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bookViews>
  <sheets>
    <sheet name="カード情報" sheetId="6" r:id="rId1"/>
    <sheet name="EXカード" sheetId="27" r:id="rId2"/>
    <sheet name="武器" sheetId="7" r:id="rId3"/>
    <sheet name="盾" sheetId="3" r:id="rId4"/>
    <sheet name="アクセサリー" sheetId="10" r:id="rId5"/>
    <sheet name="パーティー作成" sheetId="8" r:id="rId6"/>
    <sheet name="装備ランク" sheetId="12" r:id="rId7"/>
    <sheet name="ダメージ計算β2" sheetId="26" r:id="rId8"/>
  </sheets>
  <definedNames>
    <definedName name="_xlnm._FilterDatabase" localSheetId="1" hidden="1">EXカード!$A$2:$K$50</definedName>
    <definedName name="_xlnm._FilterDatabase" localSheetId="4" hidden="1">アクセサリー!$A$2:$O$245</definedName>
    <definedName name="_xlnm._FilterDatabase" localSheetId="0" hidden="1">カード情報!$A$2:$Z$3044</definedName>
    <definedName name="_xlnm._FilterDatabase" localSheetId="3" hidden="1">盾!$A$2:$O$105</definedName>
    <definedName name="_xlnm._FilterDatabase" localSheetId="6" hidden="1">装備ランク!$C$22:$C$401</definedName>
    <definedName name="_xlnm._FilterDatabase" localSheetId="2" hidden="1">武器!$A$2:$T$178</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 i="8" l="1"/>
  <c r="I16" i="8" a="1"/>
  <c r="I16" i="8" s="1"/>
  <c r="W58" i="8"/>
  <c r="W59" i="8"/>
  <c r="X159" i="8"/>
  <c r="X158" i="8"/>
  <c r="X157" i="8"/>
  <c r="D26" i="8"/>
  <c r="C26" i="8"/>
  <c r="B26" i="8"/>
  <c r="B22" i="8"/>
  <c r="C22" i="8"/>
  <c r="D22" i="8"/>
  <c r="D17" i="8"/>
  <c r="C17" i="8"/>
  <c r="B17" i="8"/>
  <c r="B16" i="8"/>
  <c r="B21" i="8"/>
  <c r="C16" i="8"/>
  <c r="V22" i="8"/>
  <c r="V23" i="8"/>
  <c r="X1538" i="8"/>
  <c r="X1539" i="8"/>
  <c r="X1540" i="8"/>
  <c r="X91" i="8"/>
  <c r="X90" i="8"/>
  <c r="X89" i="8"/>
  <c r="V3053" i="6"/>
  <c r="D3053" i="6"/>
  <c r="V3051" i="6"/>
  <c r="D3051" i="6"/>
  <c r="V3049" i="6"/>
  <c r="D3049" i="6"/>
  <c r="V3047" i="6"/>
  <c r="D3047" i="6"/>
  <c r="V3045" i="6"/>
  <c r="D3045" i="6"/>
  <c r="D4" i="3"/>
  <c r="D3" i="3"/>
  <c r="D61" i="10" l="1"/>
  <c r="V151" i="6" l="1"/>
  <c r="D151" i="6"/>
  <c r="V149" i="6"/>
  <c r="D149" i="6"/>
  <c r="V147" i="6"/>
  <c r="D147" i="6"/>
  <c r="V145" i="6"/>
  <c r="D145" i="6"/>
  <c r="V143" i="6"/>
  <c r="D143" i="6"/>
  <c r="V141" i="6"/>
  <c r="D141" i="6"/>
  <c r="V139" i="6"/>
  <c r="D139" i="6"/>
  <c r="A24" i="8" l="1"/>
  <c r="A14" i="8"/>
  <c r="V3043" i="6"/>
  <c r="V3041" i="6"/>
  <c r="D3043" i="6"/>
  <c r="X1537" i="8" s="1"/>
  <c r="D49" i="27"/>
  <c r="D47" i="27"/>
  <c r="D45" i="27"/>
  <c r="D43" i="27"/>
  <c r="D41" i="27"/>
  <c r="D39" i="27"/>
  <c r="D37" i="27"/>
  <c r="D35" i="27"/>
  <c r="D33" i="27"/>
  <c r="D31" i="27"/>
  <c r="D29" i="27"/>
  <c r="D27" i="27"/>
  <c r="D25" i="27"/>
  <c r="D23" i="27"/>
  <c r="D21" i="27"/>
  <c r="D19" i="27"/>
  <c r="D17" i="27"/>
  <c r="D15" i="27"/>
  <c r="D13" i="27"/>
  <c r="D11" i="27"/>
  <c r="D9" i="27"/>
  <c r="D7" i="27"/>
  <c r="D5" i="27"/>
  <c r="D3" i="27"/>
  <c r="M2" i="27"/>
  <c r="D6" i="10"/>
  <c r="W26" i="8" s="1"/>
  <c r="D5" i="10"/>
  <c r="W25" i="8" s="1"/>
  <c r="D4" i="10"/>
  <c r="W24" i="8" s="1"/>
  <c r="D3" i="10"/>
  <c r="W23" i="8" s="1"/>
  <c r="D5" i="3"/>
  <c r="V24" i="8" s="1"/>
  <c r="D3" i="7"/>
  <c r="U24" i="8" s="1"/>
  <c r="V137" i="6"/>
  <c r="D137" i="6"/>
  <c r="V135" i="6"/>
  <c r="D135" i="6"/>
  <c r="V133" i="6"/>
  <c r="D133" i="6"/>
  <c r="V131" i="6"/>
  <c r="D131" i="6"/>
  <c r="V129" i="6"/>
  <c r="D129" i="6"/>
  <c r="V127" i="6"/>
  <c r="D127" i="6"/>
  <c r="V125" i="6"/>
  <c r="D125" i="6"/>
  <c r="V123" i="6"/>
  <c r="D123" i="6"/>
  <c r="V121" i="6"/>
  <c r="D121" i="6"/>
  <c r="V119" i="6"/>
  <c r="D119" i="6"/>
  <c r="V117" i="6"/>
  <c r="D117" i="6"/>
  <c r="V115" i="6"/>
  <c r="D115" i="6"/>
  <c r="V113" i="6"/>
  <c r="D113" i="6"/>
  <c r="X88" i="8" s="1"/>
  <c r="V111" i="6"/>
  <c r="D111" i="6"/>
  <c r="X87" i="8" s="1"/>
  <c r="V109" i="6"/>
  <c r="D109" i="6"/>
  <c r="X86" i="8" s="1"/>
  <c r="V107" i="6"/>
  <c r="D107" i="6"/>
  <c r="X85" i="8" s="1"/>
  <c r="V105" i="6"/>
  <c r="D105" i="6"/>
  <c r="X84" i="8" s="1"/>
  <c r="V103" i="6"/>
  <c r="D103" i="6"/>
  <c r="X83" i="8" s="1"/>
  <c r="V101" i="6"/>
  <c r="D101" i="6"/>
  <c r="X82" i="8" s="1"/>
  <c r="V99" i="6"/>
  <c r="D99" i="6"/>
  <c r="X81" i="8" s="1"/>
  <c r="V97" i="6"/>
  <c r="D97" i="6"/>
  <c r="X80" i="8" s="1"/>
  <c r="V95" i="6"/>
  <c r="D95" i="6"/>
  <c r="X79" i="8" s="1"/>
  <c r="V93" i="6"/>
  <c r="D93" i="6"/>
  <c r="X78" i="8" s="1"/>
  <c r="V91" i="6"/>
  <c r="D91" i="6"/>
  <c r="X77" i="8" s="1"/>
  <c r="V89" i="6"/>
  <c r="D89" i="6"/>
  <c r="X76" i="8" s="1"/>
  <c r="V87" i="6"/>
  <c r="D87" i="6"/>
  <c r="X75" i="8" s="1"/>
  <c r="V85" i="6"/>
  <c r="D85" i="6"/>
  <c r="X74" i="8" s="1"/>
  <c r="V83" i="6"/>
  <c r="D83" i="6"/>
  <c r="X73" i="8" s="1"/>
  <c r="V81" i="6"/>
  <c r="D81" i="6"/>
  <c r="X72" i="8" s="1"/>
  <c r="V79" i="6"/>
  <c r="D79" i="6"/>
  <c r="X71" i="8" s="1"/>
  <c r="V77" i="6"/>
  <c r="D77" i="6"/>
  <c r="X70" i="8" s="1"/>
  <c r="V75" i="6"/>
  <c r="D75" i="6"/>
  <c r="X69" i="8" s="1"/>
  <c r="V73" i="6"/>
  <c r="D73" i="6"/>
  <c r="X68" i="8" s="1"/>
  <c r="V71" i="6"/>
  <c r="D71" i="6"/>
  <c r="X67" i="8" s="1"/>
  <c r="V69" i="6"/>
  <c r="D69" i="6"/>
  <c r="X66" i="8" s="1"/>
  <c r="V67" i="6"/>
  <c r="D67" i="6"/>
  <c r="X65" i="8" s="1"/>
  <c r="V65" i="6"/>
  <c r="D65" i="6"/>
  <c r="X64" i="8" s="1"/>
  <c r="V63" i="6"/>
  <c r="D63" i="6"/>
  <c r="X63" i="8" s="1"/>
  <c r="V61" i="6"/>
  <c r="D61" i="6"/>
  <c r="X62" i="8" s="1"/>
  <c r="V59" i="6"/>
  <c r="D59" i="6"/>
  <c r="X61" i="8" s="1"/>
  <c r="V57" i="6"/>
  <c r="D57" i="6"/>
  <c r="X60" i="8" s="1"/>
  <c r="V55" i="6"/>
  <c r="D55" i="6"/>
  <c r="X59" i="8" s="1"/>
  <c r="V53" i="6"/>
  <c r="D53" i="6"/>
  <c r="X58" i="8" s="1"/>
  <c r="V51" i="6"/>
  <c r="D51" i="6"/>
  <c r="X57" i="8" s="1"/>
  <c r="V49" i="6"/>
  <c r="D49" i="6"/>
  <c r="X56" i="8" s="1"/>
  <c r="V47" i="6"/>
  <c r="D47" i="6"/>
  <c r="X55" i="8" s="1"/>
  <c r="V45" i="6"/>
  <c r="D45" i="6"/>
  <c r="X54" i="8" s="1"/>
  <c r="V43" i="6"/>
  <c r="D43" i="6"/>
  <c r="X53" i="8" s="1"/>
  <c r="V41" i="6"/>
  <c r="D41" i="6"/>
  <c r="X52" i="8" s="1"/>
  <c r="V39" i="6"/>
  <c r="D39" i="6"/>
  <c r="X51" i="8" s="1"/>
  <c r="V37" i="6"/>
  <c r="D37" i="6"/>
  <c r="X50" i="8" s="1"/>
  <c r="V35" i="6"/>
  <c r="D35" i="6"/>
  <c r="X49" i="8" s="1"/>
  <c r="V33" i="6"/>
  <c r="D33" i="6"/>
  <c r="X48" i="8" s="1"/>
  <c r="V31" i="6"/>
  <c r="D31" i="6"/>
  <c r="X47" i="8" s="1"/>
  <c r="V29" i="6"/>
  <c r="D29" i="6"/>
  <c r="X46" i="8" s="1"/>
  <c r="V27" i="6"/>
  <c r="D27" i="6"/>
  <c r="X45" i="8" s="1"/>
  <c r="V25" i="6"/>
  <c r="D25" i="6"/>
  <c r="X44" i="8" s="1"/>
  <c r="V23" i="6"/>
  <c r="D23" i="6"/>
  <c r="X43" i="8" s="1"/>
  <c r="V21" i="6"/>
  <c r="D21" i="6"/>
  <c r="X42" i="8" s="1"/>
  <c r="V19" i="6"/>
  <c r="D19" i="6"/>
  <c r="X41" i="8" s="1"/>
  <c r="V17" i="6"/>
  <c r="D17" i="6"/>
  <c r="X40" i="8" s="1"/>
  <c r="V15" i="6"/>
  <c r="D15" i="6"/>
  <c r="X39" i="8" s="1"/>
  <c r="V13" i="6"/>
  <c r="D13" i="6"/>
  <c r="X38" i="8" s="1"/>
  <c r="V11" i="6"/>
  <c r="D11" i="6"/>
  <c r="X37" i="8" s="1"/>
  <c r="V9" i="6"/>
  <c r="D9" i="6"/>
  <c r="X36" i="8" s="1"/>
  <c r="V7" i="6"/>
  <c r="D7" i="6"/>
  <c r="X35" i="8" s="1"/>
  <c r="V5" i="6"/>
  <c r="D5" i="6"/>
  <c r="X34" i="8" s="1"/>
  <c r="V3" i="6"/>
  <c r="D3" i="6"/>
  <c r="C11" i="8" l="1"/>
  <c r="X33" i="8"/>
  <c r="H15" i="12"/>
  <c r="G15" i="12"/>
  <c r="F15" i="12"/>
  <c r="M15" i="12" s="1"/>
  <c r="E15" i="12"/>
  <c r="L15" i="12" s="1"/>
  <c r="D15" i="12"/>
  <c r="K15" i="12" s="1"/>
  <c r="C15" i="12"/>
  <c r="I16" i="12"/>
  <c r="S15" i="12"/>
  <c r="Q15" i="12"/>
  <c r="N15" i="12"/>
  <c r="I15" i="12" l="1"/>
  <c r="R15" i="12" s="1"/>
  <c r="O15" i="12"/>
  <c r="D3041" i="6"/>
  <c r="X1536" i="8" s="1"/>
  <c r="D7" i="10"/>
  <c r="W27" i="8" s="1"/>
  <c r="D8" i="10"/>
  <c r="W28" i="8" s="1"/>
  <c r="D4" i="7"/>
  <c r="U25" i="8" s="1"/>
  <c r="D6" i="3"/>
  <c r="V25" i="8" s="1"/>
  <c r="D5" i="7"/>
  <c r="U26" i="8" s="1"/>
  <c r="K2" i="26" l="1"/>
  <c r="J2" i="26"/>
  <c r="I2" i="26"/>
  <c r="H2" i="26"/>
  <c r="F9" i="26" l="1"/>
  <c r="F10" i="26" s="1"/>
  <c r="F33" i="26"/>
  <c r="E33" i="26" s="1"/>
  <c r="E34" i="26" s="1"/>
  <c r="F17" i="26"/>
  <c r="E17" i="26" s="1"/>
  <c r="E18" i="26" s="1"/>
  <c r="F13" i="26"/>
  <c r="E13" i="26" s="1"/>
  <c r="E14" i="26" s="1"/>
  <c r="F5" i="26"/>
  <c r="E5" i="26" s="1"/>
  <c r="E6" i="26" s="1"/>
  <c r="D7" i="3"/>
  <c r="V26" i="8" s="1"/>
  <c r="D9" i="10"/>
  <c r="W29" i="8" s="1"/>
  <c r="V3039" i="6"/>
  <c r="D3039" i="6"/>
  <c r="X1535" i="8" s="1"/>
  <c r="V3037" i="6"/>
  <c r="D3037" i="6"/>
  <c r="X1534" i="8" s="1"/>
  <c r="V3035" i="6"/>
  <c r="D3035" i="6"/>
  <c r="X1533" i="8" s="1"/>
  <c r="V3033" i="6"/>
  <c r="D3033" i="6"/>
  <c r="X1532" i="8" s="1"/>
  <c r="V3029" i="6"/>
  <c r="D3029" i="6"/>
  <c r="X1530" i="8" s="1"/>
  <c r="V3031" i="6"/>
  <c r="D3031" i="6"/>
  <c r="X1531" i="8" s="1"/>
  <c r="V3027" i="6"/>
  <c r="D3027" i="6"/>
  <c r="X1529" i="8" s="1"/>
  <c r="V3025" i="6"/>
  <c r="D3025" i="6"/>
  <c r="X1528" i="8" s="1"/>
  <c r="V3015" i="6"/>
  <c r="D3015" i="6"/>
  <c r="X1523" i="8" s="1"/>
  <c r="V3017" i="6"/>
  <c r="D3017" i="6"/>
  <c r="X1524" i="8" s="1"/>
  <c r="V3019" i="6"/>
  <c r="D3019" i="6"/>
  <c r="X1525" i="8" s="1"/>
  <c r="V3021" i="6"/>
  <c r="D3021" i="6"/>
  <c r="X1526" i="8" s="1"/>
  <c r="V3023" i="6"/>
  <c r="D3023" i="6"/>
  <c r="X1527" i="8" s="1"/>
  <c r="V3013" i="6"/>
  <c r="D3013" i="6"/>
  <c r="X1522" i="8" s="1"/>
  <c r="V3011" i="6"/>
  <c r="D3011" i="6"/>
  <c r="X1521" i="8" s="1"/>
  <c r="V3009" i="6"/>
  <c r="D3009" i="6"/>
  <c r="X1520" i="8" s="1"/>
  <c r="V3007" i="6"/>
  <c r="D3007" i="6"/>
  <c r="X1519" i="8" s="1"/>
  <c r="V3005" i="6"/>
  <c r="D3005" i="6"/>
  <c r="X1518" i="8" s="1"/>
  <c r="D10" i="10"/>
  <c r="W30" i="8" s="1"/>
  <c r="D8" i="3"/>
  <c r="V27" i="8" s="1"/>
  <c r="D6" i="7"/>
  <c r="U27" i="8" s="1"/>
  <c r="F34" i="26" l="1"/>
  <c r="F18" i="26"/>
  <c r="E9" i="26"/>
  <c r="E10" i="26" s="1"/>
  <c r="F14" i="26"/>
  <c r="F6" i="26"/>
  <c r="D11" i="10"/>
  <c r="W31" i="8" s="1"/>
  <c r="Q19" i="12"/>
  <c r="S19" i="12"/>
  <c r="S17" i="12"/>
  <c r="Q17" i="12"/>
  <c r="Q13" i="12"/>
  <c r="S13" i="12"/>
  <c r="S11" i="12"/>
  <c r="Q11" i="12"/>
  <c r="E19" i="12"/>
  <c r="L19" i="12" s="1"/>
  <c r="F19" i="12"/>
  <c r="M19" i="12" s="1"/>
  <c r="G19" i="12"/>
  <c r="N19" i="12" s="1"/>
  <c r="H19" i="12"/>
  <c r="O19" i="12" s="1"/>
  <c r="D19" i="12"/>
  <c r="E17" i="12"/>
  <c r="L17" i="12" s="1"/>
  <c r="F17" i="12"/>
  <c r="M17" i="12" s="1"/>
  <c r="G17" i="12"/>
  <c r="N17" i="12" s="1"/>
  <c r="H17" i="12"/>
  <c r="O17" i="12" s="1"/>
  <c r="D17" i="12"/>
  <c r="K17" i="12" s="1"/>
  <c r="E13" i="12"/>
  <c r="L13" i="12" s="1"/>
  <c r="F13" i="12"/>
  <c r="M13" i="12" s="1"/>
  <c r="G13" i="12"/>
  <c r="N13" i="12" s="1"/>
  <c r="H13" i="12"/>
  <c r="O13" i="12" s="1"/>
  <c r="D13" i="12"/>
  <c r="K13" i="12" s="1"/>
  <c r="E11" i="12"/>
  <c r="L11" i="12" s="1"/>
  <c r="F11" i="12"/>
  <c r="M11" i="12" s="1"/>
  <c r="G11" i="12"/>
  <c r="N11" i="12" s="1"/>
  <c r="H11" i="12"/>
  <c r="O11" i="12" s="1"/>
  <c r="D11" i="12"/>
  <c r="K11" i="12" s="1"/>
  <c r="C19" i="12"/>
  <c r="C17" i="12"/>
  <c r="C13" i="12"/>
  <c r="C11" i="12"/>
  <c r="S9" i="12"/>
  <c r="Q9" i="12"/>
  <c r="E9" i="12"/>
  <c r="L9" i="12" s="1"/>
  <c r="F9" i="12"/>
  <c r="M9" i="12" s="1"/>
  <c r="G9" i="12"/>
  <c r="N9" i="12" s="1"/>
  <c r="H9" i="12"/>
  <c r="O9" i="12" s="1"/>
  <c r="D9" i="12"/>
  <c r="K9" i="12" s="1"/>
  <c r="C9" i="12"/>
  <c r="S7" i="12"/>
  <c r="Q7" i="12"/>
  <c r="E7" i="12"/>
  <c r="L7" i="12" s="1"/>
  <c r="F7" i="12"/>
  <c r="M7" i="12" s="1"/>
  <c r="G7" i="12"/>
  <c r="N7" i="12" s="1"/>
  <c r="H7" i="12"/>
  <c r="O7" i="12" s="1"/>
  <c r="D7" i="12"/>
  <c r="K7" i="12" s="1"/>
  <c r="C7" i="12"/>
  <c r="C5" i="12"/>
  <c r="C3" i="12"/>
  <c r="S5" i="12"/>
  <c r="Q5" i="12"/>
  <c r="E5" i="12"/>
  <c r="F5" i="12"/>
  <c r="M5" i="12" s="1"/>
  <c r="G5" i="12"/>
  <c r="N5" i="12" s="1"/>
  <c r="H5" i="12"/>
  <c r="O5" i="12" s="1"/>
  <c r="D5" i="12"/>
  <c r="K5" i="12" s="1"/>
  <c r="S3" i="12"/>
  <c r="Q3" i="12"/>
  <c r="E3" i="12"/>
  <c r="L3" i="12" s="1"/>
  <c r="F3" i="12"/>
  <c r="M3" i="12" s="1"/>
  <c r="G3" i="12"/>
  <c r="N3" i="12" s="1"/>
  <c r="H3" i="12"/>
  <c r="O3" i="12" s="1"/>
  <c r="D3" i="12"/>
  <c r="K3" i="12" s="1"/>
  <c r="I18" i="12"/>
  <c r="I14" i="12"/>
  <c r="I12" i="12"/>
  <c r="I10" i="12"/>
  <c r="I8" i="12"/>
  <c r="I6" i="12"/>
  <c r="I4" i="12"/>
  <c r="I20" i="12"/>
  <c r="I5" i="12" l="1"/>
  <c r="R5" i="12" s="1"/>
  <c r="I19" i="12"/>
  <c r="R19" i="12" s="1"/>
  <c r="I17" i="12"/>
  <c r="R17" i="12" s="1"/>
  <c r="I13" i="12"/>
  <c r="R13" i="12" s="1"/>
  <c r="I11" i="12"/>
  <c r="R11" i="12" s="1"/>
  <c r="L5" i="12"/>
  <c r="I3" i="12"/>
  <c r="R3" i="12" s="1"/>
  <c r="K19" i="12"/>
  <c r="I7" i="12"/>
  <c r="R7" i="12" s="1"/>
  <c r="I9" i="12"/>
  <c r="R9" i="12" s="1"/>
  <c r="D7" i="7" l="1"/>
  <c r="U28" i="8" s="1"/>
  <c r="D8" i="7"/>
  <c r="U29" i="8" s="1"/>
  <c r="D9" i="7"/>
  <c r="U30" i="8" s="1"/>
  <c r="D10" i="7"/>
  <c r="U31" i="8" s="1"/>
  <c r="D11" i="7"/>
  <c r="U32" i="8" s="1"/>
  <c r="D9" i="3"/>
  <c r="V28" i="8" s="1"/>
  <c r="D27" i="3"/>
  <c r="V38" i="8" s="1"/>
  <c r="L5" i="8" l="1"/>
  <c r="L4" i="8"/>
  <c r="L3" i="8"/>
  <c r="J5" i="8"/>
  <c r="I5" i="8"/>
  <c r="H5" i="8"/>
  <c r="G5" i="8"/>
  <c r="F5" i="8"/>
  <c r="E5" i="8"/>
  <c r="D5" i="8"/>
  <c r="AE18" i="8"/>
  <c r="AF18" i="8"/>
  <c r="AG18" i="8"/>
  <c r="AH18" i="8"/>
  <c r="AD18" i="8"/>
  <c r="D62" i="10"/>
  <c r="D15" i="7" l="1"/>
  <c r="D12" i="10" l="1"/>
  <c r="W32" i="8" s="1"/>
  <c r="D14" i="10"/>
  <c r="W34" i="8" s="1"/>
  <c r="D13" i="10"/>
  <c r="W33" i="8" s="1"/>
  <c r="D14" i="7"/>
  <c r="D10" i="3"/>
  <c r="V29" i="8" s="1"/>
  <c r="D13" i="7"/>
  <c r="U34" i="8" s="1"/>
  <c r="D12" i="7"/>
  <c r="U33" i="8" l="1"/>
  <c r="AB2" i="6"/>
  <c r="D243" i="6" l="1"/>
  <c r="X137" i="8" s="1"/>
  <c r="V153" i="6"/>
  <c r="D153" i="6"/>
  <c r="V287" i="6"/>
  <c r="D287" i="6"/>
  <c r="V285" i="6"/>
  <c r="D285" i="6"/>
  <c r="V283" i="6"/>
  <c r="D283" i="6"/>
  <c r="V281" i="6"/>
  <c r="D281" i="6"/>
  <c r="X156" i="8" s="1"/>
  <c r="V279" i="6"/>
  <c r="D279" i="6"/>
  <c r="X155" i="8" s="1"/>
  <c r="V277" i="6"/>
  <c r="D277" i="6"/>
  <c r="X154" i="8" s="1"/>
  <c r="V275" i="6"/>
  <c r="D275" i="6"/>
  <c r="X153" i="8" s="1"/>
  <c r="V273" i="6"/>
  <c r="D273" i="6"/>
  <c r="X152" i="8" s="1"/>
  <c r="V271" i="6"/>
  <c r="D271" i="6"/>
  <c r="X151" i="8" s="1"/>
  <c r="V269" i="6"/>
  <c r="D269" i="6"/>
  <c r="X150" i="8" s="1"/>
  <c r="V267" i="6"/>
  <c r="D267" i="6"/>
  <c r="X149" i="8" s="1"/>
  <c r="V265" i="6"/>
  <c r="D265" i="6"/>
  <c r="X148" i="8" s="1"/>
  <c r="V263" i="6"/>
  <c r="D263" i="6"/>
  <c r="X147" i="8" s="1"/>
  <c r="V261" i="6"/>
  <c r="D261" i="6"/>
  <c r="X146" i="8" s="1"/>
  <c r="V259" i="6"/>
  <c r="D259" i="6"/>
  <c r="X145" i="8" s="1"/>
  <c r="V257" i="6"/>
  <c r="D257" i="6"/>
  <c r="X144" i="8" s="1"/>
  <c r="V255" i="6"/>
  <c r="D255" i="6"/>
  <c r="X143" i="8" s="1"/>
  <c r="V253" i="6"/>
  <c r="D253" i="6"/>
  <c r="X142" i="8" s="1"/>
  <c r="V251" i="6"/>
  <c r="D251" i="6"/>
  <c r="X141" i="8" s="1"/>
  <c r="V249" i="6"/>
  <c r="D249" i="6"/>
  <c r="X140" i="8" s="1"/>
  <c r="V247" i="6"/>
  <c r="D247" i="6"/>
  <c r="X139" i="8" s="1"/>
  <c r="V245" i="6"/>
  <c r="D245" i="6"/>
  <c r="X138" i="8" s="1"/>
  <c r="V243" i="6"/>
  <c r="V241" i="6"/>
  <c r="D241" i="6"/>
  <c r="X136" i="8" s="1"/>
  <c r="V239" i="6"/>
  <c r="D239" i="6"/>
  <c r="X135" i="8" s="1"/>
  <c r="V237" i="6"/>
  <c r="D237" i="6"/>
  <c r="X134" i="8" s="1"/>
  <c r="V235" i="6"/>
  <c r="D235" i="6"/>
  <c r="X133" i="8" s="1"/>
  <c r="V233" i="6"/>
  <c r="D233" i="6"/>
  <c r="X132" i="8" s="1"/>
  <c r="V231" i="6"/>
  <c r="D231" i="6"/>
  <c r="X131" i="8" s="1"/>
  <c r="V229" i="6"/>
  <c r="D229" i="6"/>
  <c r="X130" i="8" s="1"/>
  <c r="V227" i="6"/>
  <c r="D227" i="6"/>
  <c r="X129" i="8" s="1"/>
  <c r="V225" i="6"/>
  <c r="D225" i="6"/>
  <c r="X128" i="8" s="1"/>
  <c r="V223" i="6"/>
  <c r="D223" i="6"/>
  <c r="X127" i="8" s="1"/>
  <c r="V221" i="6"/>
  <c r="D221" i="6"/>
  <c r="X126" i="8" s="1"/>
  <c r="V219" i="6"/>
  <c r="D219" i="6"/>
  <c r="X125" i="8" s="1"/>
  <c r="V217" i="6"/>
  <c r="D217" i="6"/>
  <c r="X124" i="8" s="1"/>
  <c r="V215" i="6"/>
  <c r="D215" i="6"/>
  <c r="X123" i="8" s="1"/>
  <c r="V213" i="6"/>
  <c r="D213" i="6"/>
  <c r="X122" i="8" s="1"/>
  <c r="V211" i="6"/>
  <c r="D211" i="6"/>
  <c r="X121" i="8" s="1"/>
  <c r="V209" i="6"/>
  <c r="D209" i="6"/>
  <c r="X120" i="8" s="1"/>
  <c r="V207" i="6"/>
  <c r="D207" i="6"/>
  <c r="X119" i="8" s="1"/>
  <c r="V205" i="6"/>
  <c r="D205" i="6"/>
  <c r="X118" i="8" s="1"/>
  <c r="V203" i="6"/>
  <c r="D203" i="6"/>
  <c r="X117" i="8" s="1"/>
  <c r="V201" i="6"/>
  <c r="D201" i="6"/>
  <c r="X116" i="8" s="1"/>
  <c r="V199" i="6"/>
  <c r="D199" i="6"/>
  <c r="X115" i="8" s="1"/>
  <c r="V197" i="6"/>
  <c r="D197" i="6"/>
  <c r="X114" i="8" s="1"/>
  <c r="V195" i="6"/>
  <c r="D195" i="6"/>
  <c r="X113" i="8" s="1"/>
  <c r="V193" i="6"/>
  <c r="D193" i="6"/>
  <c r="X112" i="8" s="1"/>
  <c r="V191" i="6"/>
  <c r="D191" i="6"/>
  <c r="X111" i="8" s="1"/>
  <c r="V189" i="6"/>
  <c r="D189" i="6"/>
  <c r="X110" i="8" s="1"/>
  <c r="V187" i="6"/>
  <c r="D187" i="6"/>
  <c r="X109" i="8" s="1"/>
  <c r="V185" i="6"/>
  <c r="D185" i="6"/>
  <c r="X108" i="8" s="1"/>
  <c r="V183" i="6"/>
  <c r="D183" i="6"/>
  <c r="X107" i="8" s="1"/>
  <c r="V181" i="6"/>
  <c r="D181" i="6"/>
  <c r="X106" i="8" s="1"/>
  <c r="V179" i="6"/>
  <c r="D179" i="6"/>
  <c r="X105" i="8" s="1"/>
  <c r="V177" i="6"/>
  <c r="D177" i="6"/>
  <c r="X104" i="8" s="1"/>
  <c r="V175" i="6"/>
  <c r="D175" i="6"/>
  <c r="X103" i="8" s="1"/>
  <c r="V173" i="6"/>
  <c r="D173" i="6"/>
  <c r="X102" i="8" s="1"/>
  <c r="V171" i="6"/>
  <c r="D171" i="6"/>
  <c r="X101" i="8" s="1"/>
  <c r="V169" i="6"/>
  <c r="D169" i="6"/>
  <c r="X100" i="8" s="1"/>
  <c r="V167" i="6"/>
  <c r="D167" i="6"/>
  <c r="X99" i="8" s="1"/>
  <c r="V165" i="6"/>
  <c r="D165" i="6"/>
  <c r="X98" i="8" s="1"/>
  <c r="V163" i="6"/>
  <c r="D163" i="6"/>
  <c r="X97" i="8" s="1"/>
  <c r="V161" i="6"/>
  <c r="D161" i="6"/>
  <c r="X96" i="8" s="1"/>
  <c r="V159" i="6"/>
  <c r="D159" i="6"/>
  <c r="X95" i="8" s="1"/>
  <c r="V157" i="6"/>
  <c r="D157" i="6"/>
  <c r="X94" i="8" s="1"/>
  <c r="V155" i="6"/>
  <c r="D155" i="6"/>
  <c r="X93" i="8" s="1"/>
  <c r="X92" i="8" l="1"/>
  <c r="D17" i="10" l="1"/>
  <c r="W36" i="8" s="1"/>
  <c r="D15" i="10"/>
  <c r="W35" i="8" s="1"/>
  <c r="D19" i="10"/>
  <c r="W37" i="8" s="1"/>
  <c r="D13" i="3"/>
  <c r="V31" i="8" s="1"/>
  <c r="D11" i="3"/>
  <c r="V30" i="8" s="1"/>
  <c r="D47" i="3"/>
  <c r="V48" i="8" s="1"/>
  <c r="D16" i="7"/>
  <c r="D72" i="7"/>
  <c r="U64" i="8" s="1"/>
  <c r="D70" i="7"/>
  <c r="U62" i="8" s="1"/>
  <c r="D18" i="7"/>
  <c r="U36" i="8" s="1"/>
  <c r="D20" i="7"/>
  <c r="U37" i="8" s="1"/>
  <c r="D71" i="7"/>
  <c r="U63" i="8" s="1"/>
  <c r="U35" i="8" l="1"/>
  <c r="D21" i="10"/>
  <c r="W38" i="8" s="1"/>
  <c r="D65" i="10"/>
  <c r="W62" i="8" s="1"/>
  <c r="D64" i="10"/>
  <c r="W61" i="8" s="1"/>
  <c r="D63" i="10"/>
  <c r="W60" i="8" s="1"/>
  <c r="D67" i="10" l="1"/>
  <c r="W64" i="8" s="1"/>
  <c r="D66" i="10"/>
  <c r="W63" i="8" s="1"/>
  <c r="V399" i="6" l="1"/>
  <c r="V401" i="6"/>
  <c r="V403" i="6"/>
  <c r="V405" i="6"/>
  <c r="V407" i="6"/>
  <c r="V409" i="6"/>
  <c r="V411" i="6"/>
  <c r="V413" i="6"/>
  <c r="V415" i="6"/>
  <c r="V417" i="6"/>
  <c r="V419" i="6"/>
  <c r="V421" i="6"/>
  <c r="V423" i="6"/>
  <c r="V425" i="6"/>
  <c r="V427" i="6"/>
  <c r="V429" i="6"/>
  <c r="V431" i="6"/>
  <c r="V433" i="6"/>
  <c r="V435" i="6"/>
  <c r="V437" i="6"/>
  <c r="V439" i="6"/>
  <c r="D439" i="6"/>
  <c r="X235" i="8" s="1"/>
  <c r="D437" i="6"/>
  <c r="X234" i="8" s="1"/>
  <c r="D435" i="6"/>
  <c r="X233" i="8" s="1"/>
  <c r="D433" i="6"/>
  <c r="X232" i="8" s="1"/>
  <c r="D431" i="6"/>
  <c r="X231" i="8" s="1"/>
  <c r="D429" i="6"/>
  <c r="X230" i="8" s="1"/>
  <c r="D427" i="6"/>
  <c r="X229" i="8" s="1"/>
  <c r="D425" i="6"/>
  <c r="X228" i="8" s="1"/>
  <c r="D423" i="6"/>
  <c r="X227" i="8" s="1"/>
  <c r="D421" i="6"/>
  <c r="X226" i="8" s="1"/>
  <c r="D419" i="6"/>
  <c r="X225" i="8" s="1"/>
  <c r="D417" i="6"/>
  <c r="X224" i="8" s="1"/>
  <c r="D415" i="6"/>
  <c r="X223" i="8" s="1"/>
  <c r="D413" i="6"/>
  <c r="X222" i="8" s="1"/>
  <c r="D411" i="6"/>
  <c r="X221" i="8" s="1"/>
  <c r="D409" i="6"/>
  <c r="X220" i="8" s="1"/>
  <c r="D407" i="6"/>
  <c r="X219" i="8" s="1"/>
  <c r="D405" i="6"/>
  <c r="X218" i="8" s="1"/>
  <c r="D403" i="6"/>
  <c r="X217" i="8" s="1"/>
  <c r="D401" i="6"/>
  <c r="X216" i="8" s="1"/>
  <c r="D399" i="6"/>
  <c r="X215" i="8" s="1"/>
  <c r="V3003" i="6"/>
  <c r="D3003" i="6"/>
  <c r="X1517" i="8" s="1"/>
  <c r="V3001" i="6"/>
  <c r="D3001" i="6"/>
  <c r="X1516" i="8" s="1"/>
  <c r="V2999" i="6"/>
  <c r="D2999" i="6"/>
  <c r="X1515" i="8" s="1"/>
  <c r="D72" i="10"/>
  <c r="W69" i="8" s="1"/>
  <c r="D71" i="10"/>
  <c r="W68" i="8" s="1"/>
  <c r="D70" i="10"/>
  <c r="W67" i="8" s="1"/>
  <c r="D69" i="10"/>
  <c r="W66" i="8" s="1"/>
  <c r="D68" i="10"/>
  <c r="W65" i="8" s="1"/>
  <c r="D23" i="10"/>
  <c r="W39" i="8" s="1"/>
  <c r="D73" i="7"/>
  <c r="U65" i="8" s="1"/>
  <c r="D15" i="3"/>
  <c r="V32" i="8" s="1"/>
  <c r="D22" i="7"/>
  <c r="D28" i="7"/>
  <c r="U41" i="8" s="1"/>
  <c r="D26" i="7"/>
  <c r="U40" i="8" s="1"/>
  <c r="D24" i="7"/>
  <c r="U39" i="8" s="1"/>
  <c r="U38" i="8" l="1"/>
  <c r="V397" i="6"/>
  <c r="D397" i="6"/>
  <c r="X214" i="8" s="1"/>
  <c r="V395" i="6"/>
  <c r="D395" i="6"/>
  <c r="X213" i="8" s="1"/>
  <c r="V393" i="6"/>
  <c r="D393" i="6"/>
  <c r="X212" i="8" s="1"/>
  <c r="V391" i="6"/>
  <c r="D391" i="6"/>
  <c r="X211" i="8" s="1"/>
  <c r="V389" i="6"/>
  <c r="D389" i="6"/>
  <c r="X210" i="8" s="1"/>
  <c r="V387" i="6"/>
  <c r="D387" i="6"/>
  <c r="X209" i="8" s="1"/>
  <c r="V385" i="6"/>
  <c r="D385" i="6"/>
  <c r="X208" i="8" s="1"/>
  <c r="V383" i="6"/>
  <c r="D383" i="6"/>
  <c r="X207" i="8" s="1"/>
  <c r="V381" i="6"/>
  <c r="D381" i="6"/>
  <c r="X206" i="8" s="1"/>
  <c r="V379" i="6"/>
  <c r="D379" i="6"/>
  <c r="X205" i="8" s="1"/>
  <c r="V377" i="6"/>
  <c r="D377" i="6"/>
  <c r="X204" i="8" s="1"/>
  <c r="V375" i="6"/>
  <c r="D375" i="6"/>
  <c r="X203" i="8" s="1"/>
  <c r="V373" i="6"/>
  <c r="D373" i="6"/>
  <c r="X202" i="8" s="1"/>
  <c r="V371" i="6"/>
  <c r="D371" i="6"/>
  <c r="X201" i="8" s="1"/>
  <c r="V369" i="6"/>
  <c r="D369" i="6"/>
  <c r="X200" i="8" s="1"/>
  <c r="V367" i="6"/>
  <c r="D367" i="6"/>
  <c r="X199" i="8" s="1"/>
  <c r="V365" i="6"/>
  <c r="D365" i="6"/>
  <c r="X198" i="8" s="1"/>
  <c r="V363" i="6"/>
  <c r="D363" i="6"/>
  <c r="X197" i="8" s="1"/>
  <c r="V361" i="6"/>
  <c r="D361" i="6"/>
  <c r="X196" i="8" s="1"/>
  <c r="V359" i="6"/>
  <c r="D359" i="6"/>
  <c r="X195" i="8" s="1"/>
  <c r="V357" i="6"/>
  <c r="D357" i="6"/>
  <c r="X194" i="8" s="1"/>
  <c r="V355" i="6"/>
  <c r="D355" i="6"/>
  <c r="X193" i="8" s="1"/>
  <c r="V353" i="6"/>
  <c r="D353" i="6"/>
  <c r="X192" i="8" s="1"/>
  <c r="V351" i="6"/>
  <c r="D351" i="6"/>
  <c r="X191" i="8" s="1"/>
  <c r="V349" i="6"/>
  <c r="D349" i="6"/>
  <c r="X190" i="8" s="1"/>
  <c r="V347" i="6"/>
  <c r="D347" i="6"/>
  <c r="X189" i="8" s="1"/>
  <c r="V345" i="6"/>
  <c r="D345" i="6"/>
  <c r="X188" i="8" s="1"/>
  <c r="V343" i="6"/>
  <c r="D343" i="6"/>
  <c r="X187" i="8" s="1"/>
  <c r="V341" i="6"/>
  <c r="D341" i="6"/>
  <c r="X186" i="8" s="1"/>
  <c r="V339" i="6"/>
  <c r="D339" i="6"/>
  <c r="X185" i="8" s="1"/>
  <c r="V337" i="6"/>
  <c r="D337" i="6"/>
  <c r="X184" i="8" s="1"/>
  <c r="V335" i="6"/>
  <c r="D335" i="6"/>
  <c r="X183" i="8" s="1"/>
  <c r="V333" i="6"/>
  <c r="D333" i="6"/>
  <c r="X182" i="8" s="1"/>
  <c r="V331" i="6"/>
  <c r="D331" i="6"/>
  <c r="X181" i="8" s="1"/>
  <c r="V329" i="6"/>
  <c r="D329" i="6"/>
  <c r="X180" i="8" s="1"/>
  <c r="V327" i="6"/>
  <c r="D327" i="6"/>
  <c r="X179" i="8" s="1"/>
  <c r="V325" i="6"/>
  <c r="D325" i="6"/>
  <c r="X178" i="8" s="1"/>
  <c r="V323" i="6"/>
  <c r="D323" i="6"/>
  <c r="X177" i="8" s="1"/>
  <c r="V321" i="6"/>
  <c r="D321" i="6"/>
  <c r="X176" i="8" s="1"/>
  <c r="V319" i="6"/>
  <c r="D319" i="6"/>
  <c r="X175" i="8" s="1"/>
  <c r="V317" i="6"/>
  <c r="D317" i="6"/>
  <c r="X174" i="8" s="1"/>
  <c r="V315" i="6"/>
  <c r="D315" i="6"/>
  <c r="X173" i="8" s="1"/>
  <c r="V313" i="6"/>
  <c r="D313" i="6"/>
  <c r="X172" i="8" s="1"/>
  <c r="V311" i="6"/>
  <c r="D311" i="6"/>
  <c r="X171" i="8" s="1"/>
  <c r="V309" i="6"/>
  <c r="D309" i="6"/>
  <c r="X170" i="8" s="1"/>
  <c r="V307" i="6"/>
  <c r="D307" i="6"/>
  <c r="X169" i="8" s="1"/>
  <c r="V305" i="6"/>
  <c r="D305" i="6"/>
  <c r="X168" i="8" s="1"/>
  <c r="V303" i="6"/>
  <c r="D303" i="6"/>
  <c r="X167" i="8" s="1"/>
  <c r="V301" i="6"/>
  <c r="D301" i="6"/>
  <c r="X166" i="8" s="1"/>
  <c r="V299" i="6"/>
  <c r="D299" i="6"/>
  <c r="X165" i="8" s="1"/>
  <c r="V297" i="6"/>
  <c r="D297" i="6"/>
  <c r="X164" i="8" s="1"/>
  <c r="V295" i="6"/>
  <c r="D295" i="6"/>
  <c r="X163" i="8" s="1"/>
  <c r="V293" i="6"/>
  <c r="D293" i="6"/>
  <c r="X162" i="8" s="1"/>
  <c r="V291" i="6"/>
  <c r="D291" i="6"/>
  <c r="X161" i="8" s="1"/>
  <c r="V289" i="6"/>
  <c r="D289" i="6"/>
  <c r="V2997" i="6"/>
  <c r="D2997" i="6"/>
  <c r="X1514" i="8" s="1"/>
  <c r="K20" i="8" l="1"/>
  <c r="G19" i="8"/>
  <c r="H19" i="8"/>
  <c r="F19" i="8"/>
  <c r="K19" i="8"/>
  <c r="J19" i="8"/>
  <c r="I19" i="8"/>
  <c r="X160" i="8"/>
  <c r="D74" i="10"/>
  <c r="W71" i="8" s="1"/>
  <c r="D73" i="10"/>
  <c r="W70" i="8" s="1"/>
  <c r="D25" i="10"/>
  <c r="W40" i="8" s="1"/>
  <c r="D30" i="7"/>
  <c r="D32" i="7"/>
  <c r="U43" i="8" s="1"/>
  <c r="U42" i="8" l="1"/>
  <c r="V2113" i="6" l="1"/>
  <c r="V2689" i="6"/>
  <c r="V601" i="6"/>
  <c r="V2241" i="6"/>
  <c r="V591" i="6" l="1"/>
  <c r="D591" i="6"/>
  <c r="X311" i="8" s="1"/>
  <c r="D76" i="10" l="1"/>
  <c r="W73" i="8" s="1"/>
  <c r="D75" i="10"/>
  <c r="W72" i="8" s="1"/>
  <c r="D34" i="7"/>
  <c r="D19" i="3"/>
  <c r="V34" i="8" s="1"/>
  <c r="D17" i="3"/>
  <c r="V33" i="8" s="1"/>
  <c r="U44" i="8" l="1"/>
  <c r="D23" i="3" l="1"/>
  <c r="V36" i="8" s="1"/>
  <c r="D21" i="3"/>
  <c r="V35" i="8" s="1"/>
  <c r="D29" i="10"/>
  <c r="W42" i="8" s="1"/>
  <c r="D27" i="10"/>
  <c r="W41" i="8" l="1"/>
  <c r="V2995" i="6" l="1"/>
  <c r="D2995" i="6"/>
  <c r="X1513" i="8" s="1"/>
  <c r="V2993" i="6"/>
  <c r="D2993" i="6"/>
  <c r="X1512" i="8" s="1"/>
  <c r="V2991" i="6"/>
  <c r="D2991" i="6"/>
  <c r="X1511" i="8" s="1"/>
  <c r="V2989" i="6"/>
  <c r="D2989" i="6"/>
  <c r="X1510" i="8" s="1"/>
  <c r="V2987" i="6"/>
  <c r="D2987" i="6"/>
  <c r="X1509" i="8" s="1"/>
  <c r="D77" i="10"/>
  <c r="W74" i="8" s="1"/>
  <c r="V2985" i="6"/>
  <c r="D2985" i="6"/>
  <c r="X1508" i="8" s="1"/>
  <c r="V2983" i="6"/>
  <c r="D2983" i="6"/>
  <c r="X1507" i="8" s="1"/>
  <c r="V2981" i="6"/>
  <c r="D2981" i="6"/>
  <c r="X1506" i="8" s="1"/>
  <c r="D37" i="10" l="1"/>
  <c r="W46" i="8" s="1"/>
  <c r="D35" i="10"/>
  <c r="W45" i="8" s="1"/>
  <c r="D33" i="10"/>
  <c r="W44" i="8" s="1"/>
  <c r="D31" i="10"/>
  <c r="D48" i="3"/>
  <c r="V49" i="8" s="1"/>
  <c r="D75" i="7"/>
  <c r="U67" i="8" s="1"/>
  <c r="D74" i="7"/>
  <c r="U66" i="8" s="1"/>
  <c r="W43" i="8" l="1"/>
  <c r="D40" i="7"/>
  <c r="U47" i="8" s="1"/>
  <c r="D38" i="7"/>
  <c r="U46" i="8" s="1"/>
  <c r="D36" i="7"/>
  <c r="U45" i="8" l="1"/>
  <c r="V443" i="6"/>
  <c r="V445" i="6"/>
  <c r="V447" i="6"/>
  <c r="V449" i="6"/>
  <c r="V451" i="6"/>
  <c r="V453" i="6"/>
  <c r="V455" i="6"/>
  <c r="V457" i="6"/>
  <c r="V459" i="6"/>
  <c r="V461" i="6"/>
  <c r="V463" i="6"/>
  <c r="V465" i="6"/>
  <c r="V467" i="6"/>
  <c r="V469" i="6"/>
  <c r="V471" i="6"/>
  <c r="V473" i="6"/>
  <c r="V475" i="6"/>
  <c r="V477" i="6"/>
  <c r="V479" i="6"/>
  <c r="V481" i="6"/>
  <c r="V483" i="6"/>
  <c r="V485" i="6"/>
  <c r="V487" i="6"/>
  <c r="V489" i="6"/>
  <c r="V491" i="6"/>
  <c r="V493" i="6"/>
  <c r="V495" i="6"/>
  <c r="V497" i="6"/>
  <c r="V499" i="6"/>
  <c r="V501" i="6"/>
  <c r="V503" i="6"/>
  <c r="V505" i="6"/>
  <c r="V507" i="6"/>
  <c r="V509" i="6"/>
  <c r="V511" i="6"/>
  <c r="V513" i="6"/>
  <c r="V515" i="6"/>
  <c r="V517" i="6"/>
  <c r="V519" i="6"/>
  <c r="V521" i="6"/>
  <c r="V523" i="6"/>
  <c r="V525" i="6"/>
  <c r="V527" i="6"/>
  <c r="V529" i="6"/>
  <c r="V531" i="6"/>
  <c r="V533" i="6"/>
  <c r="V535" i="6"/>
  <c r="V537" i="6"/>
  <c r="V539" i="6"/>
  <c r="V541" i="6"/>
  <c r="V543" i="6"/>
  <c r="V545" i="6"/>
  <c r="V547" i="6"/>
  <c r="V549" i="6"/>
  <c r="V551" i="6"/>
  <c r="V553" i="6"/>
  <c r="V555" i="6"/>
  <c r="V557" i="6"/>
  <c r="V559" i="6"/>
  <c r="V561" i="6"/>
  <c r="V563" i="6"/>
  <c r="V565" i="6"/>
  <c r="V567" i="6"/>
  <c r="V569" i="6"/>
  <c r="V571" i="6"/>
  <c r="V573" i="6"/>
  <c r="V575" i="6"/>
  <c r="V577" i="6"/>
  <c r="V579" i="6"/>
  <c r="V581" i="6"/>
  <c r="V583" i="6"/>
  <c r="V585" i="6"/>
  <c r="V587" i="6"/>
  <c r="V589" i="6"/>
  <c r="V593" i="6"/>
  <c r="V595" i="6"/>
  <c r="V597" i="6"/>
  <c r="V599" i="6"/>
  <c r="V603" i="6"/>
  <c r="V605" i="6"/>
  <c r="V607" i="6"/>
  <c r="V609" i="6"/>
  <c r="V611" i="6"/>
  <c r="V613" i="6"/>
  <c r="V615" i="6"/>
  <c r="V617" i="6"/>
  <c r="V619" i="6"/>
  <c r="V621" i="6"/>
  <c r="V623" i="6"/>
  <c r="V625" i="6"/>
  <c r="V627" i="6"/>
  <c r="V629" i="6"/>
  <c r="V631" i="6"/>
  <c r="V633" i="6"/>
  <c r="V635" i="6"/>
  <c r="V637" i="6"/>
  <c r="V639" i="6"/>
  <c r="V641" i="6"/>
  <c r="V643" i="6"/>
  <c r="V645" i="6"/>
  <c r="V647" i="6"/>
  <c r="V649" i="6"/>
  <c r="V651" i="6"/>
  <c r="V653" i="6"/>
  <c r="V655" i="6"/>
  <c r="V657" i="6"/>
  <c r="V659" i="6"/>
  <c r="V661" i="6"/>
  <c r="V663" i="6"/>
  <c r="V665" i="6"/>
  <c r="V667" i="6"/>
  <c r="V669" i="6"/>
  <c r="V671" i="6"/>
  <c r="V673" i="6"/>
  <c r="V675" i="6"/>
  <c r="V677" i="6"/>
  <c r="V679" i="6"/>
  <c r="V681" i="6"/>
  <c r="V683" i="6"/>
  <c r="V685" i="6"/>
  <c r="V687" i="6"/>
  <c r="V689" i="6"/>
  <c r="V691" i="6"/>
  <c r="V693" i="6"/>
  <c r="V695" i="6"/>
  <c r="V697" i="6"/>
  <c r="V699" i="6"/>
  <c r="V701" i="6"/>
  <c r="V703" i="6"/>
  <c r="V705" i="6"/>
  <c r="V707" i="6"/>
  <c r="V709" i="6"/>
  <c r="V711" i="6"/>
  <c r="V713" i="6"/>
  <c r="V715" i="6"/>
  <c r="V717" i="6"/>
  <c r="V719" i="6"/>
  <c r="V721" i="6"/>
  <c r="V723" i="6"/>
  <c r="V725" i="6"/>
  <c r="V727" i="6"/>
  <c r="V729" i="6"/>
  <c r="V731" i="6"/>
  <c r="V733" i="6"/>
  <c r="V735" i="6"/>
  <c r="V737" i="6"/>
  <c r="V739" i="6"/>
  <c r="V741" i="6"/>
  <c r="V743" i="6"/>
  <c r="V745" i="6"/>
  <c r="V747" i="6"/>
  <c r="V749" i="6"/>
  <c r="V751" i="6"/>
  <c r="V753" i="6"/>
  <c r="V755" i="6"/>
  <c r="V757" i="6"/>
  <c r="V759" i="6"/>
  <c r="V761" i="6"/>
  <c r="V763" i="6"/>
  <c r="V765" i="6"/>
  <c r="V767" i="6"/>
  <c r="V769" i="6"/>
  <c r="V771" i="6"/>
  <c r="V773" i="6"/>
  <c r="V775" i="6"/>
  <c r="V777" i="6"/>
  <c r="V779" i="6"/>
  <c r="V781" i="6"/>
  <c r="V783" i="6"/>
  <c r="V785" i="6"/>
  <c r="V787" i="6"/>
  <c r="V789" i="6"/>
  <c r="V791" i="6"/>
  <c r="V793" i="6"/>
  <c r="V795" i="6"/>
  <c r="V797" i="6"/>
  <c r="V799" i="6"/>
  <c r="V801" i="6"/>
  <c r="V803" i="6"/>
  <c r="V805" i="6"/>
  <c r="V807" i="6"/>
  <c r="V809" i="6"/>
  <c r="V811" i="6"/>
  <c r="V813" i="6"/>
  <c r="V815" i="6"/>
  <c r="V817" i="6"/>
  <c r="V819" i="6"/>
  <c r="V821" i="6"/>
  <c r="V823" i="6"/>
  <c r="V825" i="6"/>
  <c r="V827" i="6"/>
  <c r="V829" i="6"/>
  <c r="V831" i="6"/>
  <c r="V833" i="6"/>
  <c r="V835" i="6"/>
  <c r="V837" i="6"/>
  <c r="V839" i="6"/>
  <c r="V841" i="6"/>
  <c r="V843" i="6"/>
  <c r="V845" i="6"/>
  <c r="V847" i="6"/>
  <c r="V849" i="6"/>
  <c r="V851" i="6"/>
  <c r="V853" i="6"/>
  <c r="V855" i="6"/>
  <c r="V857" i="6"/>
  <c r="V859" i="6"/>
  <c r="V861" i="6"/>
  <c r="V863" i="6"/>
  <c r="V865" i="6"/>
  <c r="V867" i="6"/>
  <c r="V869" i="6"/>
  <c r="V871" i="6"/>
  <c r="V873" i="6"/>
  <c r="V875" i="6"/>
  <c r="V877" i="6"/>
  <c r="V879" i="6"/>
  <c r="V881" i="6"/>
  <c r="V883" i="6"/>
  <c r="V885" i="6"/>
  <c r="V887" i="6"/>
  <c r="V889" i="6"/>
  <c r="V891" i="6"/>
  <c r="V893" i="6"/>
  <c r="V895" i="6"/>
  <c r="V897" i="6"/>
  <c r="V899" i="6"/>
  <c r="V901" i="6"/>
  <c r="V903" i="6"/>
  <c r="V905" i="6"/>
  <c r="V907" i="6"/>
  <c r="V909" i="6"/>
  <c r="V911" i="6"/>
  <c r="V913" i="6"/>
  <c r="V915" i="6"/>
  <c r="V917" i="6"/>
  <c r="V919" i="6"/>
  <c r="V921" i="6"/>
  <c r="V923" i="6"/>
  <c r="V925" i="6"/>
  <c r="V927" i="6"/>
  <c r="V929" i="6"/>
  <c r="V931" i="6"/>
  <c r="V933" i="6"/>
  <c r="V935" i="6"/>
  <c r="V937" i="6"/>
  <c r="V939" i="6"/>
  <c r="V941" i="6"/>
  <c r="V943" i="6"/>
  <c r="V945" i="6"/>
  <c r="V947" i="6"/>
  <c r="V949" i="6"/>
  <c r="V951" i="6"/>
  <c r="V953" i="6"/>
  <c r="V955" i="6"/>
  <c r="V957" i="6"/>
  <c r="V959" i="6"/>
  <c r="V961" i="6"/>
  <c r="V963" i="6"/>
  <c r="V965" i="6"/>
  <c r="V967" i="6"/>
  <c r="V969" i="6"/>
  <c r="V971" i="6"/>
  <c r="V973" i="6"/>
  <c r="V975" i="6"/>
  <c r="V977" i="6"/>
  <c r="V979" i="6"/>
  <c r="V981" i="6"/>
  <c r="V983" i="6"/>
  <c r="V985" i="6"/>
  <c r="V987" i="6"/>
  <c r="V989" i="6"/>
  <c r="V991" i="6"/>
  <c r="V993" i="6"/>
  <c r="V995" i="6"/>
  <c r="V997" i="6"/>
  <c r="V999" i="6"/>
  <c r="V1001" i="6"/>
  <c r="V1003" i="6"/>
  <c r="V1005" i="6"/>
  <c r="V1007" i="6"/>
  <c r="V1009" i="6"/>
  <c r="V1011" i="6"/>
  <c r="V1013" i="6"/>
  <c r="V1015" i="6"/>
  <c r="V1017" i="6"/>
  <c r="V1019" i="6"/>
  <c r="V1021" i="6"/>
  <c r="V1023" i="6"/>
  <c r="V1025" i="6"/>
  <c r="V1027" i="6"/>
  <c r="V1029" i="6"/>
  <c r="V1031" i="6"/>
  <c r="V1033" i="6"/>
  <c r="V1035" i="6"/>
  <c r="V1037" i="6"/>
  <c r="V1039" i="6"/>
  <c r="V1041" i="6"/>
  <c r="V1043" i="6"/>
  <c r="V1045" i="6"/>
  <c r="V1047" i="6"/>
  <c r="V1049" i="6"/>
  <c r="V1051" i="6"/>
  <c r="V1053" i="6"/>
  <c r="V1055" i="6"/>
  <c r="V1057" i="6"/>
  <c r="V1059" i="6"/>
  <c r="V1061" i="6"/>
  <c r="V1063" i="6"/>
  <c r="V1065" i="6"/>
  <c r="V1067" i="6"/>
  <c r="V1069" i="6"/>
  <c r="V1071" i="6"/>
  <c r="V1073" i="6"/>
  <c r="V1075" i="6"/>
  <c r="V1077" i="6"/>
  <c r="V1079" i="6"/>
  <c r="V1081" i="6"/>
  <c r="V1083" i="6"/>
  <c r="V1085" i="6"/>
  <c r="V1087" i="6"/>
  <c r="V1089" i="6"/>
  <c r="V1091" i="6"/>
  <c r="V1093" i="6"/>
  <c r="V1095" i="6"/>
  <c r="V1097" i="6"/>
  <c r="V1099" i="6"/>
  <c r="V1101" i="6"/>
  <c r="V1103" i="6"/>
  <c r="V1105" i="6"/>
  <c r="V1107" i="6"/>
  <c r="V1109" i="6"/>
  <c r="V1111" i="6"/>
  <c r="V1113" i="6"/>
  <c r="V1115" i="6"/>
  <c r="V1117" i="6"/>
  <c r="V1119" i="6"/>
  <c r="V1121" i="6"/>
  <c r="V1123" i="6"/>
  <c r="V1125" i="6"/>
  <c r="V1127" i="6"/>
  <c r="V1129" i="6"/>
  <c r="V1131" i="6"/>
  <c r="V1133" i="6"/>
  <c r="V1135" i="6"/>
  <c r="V1137" i="6"/>
  <c r="V1139" i="6"/>
  <c r="V1141" i="6"/>
  <c r="V1143" i="6"/>
  <c r="V1145" i="6"/>
  <c r="V1147" i="6"/>
  <c r="V1149" i="6"/>
  <c r="V1151" i="6"/>
  <c r="V1153" i="6"/>
  <c r="V1155" i="6"/>
  <c r="V1157" i="6"/>
  <c r="V1159" i="6"/>
  <c r="V1161" i="6"/>
  <c r="V1163" i="6"/>
  <c r="V1165" i="6"/>
  <c r="V1167" i="6"/>
  <c r="V1169" i="6"/>
  <c r="V1171" i="6"/>
  <c r="V1173" i="6"/>
  <c r="V1175" i="6"/>
  <c r="V1177" i="6"/>
  <c r="V1179" i="6"/>
  <c r="V1181" i="6"/>
  <c r="V1183" i="6"/>
  <c r="V1185" i="6"/>
  <c r="V1187" i="6"/>
  <c r="V1189" i="6"/>
  <c r="V1191" i="6"/>
  <c r="V1193" i="6"/>
  <c r="V1195" i="6"/>
  <c r="V1197" i="6"/>
  <c r="V1199" i="6"/>
  <c r="V1201" i="6"/>
  <c r="V1203" i="6"/>
  <c r="V1205" i="6"/>
  <c r="V1207" i="6"/>
  <c r="V1209" i="6"/>
  <c r="V1211" i="6"/>
  <c r="V1213" i="6"/>
  <c r="V1215" i="6"/>
  <c r="V1217" i="6"/>
  <c r="V1219" i="6"/>
  <c r="V1221" i="6"/>
  <c r="V1223" i="6"/>
  <c r="V1225" i="6"/>
  <c r="V1227" i="6"/>
  <c r="V1229" i="6"/>
  <c r="V1231" i="6"/>
  <c r="V1233" i="6"/>
  <c r="V1235" i="6"/>
  <c r="V1237" i="6"/>
  <c r="V1239" i="6"/>
  <c r="V1241" i="6"/>
  <c r="V1243" i="6"/>
  <c r="V1245" i="6"/>
  <c r="V1247" i="6"/>
  <c r="V1249" i="6"/>
  <c r="V1251" i="6"/>
  <c r="V1253" i="6"/>
  <c r="V1255" i="6"/>
  <c r="V1257" i="6"/>
  <c r="V1259" i="6"/>
  <c r="V1261" i="6"/>
  <c r="V1263" i="6"/>
  <c r="V1265" i="6"/>
  <c r="V1267" i="6"/>
  <c r="V1269" i="6"/>
  <c r="V1271" i="6"/>
  <c r="V1273" i="6"/>
  <c r="V1275" i="6"/>
  <c r="V1277" i="6"/>
  <c r="V1279" i="6"/>
  <c r="V1281" i="6"/>
  <c r="V1283" i="6"/>
  <c r="V1285" i="6"/>
  <c r="V1287" i="6"/>
  <c r="V1289" i="6"/>
  <c r="V1291" i="6"/>
  <c r="V1293" i="6"/>
  <c r="V1295" i="6"/>
  <c r="V1297" i="6"/>
  <c r="V1299" i="6"/>
  <c r="V1301" i="6"/>
  <c r="V1303" i="6"/>
  <c r="V1305" i="6"/>
  <c r="V1307" i="6"/>
  <c r="V1309" i="6"/>
  <c r="V1311" i="6"/>
  <c r="V1313" i="6"/>
  <c r="V1315" i="6"/>
  <c r="V1317" i="6"/>
  <c r="V1319" i="6"/>
  <c r="V1321" i="6"/>
  <c r="V1323" i="6"/>
  <c r="V1325" i="6"/>
  <c r="V1327" i="6"/>
  <c r="V1329" i="6"/>
  <c r="V1331" i="6"/>
  <c r="V1333" i="6"/>
  <c r="V1335" i="6"/>
  <c r="V1337" i="6"/>
  <c r="V1339" i="6"/>
  <c r="V1341" i="6"/>
  <c r="V1343" i="6"/>
  <c r="V1345" i="6"/>
  <c r="V1347" i="6"/>
  <c r="V1349" i="6"/>
  <c r="V1351" i="6"/>
  <c r="V1353" i="6"/>
  <c r="V1355" i="6"/>
  <c r="V1357" i="6"/>
  <c r="V1359" i="6"/>
  <c r="V1361" i="6"/>
  <c r="V1363" i="6"/>
  <c r="V1365" i="6"/>
  <c r="V1367" i="6"/>
  <c r="V1369" i="6"/>
  <c r="V1371" i="6"/>
  <c r="V1373" i="6"/>
  <c r="V1375" i="6"/>
  <c r="V1377" i="6"/>
  <c r="V1379" i="6"/>
  <c r="V1381" i="6"/>
  <c r="V1383" i="6"/>
  <c r="V1385" i="6"/>
  <c r="V1387" i="6"/>
  <c r="V1389" i="6"/>
  <c r="V1391" i="6"/>
  <c r="V1393" i="6"/>
  <c r="V1395" i="6"/>
  <c r="V1397" i="6"/>
  <c r="V1399" i="6"/>
  <c r="V1401" i="6"/>
  <c r="V1403" i="6"/>
  <c r="V1405" i="6"/>
  <c r="V1407" i="6"/>
  <c r="V1409" i="6"/>
  <c r="V1411" i="6"/>
  <c r="V1413" i="6"/>
  <c r="V1415" i="6"/>
  <c r="V1417" i="6"/>
  <c r="V1419" i="6"/>
  <c r="V1421" i="6"/>
  <c r="V1423" i="6"/>
  <c r="V1425" i="6"/>
  <c r="V1427" i="6"/>
  <c r="V1429" i="6"/>
  <c r="V1431" i="6"/>
  <c r="V1433" i="6"/>
  <c r="V1435" i="6"/>
  <c r="V1437" i="6"/>
  <c r="V1439" i="6"/>
  <c r="V1441" i="6"/>
  <c r="V1443" i="6"/>
  <c r="V1445" i="6"/>
  <c r="V1447" i="6"/>
  <c r="V1449" i="6"/>
  <c r="V1451" i="6"/>
  <c r="V1453" i="6"/>
  <c r="V1455" i="6"/>
  <c r="V1457" i="6"/>
  <c r="V1459" i="6"/>
  <c r="V1461" i="6"/>
  <c r="V1463" i="6"/>
  <c r="V1465" i="6"/>
  <c r="V1467" i="6"/>
  <c r="V1469" i="6"/>
  <c r="V1471" i="6"/>
  <c r="V1473" i="6"/>
  <c r="V1475" i="6"/>
  <c r="V1477" i="6"/>
  <c r="V1479" i="6"/>
  <c r="V1481" i="6"/>
  <c r="V1483" i="6"/>
  <c r="V1485" i="6"/>
  <c r="V1487" i="6"/>
  <c r="V1489" i="6"/>
  <c r="V1491" i="6"/>
  <c r="V1493" i="6"/>
  <c r="V1495" i="6"/>
  <c r="V1497" i="6"/>
  <c r="V1499" i="6"/>
  <c r="V1501" i="6"/>
  <c r="V1503" i="6"/>
  <c r="V1505" i="6"/>
  <c r="V1507" i="6"/>
  <c r="V1509" i="6"/>
  <c r="V1511" i="6"/>
  <c r="V1513" i="6"/>
  <c r="V1515" i="6"/>
  <c r="V1517" i="6"/>
  <c r="V1519" i="6"/>
  <c r="V1521" i="6"/>
  <c r="V1523" i="6"/>
  <c r="V1525" i="6"/>
  <c r="V1527" i="6"/>
  <c r="V1529" i="6"/>
  <c r="V1531" i="6"/>
  <c r="V1533" i="6"/>
  <c r="V1535" i="6"/>
  <c r="V1537" i="6"/>
  <c r="V1539" i="6"/>
  <c r="V1541" i="6"/>
  <c r="V1543" i="6"/>
  <c r="V1545" i="6"/>
  <c r="V1547" i="6"/>
  <c r="V1549" i="6"/>
  <c r="V1551" i="6"/>
  <c r="V1553" i="6"/>
  <c r="V1555" i="6"/>
  <c r="V1557" i="6"/>
  <c r="V1559" i="6"/>
  <c r="V1561" i="6"/>
  <c r="V1563" i="6"/>
  <c r="V1565" i="6"/>
  <c r="V1567" i="6"/>
  <c r="V1569" i="6"/>
  <c r="V1571" i="6"/>
  <c r="V1573" i="6"/>
  <c r="V1575" i="6"/>
  <c r="V1577" i="6"/>
  <c r="V1579" i="6"/>
  <c r="V1581" i="6"/>
  <c r="V1583" i="6"/>
  <c r="V1585" i="6"/>
  <c r="V1587" i="6"/>
  <c r="V1589" i="6"/>
  <c r="V1591" i="6"/>
  <c r="V1593" i="6"/>
  <c r="V1595" i="6"/>
  <c r="V1597" i="6"/>
  <c r="V1599" i="6"/>
  <c r="V1601" i="6"/>
  <c r="V1603" i="6"/>
  <c r="V1605" i="6"/>
  <c r="V1607" i="6"/>
  <c r="V1609" i="6"/>
  <c r="V1611" i="6"/>
  <c r="V1613" i="6"/>
  <c r="V1615" i="6"/>
  <c r="V1617" i="6"/>
  <c r="V1619" i="6"/>
  <c r="V1621" i="6"/>
  <c r="V1623" i="6"/>
  <c r="V1625" i="6"/>
  <c r="V1627" i="6"/>
  <c r="V1629" i="6"/>
  <c r="V1631" i="6"/>
  <c r="V1633" i="6"/>
  <c r="V1635" i="6"/>
  <c r="V1637" i="6"/>
  <c r="V1639" i="6"/>
  <c r="V1641" i="6"/>
  <c r="V1643" i="6"/>
  <c r="V1645" i="6"/>
  <c r="V1647" i="6"/>
  <c r="V1649" i="6"/>
  <c r="V1651" i="6"/>
  <c r="V1653" i="6"/>
  <c r="V1655" i="6"/>
  <c r="V1657" i="6"/>
  <c r="V1659" i="6"/>
  <c r="V1661" i="6"/>
  <c r="V1663" i="6"/>
  <c r="V1665" i="6"/>
  <c r="V1667" i="6"/>
  <c r="V1669" i="6"/>
  <c r="V1671" i="6"/>
  <c r="V1673" i="6"/>
  <c r="V1675" i="6"/>
  <c r="V1677" i="6"/>
  <c r="V1679" i="6"/>
  <c r="V1681" i="6"/>
  <c r="V1683" i="6"/>
  <c r="V1685" i="6"/>
  <c r="V1687" i="6"/>
  <c r="V1689" i="6"/>
  <c r="V1691" i="6"/>
  <c r="V1693" i="6"/>
  <c r="V1695" i="6"/>
  <c r="V1697" i="6"/>
  <c r="V1699" i="6"/>
  <c r="V1701" i="6"/>
  <c r="V1703" i="6"/>
  <c r="V1705" i="6"/>
  <c r="V1707" i="6"/>
  <c r="V1709" i="6"/>
  <c r="V1711" i="6"/>
  <c r="V1713" i="6"/>
  <c r="V1715" i="6"/>
  <c r="V1717" i="6"/>
  <c r="V1719" i="6"/>
  <c r="V1721" i="6"/>
  <c r="V1723" i="6"/>
  <c r="V1725" i="6"/>
  <c r="V1727" i="6"/>
  <c r="V1729" i="6"/>
  <c r="V1731" i="6"/>
  <c r="V1733" i="6"/>
  <c r="V1735" i="6"/>
  <c r="V1737" i="6"/>
  <c r="V1739" i="6"/>
  <c r="V1741" i="6"/>
  <c r="V1743" i="6"/>
  <c r="V1745" i="6"/>
  <c r="V1747" i="6"/>
  <c r="V1749" i="6"/>
  <c r="V1751" i="6"/>
  <c r="V1753" i="6"/>
  <c r="V1755" i="6"/>
  <c r="V1757" i="6"/>
  <c r="V1759" i="6"/>
  <c r="V1761" i="6"/>
  <c r="V1763" i="6"/>
  <c r="V1765" i="6"/>
  <c r="V1767" i="6"/>
  <c r="V1769" i="6"/>
  <c r="V1771" i="6"/>
  <c r="V1773" i="6"/>
  <c r="V1775" i="6"/>
  <c r="V1777" i="6"/>
  <c r="V1779" i="6"/>
  <c r="V1781" i="6"/>
  <c r="V1783" i="6"/>
  <c r="V1785" i="6"/>
  <c r="V1787" i="6"/>
  <c r="V1789" i="6"/>
  <c r="V1791" i="6"/>
  <c r="V1793" i="6"/>
  <c r="V1795" i="6"/>
  <c r="V1797" i="6"/>
  <c r="V1799" i="6"/>
  <c r="V1801" i="6"/>
  <c r="V1803" i="6"/>
  <c r="V1805" i="6"/>
  <c r="V1807" i="6"/>
  <c r="V1809" i="6"/>
  <c r="V1811" i="6"/>
  <c r="V1813" i="6"/>
  <c r="V1815" i="6"/>
  <c r="V1817" i="6"/>
  <c r="V1819" i="6"/>
  <c r="V1821" i="6"/>
  <c r="V1823" i="6"/>
  <c r="V1825" i="6"/>
  <c r="V1827" i="6"/>
  <c r="V1829" i="6"/>
  <c r="V1831" i="6"/>
  <c r="V1833" i="6"/>
  <c r="V1835" i="6"/>
  <c r="V1837" i="6"/>
  <c r="V1839" i="6"/>
  <c r="V1841" i="6"/>
  <c r="V1843" i="6"/>
  <c r="V1845" i="6"/>
  <c r="V1847" i="6"/>
  <c r="V1849" i="6"/>
  <c r="V1851" i="6"/>
  <c r="V1853" i="6"/>
  <c r="V1855" i="6"/>
  <c r="V1857" i="6"/>
  <c r="V1859" i="6"/>
  <c r="V1861" i="6"/>
  <c r="V1863" i="6"/>
  <c r="V1865" i="6"/>
  <c r="V1867" i="6"/>
  <c r="V1869" i="6"/>
  <c r="V1871" i="6"/>
  <c r="V1873" i="6"/>
  <c r="V1875" i="6"/>
  <c r="V1877" i="6"/>
  <c r="V1879" i="6"/>
  <c r="V1881" i="6"/>
  <c r="V1883" i="6"/>
  <c r="V1885" i="6"/>
  <c r="V1887" i="6"/>
  <c r="V1889" i="6"/>
  <c r="V1891" i="6"/>
  <c r="V1893" i="6"/>
  <c r="V1895" i="6"/>
  <c r="V1897" i="6"/>
  <c r="V1899" i="6"/>
  <c r="V1901" i="6"/>
  <c r="V1903" i="6"/>
  <c r="V1905" i="6"/>
  <c r="V1907" i="6"/>
  <c r="V1909" i="6"/>
  <c r="V1911" i="6"/>
  <c r="V1913" i="6"/>
  <c r="V1915" i="6"/>
  <c r="V1917" i="6"/>
  <c r="V1919" i="6"/>
  <c r="V1921" i="6"/>
  <c r="V1923" i="6"/>
  <c r="V1925" i="6"/>
  <c r="V1927" i="6"/>
  <c r="V1929" i="6"/>
  <c r="V1931" i="6"/>
  <c r="V1933" i="6"/>
  <c r="V1935" i="6"/>
  <c r="V1937" i="6"/>
  <c r="V1939" i="6"/>
  <c r="V1941" i="6"/>
  <c r="V1943" i="6"/>
  <c r="V1945" i="6"/>
  <c r="V1947" i="6"/>
  <c r="V1949" i="6"/>
  <c r="V1951" i="6"/>
  <c r="V1953" i="6"/>
  <c r="V1955" i="6"/>
  <c r="V1957" i="6"/>
  <c r="V1959" i="6"/>
  <c r="V1961" i="6"/>
  <c r="V1963" i="6"/>
  <c r="V1965" i="6"/>
  <c r="V1967" i="6"/>
  <c r="V1969" i="6"/>
  <c r="V1971" i="6"/>
  <c r="V1973" i="6"/>
  <c r="V1975" i="6"/>
  <c r="V1977" i="6"/>
  <c r="V1979" i="6"/>
  <c r="V1981" i="6"/>
  <c r="V1983" i="6"/>
  <c r="V1985" i="6"/>
  <c r="V1987" i="6"/>
  <c r="V1989" i="6"/>
  <c r="V1991" i="6"/>
  <c r="V1993" i="6"/>
  <c r="V1995" i="6"/>
  <c r="V1997" i="6"/>
  <c r="V1999" i="6"/>
  <c r="V2001" i="6"/>
  <c r="V2003" i="6"/>
  <c r="V2005" i="6"/>
  <c r="V2007" i="6"/>
  <c r="V2009" i="6"/>
  <c r="V2011" i="6"/>
  <c r="V2013" i="6"/>
  <c r="V2015" i="6"/>
  <c r="V2017" i="6"/>
  <c r="V2019" i="6"/>
  <c r="V2021" i="6"/>
  <c r="V2023" i="6"/>
  <c r="V2025" i="6"/>
  <c r="V2027" i="6"/>
  <c r="V2029" i="6"/>
  <c r="V2031" i="6"/>
  <c r="V2033" i="6"/>
  <c r="V2035" i="6"/>
  <c r="V2037" i="6"/>
  <c r="V2039" i="6"/>
  <c r="V2041" i="6"/>
  <c r="V2043" i="6"/>
  <c r="V2045" i="6"/>
  <c r="V2047" i="6"/>
  <c r="V2049" i="6"/>
  <c r="V2051" i="6"/>
  <c r="V2053" i="6"/>
  <c r="V2055" i="6"/>
  <c r="V2057" i="6"/>
  <c r="V2059" i="6"/>
  <c r="V2061" i="6"/>
  <c r="V2063" i="6"/>
  <c r="V2065" i="6"/>
  <c r="V2067" i="6"/>
  <c r="V2069" i="6"/>
  <c r="V2071" i="6"/>
  <c r="V2073" i="6"/>
  <c r="V2075" i="6"/>
  <c r="V2077" i="6"/>
  <c r="V2079" i="6"/>
  <c r="V2081" i="6"/>
  <c r="V2083" i="6"/>
  <c r="V2085" i="6"/>
  <c r="V2087" i="6"/>
  <c r="V2089" i="6"/>
  <c r="V2091" i="6"/>
  <c r="V2093" i="6"/>
  <c r="V2095" i="6"/>
  <c r="V2097" i="6"/>
  <c r="V2099" i="6"/>
  <c r="V2101" i="6"/>
  <c r="V2103" i="6"/>
  <c r="V2105" i="6"/>
  <c r="V2107" i="6"/>
  <c r="V2109" i="6"/>
  <c r="V2111" i="6"/>
  <c r="V2115" i="6"/>
  <c r="V2117" i="6"/>
  <c r="V2119" i="6"/>
  <c r="V2121" i="6"/>
  <c r="V2123" i="6"/>
  <c r="V2125" i="6"/>
  <c r="V2127" i="6"/>
  <c r="V2129" i="6"/>
  <c r="V2131" i="6"/>
  <c r="V2133" i="6"/>
  <c r="V2135" i="6"/>
  <c r="V2137" i="6"/>
  <c r="V2139" i="6"/>
  <c r="V2141" i="6"/>
  <c r="V2143" i="6"/>
  <c r="V2145" i="6"/>
  <c r="V2147" i="6"/>
  <c r="V2149" i="6"/>
  <c r="V2151" i="6"/>
  <c r="V2153" i="6"/>
  <c r="V2155" i="6"/>
  <c r="V2157" i="6"/>
  <c r="V2159" i="6"/>
  <c r="V2161" i="6"/>
  <c r="V2163" i="6"/>
  <c r="V2165" i="6"/>
  <c r="V2167" i="6"/>
  <c r="V2169" i="6"/>
  <c r="V2171" i="6"/>
  <c r="V2173" i="6"/>
  <c r="V2175" i="6"/>
  <c r="V2177" i="6"/>
  <c r="V2179" i="6"/>
  <c r="V2181" i="6"/>
  <c r="V2183" i="6"/>
  <c r="V2185" i="6"/>
  <c r="V2187" i="6"/>
  <c r="V2189" i="6"/>
  <c r="V2191" i="6"/>
  <c r="V2193" i="6"/>
  <c r="V2195" i="6"/>
  <c r="V2197" i="6"/>
  <c r="V2199" i="6"/>
  <c r="V2201" i="6"/>
  <c r="V2203" i="6"/>
  <c r="V2205" i="6"/>
  <c r="V2207" i="6"/>
  <c r="V2209" i="6"/>
  <c r="V2211" i="6"/>
  <c r="V2213" i="6"/>
  <c r="V2215" i="6"/>
  <c r="V2217" i="6"/>
  <c r="V2219" i="6"/>
  <c r="V2221" i="6"/>
  <c r="V2223" i="6"/>
  <c r="V2225" i="6"/>
  <c r="V2227" i="6"/>
  <c r="V2229" i="6"/>
  <c r="V2231" i="6"/>
  <c r="V2233" i="6"/>
  <c r="V2235" i="6"/>
  <c r="V2237" i="6"/>
  <c r="V2239" i="6"/>
  <c r="V2243" i="6"/>
  <c r="V2245" i="6"/>
  <c r="V2247" i="6"/>
  <c r="V2249" i="6"/>
  <c r="V2251" i="6"/>
  <c r="V2253" i="6"/>
  <c r="V2255" i="6"/>
  <c r="V2257" i="6"/>
  <c r="V2259" i="6"/>
  <c r="V2261" i="6"/>
  <c r="V2263" i="6"/>
  <c r="V2265" i="6"/>
  <c r="V2267" i="6"/>
  <c r="V2269" i="6"/>
  <c r="V2271" i="6"/>
  <c r="V2273" i="6"/>
  <c r="V2275" i="6"/>
  <c r="V2277" i="6"/>
  <c r="V2279" i="6"/>
  <c r="V2281" i="6"/>
  <c r="V2283" i="6"/>
  <c r="V2285" i="6"/>
  <c r="V2287" i="6"/>
  <c r="V2289" i="6"/>
  <c r="V2291" i="6"/>
  <c r="V2293" i="6"/>
  <c r="V2295" i="6"/>
  <c r="V2297" i="6"/>
  <c r="V2299" i="6"/>
  <c r="V2301" i="6"/>
  <c r="V2303" i="6"/>
  <c r="V2305" i="6"/>
  <c r="V2307" i="6"/>
  <c r="V2309" i="6"/>
  <c r="V2311" i="6"/>
  <c r="V2313" i="6"/>
  <c r="V2315" i="6"/>
  <c r="V2317" i="6"/>
  <c r="V2319" i="6"/>
  <c r="V2321" i="6"/>
  <c r="V2323" i="6"/>
  <c r="V2325" i="6"/>
  <c r="V2327" i="6"/>
  <c r="V2329" i="6"/>
  <c r="V2331" i="6"/>
  <c r="V2333" i="6"/>
  <c r="V2335" i="6"/>
  <c r="V2337" i="6"/>
  <c r="V2339" i="6"/>
  <c r="V2341" i="6"/>
  <c r="V2343" i="6"/>
  <c r="V2345" i="6"/>
  <c r="V2347" i="6"/>
  <c r="V2349" i="6"/>
  <c r="V2351" i="6"/>
  <c r="V2353" i="6"/>
  <c r="V2355" i="6"/>
  <c r="V2357" i="6"/>
  <c r="V2359" i="6"/>
  <c r="V2361" i="6"/>
  <c r="V2363" i="6"/>
  <c r="V2365" i="6"/>
  <c r="V2367" i="6"/>
  <c r="V2369" i="6"/>
  <c r="V2371" i="6"/>
  <c r="V2373" i="6"/>
  <c r="V2375" i="6"/>
  <c r="V2377" i="6"/>
  <c r="V2379" i="6"/>
  <c r="V2381" i="6"/>
  <c r="V2383" i="6"/>
  <c r="V2385" i="6"/>
  <c r="V2387" i="6"/>
  <c r="V2389" i="6"/>
  <c r="V2391" i="6"/>
  <c r="V2393" i="6"/>
  <c r="V2395" i="6"/>
  <c r="V2397" i="6"/>
  <c r="V2399" i="6"/>
  <c r="V2401" i="6"/>
  <c r="V2403" i="6"/>
  <c r="V2405" i="6"/>
  <c r="V2407" i="6"/>
  <c r="V2409" i="6"/>
  <c r="V2411" i="6"/>
  <c r="V2413" i="6"/>
  <c r="V2415" i="6"/>
  <c r="V2417" i="6"/>
  <c r="V2419" i="6"/>
  <c r="V2421" i="6"/>
  <c r="V2423" i="6"/>
  <c r="V2425" i="6"/>
  <c r="V2427" i="6"/>
  <c r="V2429" i="6"/>
  <c r="V2431" i="6"/>
  <c r="V2433" i="6"/>
  <c r="V2435" i="6"/>
  <c r="V2437" i="6"/>
  <c r="V2439" i="6"/>
  <c r="V2441" i="6"/>
  <c r="V2443" i="6"/>
  <c r="V2445" i="6"/>
  <c r="V2447" i="6"/>
  <c r="V2449" i="6"/>
  <c r="V2451" i="6"/>
  <c r="V2453" i="6"/>
  <c r="V2455" i="6"/>
  <c r="V2457" i="6"/>
  <c r="V2459" i="6"/>
  <c r="V2461" i="6"/>
  <c r="V2463" i="6"/>
  <c r="V2465" i="6"/>
  <c r="V2467" i="6"/>
  <c r="V2469" i="6"/>
  <c r="V2471" i="6"/>
  <c r="V2473" i="6"/>
  <c r="V2475" i="6"/>
  <c r="V2477" i="6"/>
  <c r="V2479" i="6"/>
  <c r="V2481" i="6"/>
  <c r="V2483" i="6"/>
  <c r="V2485" i="6"/>
  <c r="V2487" i="6"/>
  <c r="V2489" i="6"/>
  <c r="V2491" i="6"/>
  <c r="V2493" i="6"/>
  <c r="V2495" i="6"/>
  <c r="V2497" i="6"/>
  <c r="V2499" i="6"/>
  <c r="V2501" i="6"/>
  <c r="V2503" i="6"/>
  <c r="V2505" i="6"/>
  <c r="V2507" i="6"/>
  <c r="V2509" i="6"/>
  <c r="V2511" i="6"/>
  <c r="V2513" i="6"/>
  <c r="V2515" i="6"/>
  <c r="V2517" i="6"/>
  <c r="V2519" i="6"/>
  <c r="V2521" i="6"/>
  <c r="V2523" i="6"/>
  <c r="V2525" i="6"/>
  <c r="V2527" i="6"/>
  <c r="V2529" i="6"/>
  <c r="V2531" i="6"/>
  <c r="V2533" i="6"/>
  <c r="V2535" i="6"/>
  <c r="V2537" i="6"/>
  <c r="V2539" i="6"/>
  <c r="V2541" i="6"/>
  <c r="V2543" i="6"/>
  <c r="V2545" i="6"/>
  <c r="V2547" i="6"/>
  <c r="V2549" i="6"/>
  <c r="V2551" i="6"/>
  <c r="V2553" i="6"/>
  <c r="V2555" i="6"/>
  <c r="V2557" i="6"/>
  <c r="V2559" i="6"/>
  <c r="V2561" i="6"/>
  <c r="V2563" i="6"/>
  <c r="V2565" i="6"/>
  <c r="V2567" i="6"/>
  <c r="V2569" i="6"/>
  <c r="V2571" i="6"/>
  <c r="V2573" i="6"/>
  <c r="V2575" i="6"/>
  <c r="V2577" i="6"/>
  <c r="V2579" i="6"/>
  <c r="V2581" i="6"/>
  <c r="V2583" i="6"/>
  <c r="V2585" i="6"/>
  <c r="V2587" i="6"/>
  <c r="V2589" i="6"/>
  <c r="V2591" i="6"/>
  <c r="V2593" i="6"/>
  <c r="V2595" i="6"/>
  <c r="V2597" i="6"/>
  <c r="V2599" i="6"/>
  <c r="V2601" i="6"/>
  <c r="V2603" i="6"/>
  <c r="V2605" i="6"/>
  <c r="V2607" i="6"/>
  <c r="V2609" i="6"/>
  <c r="V2611" i="6"/>
  <c r="V2613" i="6"/>
  <c r="V2615" i="6"/>
  <c r="V2617" i="6"/>
  <c r="V2619" i="6"/>
  <c r="V2621" i="6"/>
  <c r="V2623" i="6"/>
  <c r="V2625" i="6"/>
  <c r="V2627" i="6"/>
  <c r="V2629" i="6"/>
  <c r="V2631" i="6"/>
  <c r="V2633" i="6"/>
  <c r="V2635" i="6"/>
  <c r="V2637" i="6"/>
  <c r="V2639" i="6"/>
  <c r="V2641" i="6"/>
  <c r="V2643" i="6"/>
  <c r="V2645" i="6"/>
  <c r="V2647" i="6"/>
  <c r="V2649" i="6"/>
  <c r="V2651" i="6"/>
  <c r="V2653" i="6"/>
  <c r="V2655" i="6"/>
  <c r="V2657" i="6"/>
  <c r="V2659" i="6"/>
  <c r="V2661" i="6"/>
  <c r="V2663" i="6"/>
  <c r="V2665" i="6"/>
  <c r="V2667" i="6"/>
  <c r="V2669" i="6"/>
  <c r="V2671" i="6"/>
  <c r="V2673" i="6"/>
  <c r="V2675" i="6"/>
  <c r="V2677" i="6"/>
  <c r="V2679" i="6"/>
  <c r="V2681" i="6"/>
  <c r="V2683" i="6"/>
  <c r="V2685" i="6"/>
  <c r="V2687" i="6"/>
  <c r="V2691" i="6"/>
  <c r="V2693" i="6"/>
  <c r="V2695" i="6"/>
  <c r="V2697" i="6"/>
  <c r="V2699" i="6"/>
  <c r="V2701" i="6"/>
  <c r="V2703" i="6"/>
  <c r="V2705" i="6"/>
  <c r="V2707" i="6"/>
  <c r="V2709" i="6"/>
  <c r="V2711" i="6"/>
  <c r="V2713" i="6"/>
  <c r="V2715" i="6"/>
  <c r="V2717" i="6"/>
  <c r="V2719" i="6"/>
  <c r="V2721" i="6"/>
  <c r="V2723" i="6"/>
  <c r="V2725" i="6"/>
  <c r="V2727" i="6"/>
  <c r="V2729" i="6"/>
  <c r="V2731" i="6"/>
  <c r="V2733" i="6"/>
  <c r="V2735" i="6"/>
  <c r="V2737" i="6"/>
  <c r="V2739" i="6"/>
  <c r="V2741" i="6"/>
  <c r="V2743" i="6"/>
  <c r="V2745" i="6"/>
  <c r="V2747" i="6"/>
  <c r="V2749" i="6"/>
  <c r="V2751" i="6"/>
  <c r="V2753" i="6"/>
  <c r="V2755" i="6"/>
  <c r="V2757" i="6"/>
  <c r="V2759" i="6"/>
  <c r="V2761" i="6"/>
  <c r="V2763" i="6"/>
  <c r="V2765" i="6"/>
  <c r="V2767" i="6"/>
  <c r="V2769" i="6"/>
  <c r="V2771" i="6"/>
  <c r="V2773" i="6"/>
  <c r="V2775" i="6"/>
  <c r="V2777" i="6"/>
  <c r="V2779" i="6"/>
  <c r="V2781" i="6"/>
  <c r="V2783" i="6"/>
  <c r="V2785" i="6"/>
  <c r="V2787" i="6"/>
  <c r="V2789" i="6"/>
  <c r="V2791" i="6"/>
  <c r="V2793" i="6"/>
  <c r="V2795" i="6"/>
  <c r="V2797" i="6"/>
  <c r="V2799" i="6"/>
  <c r="V2801" i="6"/>
  <c r="V2803" i="6"/>
  <c r="V2805" i="6"/>
  <c r="V2807" i="6"/>
  <c r="V2809" i="6"/>
  <c r="V2811" i="6"/>
  <c r="V2813" i="6"/>
  <c r="V2815" i="6"/>
  <c r="V2817" i="6"/>
  <c r="V2819" i="6"/>
  <c r="V2821" i="6"/>
  <c r="V2823" i="6"/>
  <c r="V2825" i="6"/>
  <c r="V2827" i="6"/>
  <c r="V2829" i="6"/>
  <c r="V2831" i="6"/>
  <c r="V2833" i="6"/>
  <c r="V2835" i="6"/>
  <c r="V2837" i="6"/>
  <c r="V2839" i="6"/>
  <c r="V2841" i="6"/>
  <c r="V2843" i="6"/>
  <c r="V2845" i="6"/>
  <c r="V2847" i="6"/>
  <c r="V2849" i="6"/>
  <c r="V2851" i="6"/>
  <c r="V2853" i="6"/>
  <c r="V2855" i="6"/>
  <c r="V2857" i="6"/>
  <c r="V2859" i="6"/>
  <c r="V2861" i="6"/>
  <c r="V2863" i="6"/>
  <c r="V2865" i="6"/>
  <c r="V2867" i="6"/>
  <c r="V2869" i="6"/>
  <c r="V2871" i="6"/>
  <c r="V2873" i="6"/>
  <c r="V2875" i="6"/>
  <c r="V2877" i="6"/>
  <c r="V2879" i="6"/>
  <c r="V2881" i="6"/>
  <c r="V2883" i="6"/>
  <c r="V2885" i="6"/>
  <c r="V2887" i="6"/>
  <c r="V2889" i="6"/>
  <c r="V2891" i="6"/>
  <c r="V2893" i="6"/>
  <c r="V2895" i="6"/>
  <c r="V2897" i="6"/>
  <c r="V2899" i="6"/>
  <c r="V2901" i="6"/>
  <c r="V2903" i="6"/>
  <c r="V2905" i="6"/>
  <c r="V2907" i="6"/>
  <c r="V2909" i="6"/>
  <c r="V2911" i="6"/>
  <c r="V2913" i="6"/>
  <c r="V2915" i="6"/>
  <c r="V2917" i="6"/>
  <c r="V2919" i="6"/>
  <c r="V2921" i="6"/>
  <c r="V2923" i="6"/>
  <c r="V2925" i="6"/>
  <c r="V2927" i="6"/>
  <c r="V2929" i="6"/>
  <c r="V2931" i="6"/>
  <c r="V2933" i="6"/>
  <c r="V2935" i="6"/>
  <c r="V2937" i="6"/>
  <c r="V2939" i="6"/>
  <c r="V2941" i="6"/>
  <c r="V2943" i="6"/>
  <c r="V2945" i="6"/>
  <c r="V2947" i="6"/>
  <c r="V2949" i="6"/>
  <c r="V2951" i="6"/>
  <c r="V2953" i="6"/>
  <c r="V2955" i="6"/>
  <c r="V2957" i="6"/>
  <c r="V2959" i="6"/>
  <c r="V2961" i="6"/>
  <c r="V2963" i="6"/>
  <c r="V2965" i="6"/>
  <c r="V2967" i="6"/>
  <c r="V2969" i="6"/>
  <c r="V2971" i="6"/>
  <c r="V2973" i="6"/>
  <c r="V2975" i="6"/>
  <c r="V2977" i="6"/>
  <c r="V2979" i="6"/>
  <c r="V441" i="6"/>
  <c r="D589" i="6" l="1"/>
  <c r="X310" i="8" s="1"/>
  <c r="D587" i="6"/>
  <c r="X309" i="8" s="1"/>
  <c r="D585" i="6"/>
  <c r="X308" i="8" s="1"/>
  <c r="D583" i="6"/>
  <c r="X307" i="8" s="1"/>
  <c r="D581" i="6"/>
  <c r="X306" i="8" s="1"/>
  <c r="D579" i="6"/>
  <c r="X305" i="8" s="1"/>
  <c r="D577" i="6"/>
  <c r="X304" i="8" s="1"/>
  <c r="D575" i="6"/>
  <c r="X303" i="8" s="1"/>
  <c r="D573" i="6"/>
  <c r="X302" i="8" s="1"/>
  <c r="D571" i="6"/>
  <c r="X301" i="8" s="1"/>
  <c r="D569" i="6"/>
  <c r="X300" i="8" s="1"/>
  <c r="D567" i="6"/>
  <c r="X299" i="8" s="1"/>
  <c r="D565" i="6"/>
  <c r="X298" i="8" s="1"/>
  <c r="D563" i="6"/>
  <c r="X297" i="8" s="1"/>
  <c r="D561" i="6"/>
  <c r="X296" i="8" s="1"/>
  <c r="D559" i="6"/>
  <c r="X295" i="8" s="1"/>
  <c r="D557" i="6"/>
  <c r="X294" i="8" s="1"/>
  <c r="D555" i="6"/>
  <c r="X293" i="8" s="1"/>
  <c r="D553" i="6"/>
  <c r="X292" i="8" s="1"/>
  <c r="D551" i="6"/>
  <c r="X291" i="8" s="1"/>
  <c r="D549" i="6"/>
  <c r="X290" i="8" s="1"/>
  <c r="D547" i="6"/>
  <c r="X289" i="8" s="1"/>
  <c r="D545" i="6"/>
  <c r="X288" i="8" s="1"/>
  <c r="D543" i="6"/>
  <c r="X287" i="8" s="1"/>
  <c r="D541" i="6"/>
  <c r="X286" i="8" s="1"/>
  <c r="D539" i="6"/>
  <c r="X285" i="8" s="1"/>
  <c r="D537" i="6"/>
  <c r="X284" i="8" s="1"/>
  <c r="D535" i="6"/>
  <c r="X283" i="8" s="1"/>
  <c r="D533" i="6"/>
  <c r="X282" i="8" s="1"/>
  <c r="D531" i="6"/>
  <c r="X281" i="8" s="1"/>
  <c r="D529" i="6"/>
  <c r="X280" i="8" s="1"/>
  <c r="D527" i="6"/>
  <c r="X279" i="8" s="1"/>
  <c r="D525" i="6"/>
  <c r="X278" i="8" s="1"/>
  <c r="D523" i="6"/>
  <c r="X277" i="8" s="1"/>
  <c r="D521" i="6"/>
  <c r="X276" i="8" s="1"/>
  <c r="D519" i="6"/>
  <c r="X275" i="8" s="1"/>
  <c r="D517" i="6"/>
  <c r="X274" i="8" s="1"/>
  <c r="D515" i="6"/>
  <c r="X273" i="8" s="1"/>
  <c r="D513" i="6"/>
  <c r="X272" i="8" s="1"/>
  <c r="D511" i="6"/>
  <c r="X271" i="8" s="1"/>
  <c r="D509" i="6"/>
  <c r="X270" i="8" s="1"/>
  <c r="D507" i="6"/>
  <c r="X269" i="8" s="1"/>
  <c r="D505" i="6"/>
  <c r="X268" i="8" s="1"/>
  <c r="D503" i="6"/>
  <c r="X267" i="8" s="1"/>
  <c r="D501" i="6"/>
  <c r="X266" i="8" s="1"/>
  <c r="D499" i="6"/>
  <c r="X265" i="8" s="1"/>
  <c r="D497" i="6"/>
  <c r="X264" i="8" s="1"/>
  <c r="D495" i="6"/>
  <c r="X263" i="8" s="1"/>
  <c r="D493" i="6"/>
  <c r="X262" i="8" s="1"/>
  <c r="D491" i="6"/>
  <c r="X261" i="8" s="1"/>
  <c r="D489" i="6"/>
  <c r="X260" i="8" s="1"/>
  <c r="D487" i="6"/>
  <c r="X259" i="8" s="1"/>
  <c r="D485" i="6"/>
  <c r="X258" i="8" s="1"/>
  <c r="D483" i="6"/>
  <c r="X257" i="8" s="1"/>
  <c r="D481" i="6"/>
  <c r="X256" i="8" s="1"/>
  <c r="D479" i="6"/>
  <c r="X255" i="8" s="1"/>
  <c r="D477" i="6"/>
  <c r="X254" i="8" s="1"/>
  <c r="D475" i="6"/>
  <c r="X253" i="8" s="1"/>
  <c r="D473" i="6"/>
  <c r="X252" i="8" s="1"/>
  <c r="D471" i="6"/>
  <c r="X251" i="8" s="1"/>
  <c r="D469" i="6"/>
  <c r="X250" i="8" s="1"/>
  <c r="D467" i="6"/>
  <c r="X249" i="8" s="1"/>
  <c r="D465" i="6"/>
  <c r="X248" i="8" s="1"/>
  <c r="D463" i="6"/>
  <c r="X247" i="8" s="1"/>
  <c r="D461" i="6"/>
  <c r="X246" i="8" s="1"/>
  <c r="D459" i="6"/>
  <c r="X245" i="8" s="1"/>
  <c r="D457" i="6"/>
  <c r="X244" i="8" s="1"/>
  <c r="D455" i="6"/>
  <c r="X243" i="8" s="1"/>
  <c r="D453" i="6"/>
  <c r="X242" i="8" s="1"/>
  <c r="D451" i="6"/>
  <c r="X241" i="8" s="1"/>
  <c r="D449" i="6"/>
  <c r="X240" i="8" s="1"/>
  <c r="D447" i="6"/>
  <c r="X239" i="8" s="1"/>
  <c r="D445" i="6"/>
  <c r="X238" i="8" s="1"/>
  <c r="D443" i="6"/>
  <c r="X237" i="8" s="1"/>
  <c r="D441" i="6"/>
  <c r="D39" i="10"/>
  <c r="D41" i="10"/>
  <c r="W48" i="8" s="1"/>
  <c r="D78" i="10"/>
  <c r="W75" i="8" s="1"/>
  <c r="D76" i="7"/>
  <c r="U68" i="8" s="1"/>
  <c r="X236" i="8" l="1"/>
  <c r="W47" i="8"/>
  <c r="Q401" i="12"/>
  <c r="E401" i="12"/>
  <c r="L401" i="12" s="1"/>
  <c r="F401" i="12"/>
  <c r="M401" i="12" s="1"/>
  <c r="G401" i="12"/>
  <c r="N401" i="12" s="1"/>
  <c r="H401" i="12"/>
  <c r="O401" i="12" s="1"/>
  <c r="D401" i="12"/>
  <c r="K401" i="12" s="1"/>
  <c r="Q403" i="12"/>
  <c r="E403" i="12"/>
  <c r="L403" i="12" s="1"/>
  <c r="F403" i="12"/>
  <c r="M403" i="12" s="1"/>
  <c r="G403" i="12"/>
  <c r="N403" i="12" s="1"/>
  <c r="H403" i="12"/>
  <c r="O403" i="12" s="1"/>
  <c r="D403" i="12"/>
  <c r="I404" i="12"/>
  <c r="I402" i="12"/>
  <c r="Q399" i="12"/>
  <c r="E399" i="12"/>
  <c r="L399" i="12" s="1"/>
  <c r="F399" i="12"/>
  <c r="M399" i="12" s="1"/>
  <c r="G399" i="12"/>
  <c r="N399" i="12" s="1"/>
  <c r="H399" i="12"/>
  <c r="O399" i="12" s="1"/>
  <c r="D399" i="12"/>
  <c r="K399" i="12" s="1"/>
  <c r="I400" i="12"/>
  <c r="A6" i="8"/>
  <c r="S393" i="12"/>
  <c r="S353" i="12"/>
  <c r="S355" i="12"/>
  <c r="S357" i="12"/>
  <c r="S359" i="12"/>
  <c r="S361" i="12"/>
  <c r="S363" i="12"/>
  <c r="S365" i="12"/>
  <c r="S367" i="12"/>
  <c r="S369" i="12"/>
  <c r="S371" i="12"/>
  <c r="S373" i="12"/>
  <c r="S375" i="12"/>
  <c r="S377" i="12"/>
  <c r="S379" i="12"/>
  <c r="S381" i="12"/>
  <c r="S383" i="12"/>
  <c r="S385" i="12"/>
  <c r="S387" i="12"/>
  <c r="S389" i="12"/>
  <c r="S391" i="12"/>
  <c r="S351" i="12"/>
  <c r="S349" i="12"/>
  <c r="S347" i="12"/>
  <c r="S345" i="12"/>
  <c r="S343" i="12"/>
  <c r="S341" i="12"/>
  <c r="S339" i="12"/>
  <c r="S337" i="12"/>
  <c r="S335" i="12"/>
  <c r="S333" i="12"/>
  <c r="S331"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6" i="12"/>
  <c r="S204" i="12"/>
  <c r="S202" i="12"/>
  <c r="S200" i="12"/>
  <c r="S198" i="12"/>
  <c r="S196" i="12"/>
  <c r="S194" i="12"/>
  <c r="S192" i="12"/>
  <c r="S190" i="12"/>
  <c r="S188" i="12"/>
  <c r="S186"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93" i="12"/>
  <c r="S95" i="12"/>
  <c r="S91" i="12"/>
  <c r="S89" i="12"/>
  <c r="S87" i="12"/>
  <c r="S85" i="12"/>
  <c r="S83" i="12"/>
  <c r="S81" i="12"/>
  <c r="S79" i="12"/>
  <c r="S77" i="12"/>
  <c r="S75" i="12"/>
  <c r="S73" i="12"/>
  <c r="S71" i="12"/>
  <c r="S69" i="12"/>
  <c r="S67" i="12"/>
  <c r="S65" i="12"/>
  <c r="S63" i="12"/>
  <c r="S61" i="12"/>
  <c r="S131" i="12"/>
  <c r="S129" i="12"/>
  <c r="S127" i="12"/>
  <c r="S125" i="12"/>
  <c r="S123" i="12"/>
  <c r="S121" i="12"/>
  <c r="S119" i="12"/>
  <c r="S117" i="12"/>
  <c r="S115" i="12"/>
  <c r="S113" i="12"/>
  <c r="S111" i="12"/>
  <c r="S109" i="12"/>
  <c r="S107" i="12"/>
  <c r="S105" i="12"/>
  <c r="S103" i="12"/>
  <c r="S101" i="12"/>
  <c r="S99" i="12"/>
  <c r="S97" i="12"/>
  <c r="S47" i="12"/>
  <c r="S45" i="12"/>
  <c r="S43" i="12"/>
  <c r="S41" i="12"/>
  <c r="S39" i="12"/>
  <c r="S37" i="12"/>
  <c r="S59" i="12"/>
  <c r="S57" i="12"/>
  <c r="S55" i="12"/>
  <c r="S53" i="12"/>
  <c r="S51" i="12"/>
  <c r="S49" i="12"/>
  <c r="S35" i="12"/>
  <c r="S33" i="12"/>
  <c r="S31" i="12"/>
  <c r="S29" i="12"/>
  <c r="S27" i="12"/>
  <c r="S25" i="12"/>
  <c r="C105" i="12"/>
  <c r="D43" i="10"/>
  <c r="W49" i="8" s="1"/>
  <c r="D77" i="7"/>
  <c r="U69" i="8" s="1"/>
  <c r="D80" i="10"/>
  <c r="E16" i="8" l="1"/>
  <c r="E21" i="8"/>
  <c r="I403" i="12"/>
  <c r="R403" i="12" s="1"/>
  <c r="I401" i="12"/>
  <c r="R401" i="12" s="1"/>
  <c r="K403" i="12"/>
  <c r="I399" i="12"/>
  <c r="R399" i="12" s="1"/>
  <c r="D78" i="7"/>
  <c r="U70" i="8" s="1"/>
  <c r="D42" i="7"/>
  <c r="D45" i="10"/>
  <c r="W50" i="8" s="1"/>
  <c r="D47" i="10"/>
  <c r="W51" i="8" s="1"/>
  <c r="D79" i="10"/>
  <c r="W76" i="8" s="1"/>
  <c r="D49" i="3"/>
  <c r="V50" i="8" s="1"/>
  <c r="D50" i="3"/>
  <c r="V51" i="8" s="1"/>
  <c r="D29" i="3"/>
  <c r="V39" i="8" s="1"/>
  <c r="D25" i="3"/>
  <c r="V37" i="8" s="1"/>
  <c r="U48" i="8" l="1"/>
  <c r="D48" i="7"/>
  <c r="U51" i="8" s="1"/>
  <c r="D46" i="7"/>
  <c r="U50" i="8" s="1"/>
  <c r="D44" i="7"/>
  <c r="U49" i="8" s="1"/>
  <c r="D80" i="7"/>
  <c r="U72" i="8" s="1"/>
  <c r="D81" i="7"/>
  <c r="U73" i="8" s="1"/>
  <c r="D79" i="7"/>
  <c r="U71" i="8" s="1"/>
  <c r="D2979" i="6" l="1"/>
  <c r="X1505" i="8" s="1"/>
  <c r="D2977" i="6"/>
  <c r="D2975" i="6"/>
  <c r="D743" i="6" l="1"/>
  <c r="X387" i="8" s="1"/>
  <c r="D741" i="6"/>
  <c r="X386" i="8" s="1"/>
  <c r="D739" i="6"/>
  <c r="X385" i="8" s="1"/>
  <c r="D737" i="6"/>
  <c r="X384" i="8" s="1"/>
  <c r="D735" i="6"/>
  <c r="X383" i="8" s="1"/>
  <c r="D733" i="6"/>
  <c r="X382" i="8" s="1"/>
  <c r="D731" i="6"/>
  <c r="X381" i="8" s="1"/>
  <c r="D729" i="6"/>
  <c r="X380" i="8" s="1"/>
  <c r="D727" i="6"/>
  <c r="X379" i="8" s="1"/>
  <c r="D725" i="6"/>
  <c r="X378" i="8" s="1"/>
  <c r="D723" i="6"/>
  <c r="X377" i="8" s="1"/>
  <c r="D721" i="6"/>
  <c r="X376" i="8" s="1"/>
  <c r="D719" i="6"/>
  <c r="X375" i="8" s="1"/>
  <c r="D717" i="6"/>
  <c r="X374" i="8" s="1"/>
  <c r="D715" i="6"/>
  <c r="X373" i="8" s="1"/>
  <c r="D713" i="6"/>
  <c r="X372" i="8" s="1"/>
  <c r="D711" i="6"/>
  <c r="X371" i="8" s="1"/>
  <c r="D709" i="6"/>
  <c r="X370" i="8" s="1"/>
  <c r="D707" i="6"/>
  <c r="X369" i="8" s="1"/>
  <c r="D705" i="6"/>
  <c r="X368" i="8" s="1"/>
  <c r="D703" i="6"/>
  <c r="X367" i="8" s="1"/>
  <c r="D701" i="6"/>
  <c r="X366" i="8" s="1"/>
  <c r="D699" i="6"/>
  <c r="X365" i="8" s="1"/>
  <c r="D697" i="6"/>
  <c r="X364" i="8" s="1"/>
  <c r="D695" i="6"/>
  <c r="X363" i="8" s="1"/>
  <c r="D693" i="6"/>
  <c r="X362" i="8" s="1"/>
  <c r="D691" i="6"/>
  <c r="X361" i="8" s="1"/>
  <c r="D689" i="6"/>
  <c r="X360" i="8" s="1"/>
  <c r="D687" i="6"/>
  <c r="X359" i="8" s="1"/>
  <c r="D685" i="6"/>
  <c r="X358" i="8" s="1"/>
  <c r="D683" i="6"/>
  <c r="X357" i="8" s="1"/>
  <c r="D681" i="6"/>
  <c r="X356" i="8" s="1"/>
  <c r="D679" i="6"/>
  <c r="X355" i="8" s="1"/>
  <c r="D677" i="6"/>
  <c r="X354" i="8" s="1"/>
  <c r="D675" i="6"/>
  <c r="X353" i="8" s="1"/>
  <c r="D673" i="6"/>
  <c r="X352" i="8" s="1"/>
  <c r="D671" i="6"/>
  <c r="X351" i="8" s="1"/>
  <c r="D669" i="6"/>
  <c r="X350" i="8" s="1"/>
  <c r="D667" i="6"/>
  <c r="X349" i="8" s="1"/>
  <c r="D665" i="6"/>
  <c r="X348" i="8" s="1"/>
  <c r="D663" i="6"/>
  <c r="X347" i="8" s="1"/>
  <c r="D661" i="6"/>
  <c r="X346" i="8" s="1"/>
  <c r="D659" i="6"/>
  <c r="X345" i="8" s="1"/>
  <c r="D657" i="6"/>
  <c r="X344" i="8" s="1"/>
  <c r="D655" i="6"/>
  <c r="X343" i="8" s="1"/>
  <c r="D653" i="6"/>
  <c r="X342" i="8" s="1"/>
  <c r="D651" i="6"/>
  <c r="X341" i="8" s="1"/>
  <c r="D649" i="6"/>
  <c r="X340" i="8" s="1"/>
  <c r="D647" i="6"/>
  <c r="X339" i="8" s="1"/>
  <c r="D645" i="6"/>
  <c r="X338" i="8" s="1"/>
  <c r="D643" i="6"/>
  <c r="X337" i="8" s="1"/>
  <c r="D641" i="6"/>
  <c r="X336" i="8" s="1"/>
  <c r="D639" i="6"/>
  <c r="X335" i="8" s="1"/>
  <c r="D637" i="6"/>
  <c r="X334" i="8" s="1"/>
  <c r="D635" i="6"/>
  <c r="X333" i="8" s="1"/>
  <c r="D633" i="6"/>
  <c r="X332" i="8" s="1"/>
  <c r="D631" i="6"/>
  <c r="X331" i="8" s="1"/>
  <c r="D629" i="6"/>
  <c r="X330" i="8" s="1"/>
  <c r="D627" i="6"/>
  <c r="X329" i="8" s="1"/>
  <c r="D625" i="6"/>
  <c r="X328" i="8" s="1"/>
  <c r="D623" i="6"/>
  <c r="X327" i="8" s="1"/>
  <c r="D621" i="6"/>
  <c r="X326" i="8" s="1"/>
  <c r="D619" i="6"/>
  <c r="X325" i="8" s="1"/>
  <c r="D617" i="6"/>
  <c r="X324" i="8" s="1"/>
  <c r="D615" i="6"/>
  <c r="X323" i="8" s="1"/>
  <c r="D613" i="6"/>
  <c r="X322" i="8" s="1"/>
  <c r="D611" i="6"/>
  <c r="X321" i="8" s="1"/>
  <c r="D609" i="6"/>
  <c r="X320" i="8" s="1"/>
  <c r="D607" i="6"/>
  <c r="X319" i="8" s="1"/>
  <c r="D605" i="6"/>
  <c r="X318" i="8" s="1"/>
  <c r="D603" i="6"/>
  <c r="X317" i="8" s="1"/>
  <c r="D601" i="6"/>
  <c r="X316" i="8" s="1"/>
  <c r="D599" i="6"/>
  <c r="X315" i="8" s="1"/>
  <c r="D597" i="6"/>
  <c r="X314" i="8" s="1"/>
  <c r="D595" i="6"/>
  <c r="X313" i="8" s="1"/>
  <c r="D593" i="6"/>
  <c r="X312" i="8" l="1"/>
  <c r="Q393" i="12"/>
  <c r="Q391" i="12"/>
  <c r="Q389" i="12"/>
  <c r="Q387" i="12"/>
  <c r="Q385" i="12"/>
  <c r="Q383" i="12"/>
  <c r="Q381" i="12"/>
  <c r="Q379" i="12"/>
  <c r="Q377" i="12"/>
  <c r="Q375" i="12"/>
  <c r="Q373" i="12"/>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6" i="12"/>
  <c r="Q204" i="12"/>
  <c r="Q202" i="12"/>
  <c r="Q200" i="12"/>
  <c r="Q198" i="12"/>
  <c r="Q196" i="12"/>
  <c r="Q194" i="12"/>
  <c r="Q192" i="12"/>
  <c r="Q190" i="12"/>
  <c r="Q188" i="12"/>
  <c r="Q186"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1" i="12"/>
  <c r="Q129" i="12"/>
  <c r="Q127" i="12"/>
  <c r="Q125" i="12"/>
  <c r="Q123" i="12"/>
  <c r="Q121" i="12"/>
  <c r="Q119" i="12"/>
  <c r="Q117" i="12"/>
  <c r="Q115" i="12"/>
  <c r="Q113" i="12"/>
  <c r="Q111"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H25" i="12"/>
  <c r="A19" i="8"/>
  <c r="X1503" i="8" l="1"/>
  <c r="X1504" i="8"/>
  <c r="D31" i="12"/>
  <c r="D33" i="12"/>
  <c r="D35" i="12"/>
  <c r="D27" i="12"/>
  <c r="A393" i="12"/>
  <c r="A391" i="12"/>
  <c r="A389" i="12"/>
  <c r="A387" i="12"/>
  <c r="A385" i="12"/>
  <c r="A383" i="12"/>
  <c r="A381" i="12"/>
  <c r="A379" i="12"/>
  <c r="A377" i="12"/>
  <c r="A375" i="12"/>
  <c r="A373"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6" i="12"/>
  <c r="A204" i="12"/>
  <c r="A202" i="12"/>
  <c r="A200" i="12"/>
  <c r="A198" i="12"/>
  <c r="A196" i="12"/>
  <c r="A194" i="12"/>
  <c r="A192" i="12"/>
  <c r="A190" i="12"/>
  <c r="A188" i="12"/>
  <c r="A186"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1" i="12"/>
  <c r="A129" i="12"/>
  <c r="A127" i="12"/>
  <c r="A125" i="12"/>
  <c r="A123" i="12"/>
  <c r="A121" i="12"/>
  <c r="A119" i="12"/>
  <c r="A117" i="12"/>
  <c r="A115" i="12"/>
  <c r="A113" i="12"/>
  <c r="A111"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D883" i="6" l="1"/>
  <c r="X457" i="8" s="1"/>
  <c r="D881" i="6"/>
  <c r="X456" i="8" s="1"/>
  <c r="I394" i="12"/>
  <c r="I392" i="12"/>
  <c r="I390" i="12"/>
  <c r="I388" i="12"/>
  <c r="I386" i="12"/>
  <c r="I384" i="12"/>
  <c r="I382" i="12"/>
  <c r="I380" i="12"/>
  <c r="I378" i="12"/>
  <c r="I376" i="12"/>
  <c r="I374" i="12"/>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7" i="12"/>
  <c r="I205" i="12"/>
  <c r="I203"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2"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D209" i="12"/>
  <c r="K209" i="12" s="1"/>
  <c r="E209" i="12"/>
  <c r="L209" i="12" s="1"/>
  <c r="F209" i="12"/>
  <c r="M209" i="12" s="1"/>
  <c r="G209" i="12"/>
  <c r="N209" i="12" s="1"/>
  <c r="H209" i="12"/>
  <c r="O209" i="12" s="1"/>
  <c r="D211" i="12"/>
  <c r="K211" i="12" s="1"/>
  <c r="E211" i="12"/>
  <c r="L211" i="12" s="1"/>
  <c r="F211" i="12"/>
  <c r="G211" i="12"/>
  <c r="N211" i="12" s="1"/>
  <c r="H211" i="12"/>
  <c r="O211" i="12" s="1"/>
  <c r="D213" i="12"/>
  <c r="K213" i="12" s="1"/>
  <c r="E213" i="12"/>
  <c r="L213" i="12" s="1"/>
  <c r="F213" i="12"/>
  <c r="M213" i="12" s="1"/>
  <c r="G213" i="12"/>
  <c r="N213" i="12" s="1"/>
  <c r="H213" i="12"/>
  <c r="O213" i="12" s="1"/>
  <c r="D61" i="12"/>
  <c r="K61" i="12" s="1"/>
  <c r="E61" i="12"/>
  <c r="L61" i="12" s="1"/>
  <c r="F61" i="12"/>
  <c r="M61" i="12" s="1"/>
  <c r="G61" i="12"/>
  <c r="N61" i="12" s="1"/>
  <c r="H61" i="12"/>
  <c r="O61" i="12" s="1"/>
  <c r="D63" i="12"/>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K73" i="12" s="1"/>
  <c r="E73" i="12"/>
  <c r="L73" i="12" s="1"/>
  <c r="F73" i="12"/>
  <c r="M73" i="12" s="1"/>
  <c r="G73" i="12"/>
  <c r="N73" i="12" s="1"/>
  <c r="H73" i="12"/>
  <c r="O73" i="12" s="1"/>
  <c r="D75" i="12"/>
  <c r="K75" i="12" s="1"/>
  <c r="E75" i="12"/>
  <c r="L75" i="12" s="1"/>
  <c r="F75" i="12"/>
  <c r="M75" i="12" s="1"/>
  <c r="G75" i="12"/>
  <c r="N75" i="12" s="1"/>
  <c r="H75" i="12"/>
  <c r="O75" i="12" s="1"/>
  <c r="D77" i="12"/>
  <c r="K77" i="12" s="1"/>
  <c r="E77" i="12"/>
  <c r="L77" i="12" s="1"/>
  <c r="F77" i="12"/>
  <c r="M77" i="12" s="1"/>
  <c r="G77" i="12"/>
  <c r="N77" i="12" s="1"/>
  <c r="H77" i="12"/>
  <c r="O77" i="12" s="1"/>
  <c r="D79" i="12"/>
  <c r="E79" i="12"/>
  <c r="L79" i="12" s="1"/>
  <c r="F79" i="12"/>
  <c r="M79" i="12" s="1"/>
  <c r="G79" i="12"/>
  <c r="N79" i="12" s="1"/>
  <c r="H79" i="12"/>
  <c r="O79" i="12" s="1"/>
  <c r="D81" i="12"/>
  <c r="K81" i="12" s="1"/>
  <c r="E81" i="12"/>
  <c r="L81" i="12" s="1"/>
  <c r="F81" i="12"/>
  <c r="M81" i="12" s="1"/>
  <c r="G81" i="12"/>
  <c r="N81" i="12" s="1"/>
  <c r="H81" i="12"/>
  <c r="O81" i="12" s="1"/>
  <c r="D83" i="12"/>
  <c r="K83" i="12" s="1"/>
  <c r="E83" i="12"/>
  <c r="L83" i="12" s="1"/>
  <c r="F83" i="12"/>
  <c r="M83" i="12" s="1"/>
  <c r="G83" i="12"/>
  <c r="N83" i="12" s="1"/>
  <c r="H83" i="12"/>
  <c r="O83" i="12" s="1"/>
  <c r="D85" i="12"/>
  <c r="K85" i="12" s="1"/>
  <c r="E85" i="12"/>
  <c r="L85" i="12" s="1"/>
  <c r="F85" i="12"/>
  <c r="M85" i="12" s="1"/>
  <c r="G85" i="12"/>
  <c r="N85" i="12" s="1"/>
  <c r="H85" i="12"/>
  <c r="O85" i="12" s="1"/>
  <c r="D87" i="12"/>
  <c r="K87" i="12" s="1"/>
  <c r="E87" i="12"/>
  <c r="L87" i="12" s="1"/>
  <c r="F87" i="12"/>
  <c r="M87" i="12" s="1"/>
  <c r="G87" i="12"/>
  <c r="N87" i="12" s="1"/>
  <c r="H87" i="12"/>
  <c r="O87" i="12" s="1"/>
  <c r="D89" i="12"/>
  <c r="K89" i="12" s="1"/>
  <c r="E89" i="12"/>
  <c r="L89" i="12" s="1"/>
  <c r="F89" i="12"/>
  <c r="M89" i="12" s="1"/>
  <c r="G89" i="12"/>
  <c r="N89" i="12" s="1"/>
  <c r="H89" i="12"/>
  <c r="O89" i="12" s="1"/>
  <c r="D91" i="12"/>
  <c r="K91" i="12" s="1"/>
  <c r="E91" i="12"/>
  <c r="L91" i="12" s="1"/>
  <c r="F91" i="12"/>
  <c r="M91" i="12" s="1"/>
  <c r="G91" i="12"/>
  <c r="N91" i="12" s="1"/>
  <c r="H91" i="12"/>
  <c r="O91" i="12" s="1"/>
  <c r="D93" i="12"/>
  <c r="K93" i="12" s="1"/>
  <c r="E93" i="12"/>
  <c r="L93" i="12" s="1"/>
  <c r="F93" i="12"/>
  <c r="M93" i="12" s="1"/>
  <c r="G93" i="12"/>
  <c r="N93" i="12" s="1"/>
  <c r="H93" i="12"/>
  <c r="O93" i="12" s="1"/>
  <c r="D95" i="12"/>
  <c r="E95" i="12"/>
  <c r="L95" i="12" s="1"/>
  <c r="F95" i="12"/>
  <c r="M95" i="12" s="1"/>
  <c r="G95" i="12"/>
  <c r="N95" i="12" s="1"/>
  <c r="H95" i="12"/>
  <c r="O95"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D221" i="12"/>
  <c r="K221" i="12" s="1"/>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E227" i="12"/>
  <c r="L227" i="12" s="1"/>
  <c r="F227" i="12"/>
  <c r="M227" i="12" s="1"/>
  <c r="G227" i="12"/>
  <c r="N227" i="12" s="1"/>
  <c r="H227" i="12"/>
  <c r="O227" i="12" s="1"/>
  <c r="D229" i="12"/>
  <c r="K229" i="12" s="1"/>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F235" i="12"/>
  <c r="M235" i="12" s="1"/>
  <c r="G235" i="12"/>
  <c r="N235" i="12" s="1"/>
  <c r="H235" i="12"/>
  <c r="O235" i="12" s="1"/>
  <c r="D237" i="12"/>
  <c r="K237" i="12" s="1"/>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E243" i="12"/>
  <c r="L243" i="12" s="1"/>
  <c r="F243" i="12"/>
  <c r="M243" i="12" s="1"/>
  <c r="G243" i="12"/>
  <c r="N243" i="12" s="1"/>
  <c r="H243" i="12"/>
  <c r="O243" i="12" s="1"/>
  <c r="D245" i="12"/>
  <c r="K245" i="12" s="1"/>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E251" i="12"/>
  <c r="L251" i="12" s="1"/>
  <c r="F251" i="12"/>
  <c r="M251" i="12" s="1"/>
  <c r="G251" i="12"/>
  <c r="N251" i="12" s="1"/>
  <c r="H251" i="12"/>
  <c r="O251" i="12" s="1"/>
  <c r="D253" i="12"/>
  <c r="K253" i="12" s="1"/>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E259" i="12"/>
  <c r="L259" i="12" s="1"/>
  <c r="F259" i="12"/>
  <c r="M259" i="12" s="1"/>
  <c r="G259" i="12"/>
  <c r="N259" i="12" s="1"/>
  <c r="H259" i="12"/>
  <c r="O259" i="12" s="1"/>
  <c r="D261" i="12"/>
  <c r="K261" i="12" s="1"/>
  <c r="E261" i="12"/>
  <c r="L261" i="12" s="1"/>
  <c r="F261" i="12"/>
  <c r="M261" i="12" s="1"/>
  <c r="G261" i="12"/>
  <c r="N261" i="12" s="1"/>
  <c r="H261" i="12"/>
  <c r="O261" i="12" s="1"/>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E267" i="12"/>
  <c r="L267" i="12" s="1"/>
  <c r="F267" i="12"/>
  <c r="M267" i="12" s="1"/>
  <c r="G267" i="12"/>
  <c r="N267" i="12" s="1"/>
  <c r="H267" i="12"/>
  <c r="O267" i="12" s="1"/>
  <c r="D269" i="12"/>
  <c r="K269" i="12" s="1"/>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E275" i="12"/>
  <c r="L275" i="12" s="1"/>
  <c r="F275" i="12"/>
  <c r="M275" i="12" s="1"/>
  <c r="G275" i="12"/>
  <c r="N275" i="12" s="1"/>
  <c r="H275" i="12"/>
  <c r="O275" i="12" s="1"/>
  <c r="D277" i="12"/>
  <c r="K277" i="12" s="1"/>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D285" i="12"/>
  <c r="K285" i="12" s="1"/>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E291" i="12"/>
  <c r="L291" i="12" s="1"/>
  <c r="F291" i="12"/>
  <c r="M291" i="12" s="1"/>
  <c r="G291" i="12"/>
  <c r="N291" i="12" s="1"/>
  <c r="H291" i="12"/>
  <c r="O291" i="12" s="1"/>
  <c r="D293" i="12"/>
  <c r="K293" i="12" s="1"/>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E299" i="12"/>
  <c r="L299" i="12" s="1"/>
  <c r="F299" i="12"/>
  <c r="M299" i="12" s="1"/>
  <c r="G299" i="12"/>
  <c r="N299" i="12" s="1"/>
  <c r="H299" i="12"/>
  <c r="O299" i="12" s="1"/>
  <c r="D301" i="12"/>
  <c r="K301" i="12" s="1"/>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E307" i="12"/>
  <c r="L307" i="12" s="1"/>
  <c r="F307" i="12"/>
  <c r="M307" i="12" s="1"/>
  <c r="G307" i="12"/>
  <c r="N307" i="12" s="1"/>
  <c r="H307" i="12"/>
  <c r="O307" i="12" s="1"/>
  <c r="D309" i="12"/>
  <c r="K309" i="12" s="1"/>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E315" i="12"/>
  <c r="L315" i="12" s="1"/>
  <c r="F315" i="12"/>
  <c r="M315" i="12" s="1"/>
  <c r="G315" i="12"/>
  <c r="N315" i="12" s="1"/>
  <c r="H315" i="12"/>
  <c r="O315" i="12" s="1"/>
  <c r="D317" i="12"/>
  <c r="K317" i="12" s="1"/>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E323" i="12"/>
  <c r="L323" i="12" s="1"/>
  <c r="F323" i="12"/>
  <c r="M323" i="12" s="1"/>
  <c r="G323" i="12"/>
  <c r="N323" i="12" s="1"/>
  <c r="H323" i="12"/>
  <c r="O323" i="12" s="1"/>
  <c r="D325" i="12"/>
  <c r="K325" i="12" s="1"/>
  <c r="E325" i="12"/>
  <c r="L325" i="12" s="1"/>
  <c r="F325" i="12"/>
  <c r="M325" i="12" s="1"/>
  <c r="G325" i="12"/>
  <c r="N325" i="12" s="1"/>
  <c r="H325" i="12"/>
  <c r="O325" i="12" s="1"/>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E331" i="12"/>
  <c r="L331" i="12" s="1"/>
  <c r="F331" i="12"/>
  <c r="M331" i="12" s="1"/>
  <c r="G331" i="12"/>
  <c r="N331" i="12" s="1"/>
  <c r="H331" i="12"/>
  <c r="O331" i="12" s="1"/>
  <c r="D333" i="12"/>
  <c r="K333" i="12" s="1"/>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E339" i="12"/>
  <c r="L339" i="12" s="1"/>
  <c r="F339" i="12"/>
  <c r="M339" i="12" s="1"/>
  <c r="G339" i="12"/>
  <c r="N339" i="12" s="1"/>
  <c r="H339" i="12"/>
  <c r="O339" i="12" s="1"/>
  <c r="D341" i="12"/>
  <c r="K341" i="12" s="1"/>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D349" i="12"/>
  <c r="K349" i="12" s="1"/>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E355" i="12"/>
  <c r="L355" i="12" s="1"/>
  <c r="F355" i="12"/>
  <c r="M355" i="12" s="1"/>
  <c r="G355" i="12"/>
  <c r="N355" i="12" s="1"/>
  <c r="H355" i="12"/>
  <c r="O355" i="12" s="1"/>
  <c r="D357" i="12"/>
  <c r="K357" i="12" s="1"/>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E371" i="12"/>
  <c r="L371" i="12" s="1"/>
  <c r="F371" i="12"/>
  <c r="M371" i="12" s="1"/>
  <c r="G371" i="12"/>
  <c r="N371" i="12" s="1"/>
  <c r="H371" i="12"/>
  <c r="O371" i="12" s="1"/>
  <c r="D373" i="12"/>
  <c r="K373" i="12" s="1"/>
  <c r="E373" i="12"/>
  <c r="L373" i="12" s="1"/>
  <c r="F373" i="12"/>
  <c r="M373" i="12" s="1"/>
  <c r="G373" i="12"/>
  <c r="N373" i="12" s="1"/>
  <c r="H373" i="12"/>
  <c r="O373" i="12" s="1"/>
  <c r="D375" i="12"/>
  <c r="K375" i="12" s="1"/>
  <c r="E375" i="12"/>
  <c r="L375" i="12" s="1"/>
  <c r="F375" i="12"/>
  <c r="M375" i="12" s="1"/>
  <c r="G375" i="12"/>
  <c r="N375" i="12" s="1"/>
  <c r="H375" i="12"/>
  <c r="O375" i="12" s="1"/>
  <c r="D377" i="12"/>
  <c r="K377" i="12" s="1"/>
  <c r="E377" i="12"/>
  <c r="L377" i="12" s="1"/>
  <c r="F377" i="12"/>
  <c r="M377" i="12" s="1"/>
  <c r="G377" i="12"/>
  <c r="N377" i="12" s="1"/>
  <c r="H377" i="12"/>
  <c r="O377" i="12" s="1"/>
  <c r="D379" i="12"/>
  <c r="E379" i="12"/>
  <c r="L379" i="12" s="1"/>
  <c r="F379" i="12"/>
  <c r="M379" i="12" s="1"/>
  <c r="G379" i="12"/>
  <c r="N379" i="12" s="1"/>
  <c r="H379" i="12"/>
  <c r="O379" i="12" s="1"/>
  <c r="D381" i="12"/>
  <c r="K381" i="12" s="1"/>
  <c r="E381" i="12"/>
  <c r="L381" i="12" s="1"/>
  <c r="F381" i="12"/>
  <c r="M381" i="12" s="1"/>
  <c r="G381" i="12"/>
  <c r="N381" i="12" s="1"/>
  <c r="H381" i="12"/>
  <c r="O381" i="12" s="1"/>
  <c r="D383" i="12"/>
  <c r="K383" i="12" s="1"/>
  <c r="E383" i="12"/>
  <c r="L383" i="12" s="1"/>
  <c r="F383" i="12"/>
  <c r="M383" i="12" s="1"/>
  <c r="G383" i="12"/>
  <c r="N383" i="12" s="1"/>
  <c r="H383" i="12"/>
  <c r="O383" i="12" s="1"/>
  <c r="D385" i="12"/>
  <c r="K385" i="12" s="1"/>
  <c r="E385" i="12"/>
  <c r="L385" i="12" s="1"/>
  <c r="F385" i="12"/>
  <c r="M385" i="12" s="1"/>
  <c r="G385" i="12"/>
  <c r="N385" i="12" s="1"/>
  <c r="H385" i="12"/>
  <c r="O385" i="12" s="1"/>
  <c r="D387" i="12"/>
  <c r="K387" i="12" s="1"/>
  <c r="E387" i="12"/>
  <c r="L387" i="12" s="1"/>
  <c r="F387" i="12"/>
  <c r="M387" i="12" s="1"/>
  <c r="G387" i="12"/>
  <c r="N387" i="12" s="1"/>
  <c r="H387" i="12"/>
  <c r="O387" i="12" s="1"/>
  <c r="D389" i="12"/>
  <c r="K389" i="12" s="1"/>
  <c r="E389" i="12"/>
  <c r="L389" i="12" s="1"/>
  <c r="F389" i="12"/>
  <c r="M389" i="12" s="1"/>
  <c r="G389" i="12"/>
  <c r="N389" i="12" s="1"/>
  <c r="H389" i="12"/>
  <c r="O389" i="12" s="1"/>
  <c r="D391" i="12"/>
  <c r="K391" i="12" s="1"/>
  <c r="E391" i="12"/>
  <c r="L391" i="12" s="1"/>
  <c r="F391" i="12"/>
  <c r="M391" i="12" s="1"/>
  <c r="G391" i="12"/>
  <c r="N391" i="12" s="1"/>
  <c r="H391" i="12"/>
  <c r="O391" i="12" s="1"/>
  <c r="D393" i="12"/>
  <c r="K393" i="12" s="1"/>
  <c r="E393" i="12"/>
  <c r="L393" i="12" s="1"/>
  <c r="F393" i="12"/>
  <c r="M393" i="12" s="1"/>
  <c r="G393" i="12"/>
  <c r="N393" i="12" s="1"/>
  <c r="H393" i="12"/>
  <c r="O393" i="12" s="1"/>
  <c r="B391" i="12"/>
  <c r="C391" i="12"/>
  <c r="B393" i="12"/>
  <c r="C39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B369" i="12"/>
  <c r="C369" i="12"/>
  <c r="B371" i="12"/>
  <c r="C371" i="12"/>
  <c r="B373" i="12"/>
  <c r="C373" i="12"/>
  <c r="B375" i="12"/>
  <c r="C375" i="12"/>
  <c r="B377" i="12"/>
  <c r="C377" i="12"/>
  <c r="B379" i="12"/>
  <c r="C379" i="12"/>
  <c r="B381" i="12"/>
  <c r="C381" i="12"/>
  <c r="B383" i="12"/>
  <c r="C383" i="12"/>
  <c r="B385" i="12"/>
  <c r="C385" i="12"/>
  <c r="B387" i="12"/>
  <c r="C387" i="12"/>
  <c r="B389" i="12"/>
  <c r="C389" i="12"/>
  <c r="C273" i="12"/>
  <c r="B273" i="12"/>
  <c r="C271" i="12"/>
  <c r="B271" i="12"/>
  <c r="C269" i="12"/>
  <c r="B269" i="12"/>
  <c r="C267" i="12"/>
  <c r="B267" i="12"/>
  <c r="C265" i="12"/>
  <c r="B265" i="12"/>
  <c r="C263" i="12"/>
  <c r="B263" i="12"/>
  <c r="C261" i="12"/>
  <c r="B261" i="12"/>
  <c r="C259" i="12"/>
  <c r="B259" i="12"/>
  <c r="C257" i="12"/>
  <c r="B257" i="12"/>
  <c r="C255" i="12"/>
  <c r="B255" i="12"/>
  <c r="C253" i="12"/>
  <c r="B253"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E138" i="12"/>
  <c r="L138" i="12" s="1"/>
  <c r="F138" i="12"/>
  <c r="M138" i="12" s="1"/>
  <c r="G138" i="12"/>
  <c r="N138" i="12" s="1"/>
  <c r="H138" i="12"/>
  <c r="O138" i="12" s="1"/>
  <c r="D140" i="12"/>
  <c r="E140" i="12"/>
  <c r="L140" i="12" s="1"/>
  <c r="F140" i="12"/>
  <c r="M140" i="12" s="1"/>
  <c r="G140" i="12"/>
  <c r="N140" i="12" s="1"/>
  <c r="H140" i="12"/>
  <c r="O140" i="12" s="1"/>
  <c r="D142" i="12"/>
  <c r="E142" i="12"/>
  <c r="L142" i="12" s="1"/>
  <c r="F142" i="12"/>
  <c r="M142" i="12" s="1"/>
  <c r="G142" i="12"/>
  <c r="N142" i="12" s="1"/>
  <c r="H142" i="12"/>
  <c r="O142" i="12" s="1"/>
  <c r="D144" i="12"/>
  <c r="E144" i="12"/>
  <c r="L144" i="12" s="1"/>
  <c r="F144" i="12"/>
  <c r="M144" i="12" s="1"/>
  <c r="G144" i="12"/>
  <c r="N144" i="12" s="1"/>
  <c r="H144" i="12"/>
  <c r="O144" i="12" s="1"/>
  <c r="D146" i="12"/>
  <c r="K146" i="12" s="1"/>
  <c r="E146" i="12"/>
  <c r="F146" i="12"/>
  <c r="M146" i="12" s="1"/>
  <c r="G146" i="12"/>
  <c r="N146" i="12" s="1"/>
  <c r="H146" i="12"/>
  <c r="O146" i="12" s="1"/>
  <c r="D148" i="12"/>
  <c r="E148" i="12"/>
  <c r="L148" i="12" s="1"/>
  <c r="F148" i="12"/>
  <c r="M148" i="12" s="1"/>
  <c r="G148" i="12"/>
  <c r="N148" i="12" s="1"/>
  <c r="H148" i="12"/>
  <c r="O148" i="12" s="1"/>
  <c r="D150" i="12"/>
  <c r="E150" i="12"/>
  <c r="L150" i="12" s="1"/>
  <c r="F150" i="12"/>
  <c r="M150" i="12" s="1"/>
  <c r="G150" i="12"/>
  <c r="N150" i="12" s="1"/>
  <c r="H150" i="12"/>
  <c r="O150" i="12" s="1"/>
  <c r="D152" i="12"/>
  <c r="E152" i="12"/>
  <c r="L152" i="12" s="1"/>
  <c r="F152" i="12"/>
  <c r="M152" i="12" s="1"/>
  <c r="G152" i="12"/>
  <c r="N152" i="12" s="1"/>
  <c r="H152" i="12"/>
  <c r="O152" i="12" s="1"/>
  <c r="D154" i="12"/>
  <c r="E154" i="12"/>
  <c r="L154" i="12" s="1"/>
  <c r="F154" i="12"/>
  <c r="M154" i="12" s="1"/>
  <c r="G154" i="12"/>
  <c r="N154" i="12" s="1"/>
  <c r="H154" i="12"/>
  <c r="O154" i="12" s="1"/>
  <c r="D156" i="12"/>
  <c r="K156" i="12" s="1"/>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E162" i="12"/>
  <c r="L162" i="12" s="1"/>
  <c r="F162" i="12"/>
  <c r="M162" i="12" s="1"/>
  <c r="G162" i="12"/>
  <c r="N162" i="12" s="1"/>
  <c r="H162" i="12"/>
  <c r="O162" i="12" s="1"/>
  <c r="D164" i="12"/>
  <c r="K164" i="12" s="1"/>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E170" i="12"/>
  <c r="L170" i="12" s="1"/>
  <c r="F170" i="12"/>
  <c r="M170" i="12" s="1"/>
  <c r="G170" i="12"/>
  <c r="N170" i="12" s="1"/>
  <c r="H170" i="12"/>
  <c r="O170" i="12" s="1"/>
  <c r="D172" i="12"/>
  <c r="K172" i="12" s="1"/>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E178" i="12"/>
  <c r="L178" i="12" s="1"/>
  <c r="F178" i="12"/>
  <c r="M178" i="12" s="1"/>
  <c r="G178" i="12"/>
  <c r="N178" i="12" s="1"/>
  <c r="H178" i="12"/>
  <c r="O178" i="12" s="1"/>
  <c r="D180" i="12"/>
  <c r="K180" i="12" s="1"/>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D186" i="12"/>
  <c r="E186" i="12"/>
  <c r="L186" i="12" s="1"/>
  <c r="F186" i="12"/>
  <c r="M186" i="12" s="1"/>
  <c r="G186" i="12"/>
  <c r="N186" i="12" s="1"/>
  <c r="H186" i="12"/>
  <c r="O186" i="12" s="1"/>
  <c r="D188" i="12"/>
  <c r="K188" i="12" s="1"/>
  <c r="E188" i="12"/>
  <c r="L188" i="12" s="1"/>
  <c r="F188" i="12"/>
  <c r="M188" i="12" s="1"/>
  <c r="G188" i="12"/>
  <c r="N188" i="12" s="1"/>
  <c r="H188" i="12"/>
  <c r="O188" i="12" s="1"/>
  <c r="D190" i="12"/>
  <c r="K190" i="12" s="1"/>
  <c r="E190" i="12"/>
  <c r="L190" i="12" s="1"/>
  <c r="F190" i="12"/>
  <c r="M190" i="12" s="1"/>
  <c r="G190" i="12"/>
  <c r="N190" i="12" s="1"/>
  <c r="H190" i="12"/>
  <c r="O190" i="12" s="1"/>
  <c r="D192" i="12"/>
  <c r="K192" i="12" s="1"/>
  <c r="E192" i="12"/>
  <c r="L192" i="12" s="1"/>
  <c r="F192" i="12"/>
  <c r="M192" i="12" s="1"/>
  <c r="G192" i="12"/>
  <c r="N192" i="12" s="1"/>
  <c r="H192" i="12"/>
  <c r="O192" i="12" s="1"/>
  <c r="D194" i="12"/>
  <c r="E194" i="12"/>
  <c r="L194" i="12" s="1"/>
  <c r="F194" i="12"/>
  <c r="M194" i="12" s="1"/>
  <c r="G194" i="12"/>
  <c r="N194" i="12" s="1"/>
  <c r="H194" i="12"/>
  <c r="O194" i="12" s="1"/>
  <c r="D196" i="12"/>
  <c r="K196" i="12" s="1"/>
  <c r="E196" i="12"/>
  <c r="L196" i="12" s="1"/>
  <c r="F196" i="12"/>
  <c r="M196" i="12" s="1"/>
  <c r="G196" i="12"/>
  <c r="N196" i="12" s="1"/>
  <c r="H196" i="12"/>
  <c r="O196" i="12" s="1"/>
  <c r="D198" i="12"/>
  <c r="K198" i="12" s="1"/>
  <c r="E198" i="12"/>
  <c r="L198" i="12" s="1"/>
  <c r="F198" i="12"/>
  <c r="M198" i="12" s="1"/>
  <c r="G198" i="12"/>
  <c r="N198" i="12" s="1"/>
  <c r="H198" i="12"/>
  <c r="O198" i="12" s="1"/>
  <c r="D200" i="12"/>
  <c r="K200" i="12" s="1"/>
  <c r="E200" i="12"/>
  <c r="L200" i="12" s="1"/>
  <c r="F200" i="12"/>
  <c r="M200" i="12" s="1"/>
  <c r="G200" i="12"/>
  <c r="N200" i="12" s="1"/>
  <c r="H200" i="12"/>
  <c r="O200" i="12" s="1"/>
  <c r="D202" i="12"/>
  <c r="E202" i="12"/>
  <c r="L202" i="12" s="1"/>
  <c r="F202" i="12"/>
  <c r="M202" i="12" s="1"/>
  <c r="G202" i="12"/>
  <c r="N202" i="12" s="1"/>
  <c r="H202" i="12"/>
  <c r="O202" i="12" s="1"/>
  <c r="D204" i="12"/>
  <c r="K204" i="12" s="1"/>
  <c r="E204" i="12"/>
  <c r="L204" i="12" s="1"/>
  <c r="F204" i="12"/>
  <c r="M204" i="12" s="1"/>
  <c r="G204" i="12"/>
  <c r="N204" i="12" s="1"/>
  <c r="H204" i="12"/>
  <c r="O204" i="12" s="1"/>
  <c r="D206" i="12"/>
  <c r="K206" i="12" s="1"/>
  <c r="E206" i="12"/>
  <c r="L206" i="12" s="1"/>
  <c r="F206" i="12"/>
  <c r="M206" i="12" s="1"/>
  <c r="G206" i="12"/>
  <c r="N206" i="12" s="1"/>
  <c r="H206" i="12"/>
  <c r="O206" i="12" s="1"/>
  <c r="B206" i="12"/>
  <c r="B204" i="12"/>
  <c r="B202" i="12"/>
  <c r="C202" i="12"/>
  <c r="B200" i="12"/>
  <c r="B198" i="12"/>
  <c r="B196" i="12"/>
  <c r="B194" i="12"/>
  <c r="B192" i="12"/>
  <c r="B190" i="12"/>
  <c r="B188" i="12"/>
  <c r="B186" i="12"/>
  <c r="B184" i="12"/>
  <c r="B182" i="12"/>
  <c r="B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C206" i="12"/>
  <c r="C204" i="12"/>
  <c r="C200" i="12"/>
  <c r="C198" i="12"/>
  <c r="C196" i="12"/>
  <c r="C194" i="12"/>
  <c r="C192" i="12"/>
  <c r="C190" i="12"/>
  <c r="C188" i="12"/>
  <c r="C186" i="12"/>
  <c r="C184" i="12"/>
  <c r="C182" i="12"/>
  <c r="C180"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O25" i="12"/>
  <c r="H27" i="12"/>
  <c r="O27" i="12" s="1"/>
  <c r="H29" i="12"/>
  <c r="O29" i="12" s="1"/>
  <c r="H31" i="12"/>
  <c r="O31" i="12" s="1"/>
  <c r="H33" i="12"/>
  <c r="O33" i="12" s="1"/>
  <c r="H35" i="12"/>
  <c r="O35" i="12" s="1"/>
  <c r="H37" i="12"/>
  <c r="O37" i="12" s="1"/>
  <c r="H39" i="12"/>
  <c r="O39" i="12" s="1"/>
  <c r="H41" i="12"/>
  <c r="O41" i="12" s="1"/>
  <c r="H43" i="12"/>
  <c r="O43" i="12" s="1"/>
  <c r="H45" i="12"/>
  <c r="O45" i="12" s="1"/>
  <c r="H47" i="12"/>
  <c r="O47" i="12" s="1"/>
  <c r="H49" i="12"/>
  <c r="O49" i="12" s="1"/>
  <c r="H51" i="12"/>
  <c r="O51" i="12" s="1"/>
  <c r="H53" i="12"/>
  <c r="O53" i="12" s="1"/>
  <c r="H55" i="12"/>
  <c r="O55" i="12" s="1"/>
  <c r="H57" i="12"/>
  <c r="O57" i="12" s="1"/>
  <c r="H59" i="12"/>
  <c r="O59" i="12" s="1"/>
  <c r="H97" i="12"/>
  <c r="O97" i="12" s="1"/>
  <c r="H99" i="12"/>
  <c r="O99" i="12" s="1"/>
  <c r="H101" i="12"/>
  <c r="O101" i="12" s="1"/>
  <c r="H103" i="12"/>
  <c r="O103" i="12" s="1"/>
  <c r="H105" i="12"/>
  <c r="O105" i="12" s="1"/>
  <c r="H107" i="12"/>
  <c r="O107" i="12" s="1"/>
  <c r="H109" i="12"/>
  <c r="O109" i="12" s="1"/>
  <c r="H111" i="12"/>
  <c r="O111" i="12" s="1"/>
  <c r="H113" i="12"/>
  <c r="O113" i="12" s="1"/>
  <c r="H115" i="12"/>
  <c r="O115" i="12" s="1"/>
  <c r="H117" i="12"/>
  <c r="O117" i="12" s="1"/>
  <c r="H119" i="12"/>
  <c r="O119" i="12" s="1"/>
  <c r="H121" i="12"/>
  <c r="O121" i="12" s="1"/>
  <c r="H123" i="12"/>
  <c r="O123" i="12" s="1"/>
  <c r="H125" i="12"/>
  <c r="O125" i="12" s="1"/>
  <c r="H127" i="12"/>
  <c r="O127" i="12" s="1"/>
  <c r="H129" i="12"/>
  <c r="O129" i="12" s="1"/>
  <c r="H131" i="12"/>
  <c r="O131" i="12" s="1"/>
  <c r="D25" i="12"/>
  <c r="K25" i="12" s="1"/>
  <c r="E25" i="12"/>
  <c r="L25" i="12" s="1"/>
  <c r="F25" i="12"/>
  <c r="M25" i="12" s="1"/>
  <c r="G25" i="12"/>
  <c r="N25" i="12" s="1"/>
  <c r="K27" i="12"/>
  <c r="E27" i="12"/>
  <c r="L27" i="12" s="1"/>
  <c r="F27" i="12"/>
  <c r="M27" i="12" s="1"/>
  <c r="G27" i="12"/>
  <c r="N27" i="12" s="1"/>
  <c r="D29" i="12"/>
  <c r="K29" i="12" s="1"/>
  <c r="E29" i="12"/>
  <c r="L29" i="12" s="1"/>
  <c r="F29" i="12"/>
  <c r="M29" i="12" s="1"/>
  <c r="G29" i="12"/>
  <c r="N29" i="12" s="1"/>
  <c r="K31" i="12"/>
  <c r="E31" i="12"/>
  <c r="L31" i="12" s="1"/>
  <c r="F31" i="12"/>
  <c r="M31" i="12" s="1"/>
  <c r="G31" i="12"/>
  <c r="N31" i="12" s="1"/>
  <c r="K33" i="12"/>
  <c r="E33" i="12"/>
  <c r="L33" i="12" s="1"/>
  <c r="F33" i="12"/>
  <c r="M33" i="12" s="1"/>
  <c r="G33" i="12"/>
  <c r="N33" i="12" s="1"/>
  <c r="K35" i="12"/>
  <c r="E35" i="12"/>
  <c r="L35" i="12" s="1"/>
  <c r="F35" i="12"/>
  <c r="M35" i="12" s="1"/>
  <c r="G35" i="12"/>
  <c r="N35" i="12" s="1"/>
  <c r="D37" i="12"/>
  <c r="K37" i="12" s="1"/>
  <c r="E37" i="12"/>
  <c r="L37" i="12" s="1"/>
  <c r="F37" i="12"/>
  <c r="M37" i="12" s="1"/>
  <c r="G37" i="12"/>
  <c r="N37" i="12" s="1"/>
  <c r="D39" i="12"/>
  <c r="K39" i="12" s="1"/>
  <c r="E39" i="12"/>
  <c r="L39" i="12" s="1"/>
  <c r="F39" i="12"/>
  <c r="M39" i="12" s="1"/>
  <c r="G39" i="12"/>
  <c r="N39" i="12" s="1"/>
  <c r="D41" i="12"/>
  <c r="K41" i="12" s="1"/>
  <c r="E41" i="12"/>
  <c r="L41" i="12" s="1"/>
  <c r="F41" i="12"/>
  <c r="M41" i="12" s="1"/>
  <c r="G41" i="12"/>
  <c r="N41" i="12" s="1"/>
  <c r="D43" i="12"/>
  <c r="K43" i="12" s="1"/>
  <c r="E43" i="12"/>
  <c r="L43" i="12" s="1"/>
  <c r="F43" i="12"/>
  <c r="M43" i="12" s="1"/>
  <c r="G43" i="12"/>
  <c r="N43" i="12" s="1"/>
  <c r="D45" i="12"/>
  <c r="K45" i="12" s="1"/>
  <c r="E45" i="12"/>
  <c r="L45" i="12" s="1"/>
  <c r="F45" i="12"/>
  <c r="M45" i="12" s="1"/>
  <c r="G45" i="12"/>
  <c r="N45" i="12" s="1"/>
  <c r="D47" i="12"/>
  <c r="K47" i="12" s="1"/>
  <c r="E47" i="12"/>
  <c r="L47" i="12" s="1"/>
  <c r="F47" i="12"/>
  <c r="M47" i="12" s="1"/>
  <c r="G47" i="12"/>
  <c r="N47" i="12" s="1"/>
  <c r="D49" i="12"/>
  <c r="K49" i="12" s="1"/>
  <c r="E49" i="12"/>
  <c r="L49" i="12" s="1"/>
  <c r="F49" i="12"/>
  <c r="M49" i="12" s="1"/>
  <c r="G49" i="12"/>
  <c r="N49" i="12" s="1"/>
  <c r="D51" i="12"/>
  <c r="K51" i="12" s="1"/>
  <c r="E51" i="12"/>
  <c r="L51" i="12" s="1"/>
  <c r="F51" i="12"/>
  <c r="M51" i="12" s="1"/>
  <c r="G51" i="12"/>
  <c r="N51" i="12" s="1"/>
  <c r="D53" i="12"/>
  <c r="K53" i="12" s="1"/>
  <c r="E53" i="12"/>
  <c r="L53" i="12" s="1"/>
  <c r="F53" i="12"/>
  <c r="M53" i="12" s="1"/>
  <c r="G53" i="12"/>
  <c r="N53" i="12" s="1"/>
  <c r="D55" i="12"/>
  <c r="K55" i="12" s="1"/>
  <c r="E55" i="12"/>
  <c r="L55" i="12" s="1"/>
  <c r="F55" i="12"/>
  <c r="M55" i="12" s="1"/>
  <c r="G55" i="12"/>
  <c r="N55" i="12" s="1"/>
  <c r="D57" i="12"/>
  <c r="K57" i="12" s="1"/>
  <c r="E57" i="12"/>
  <c r="L57" i="12" s="1"/>
  <c r="F57" i="12"/>
  <c r="M57" i="12" s="1"/>
  <c r="G57" i="12"/>
  <c r="N57" i="12" s="1"/>
  <c r="D59" i="12"/>
  <c r="K59" i="12" s="1"/>
  <c r="E59" i="12"/>
  <c r="L59" i="12" s="1"/>
  <c r="F59" i="12"/>
  <c r="M59" i="12" s="1"/>
  <c r="G59" i="12"/>
  <c r="N59" i="12" s="1"/>
  <c r="D97" i="12"/>
  <c r="K97" i="12" s="1"/>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K105" i="12" s="1"/>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D111" i="12"/>
  <c r="E111" i="12"/>
  <c r="L111" i="12" s="1"/>
  <c r="F111" i="12"/>
  <c r="M111" i="12" s="1"/>
  <c r="G111" i="12"/>
  <c r="N111" i="12" s="1"/>
  <c r="D113" i="12"/>
  <c r="K113" i="12" s="1"/>
  <c r="E113" i="12"/>
  <c r="L113" i="12" s="1"/>
  <c r="F113" i="12"/>
  <c r="M113" i="12" s="1"/>
  <c r="G113" i="12"/>
  <c r="N113" i="12" s="1"/>
  <c r="D115" i="12"/>
  <c r="K115" i="12" s="1"/>
  <c r="E115" i="12"/>
  <c r="L115" i="12" s="1"/>
  <c r="F115" i="12"/>
  <c r="M115" i="12" s="1"/>
  <c r="G115" i="12"/>
  <c r="N115" i="12" s="1"/>
  <c r="D117" i="12"/>
  <c r="K117" i="12" s="1"/>
  <c r="E117" i="12"/>
  <c r="L117" i="12" s="1"/>
  <c r="F117" i="12"/>
  <c r="M117" i="12" s="1"/>
  <c r="G117" i="12"/>
  <c r="N117" i="12" s="1"/>
  <c r="D119" i="12"/>
  <c r="E119" i="12"/>
  <c r="L119" i="12" s="1"/>
  <c r="F119" i="12"/>
  <c r="M119" i="12" s="1"/>
  <c r="G119" i="12"/>
  <c r="N119" i="12" s="1"/>
  <c r="D121" i="12"/>
  <c r="K121" i="12" s="1"/>
  <c r="E121" i="12"/>
  <c r="L121" i="12" s="1"/>
  <c r="F121" i="12"/>
  <c r="M121" i="12" s="1"/>
  <c r="G121" i="12"/>
  <c r="N121" i="12" s="1"/>
  <c r="D123" i="12"/>
  <c r="K123" i="12" s="1"/>
  <c r="E123" i="12"/>
  <c r="L123" i="12" s="1"/>
  <c r="F123" i="12"/>
  <c r="M123" i="12" s="1"/>
  <c r="G123" i="12"/>
  <c r="N123" i="12" s="1"/>
  <c r="D125" i="12"/>
  <c r="K125" i="12" s="1"/>
  <c r="E125" i="12"/>
  <c r="L125" i="12" s="1"/>
  <c r="F125" i="12"/>
  <c r="M125" i="12" s="1"/>
  <c r="G125" i="12"/>
  <c r="N125" i="12" s="1"/>
  <c r="D127" i="12"/>
  <c r="E127" i="12"/>
  <c r="L127" i="12" s="1"/>
  <c r="F127" i="12"/>
  <c r="M127" i="12" s="1"/>
  <c r="G127" i="12"/>
  <c r="N127" i="12" s="1"/>
  <c r="D129" i="12"/>
  <c r="K129" i="12" s="1"/>
  <c r="E129" i="12"/>
  <c r="L129" i="12" s="1"/>
  <c r="F129" i="12"/>
  <c r="M129" i="12" s="1"/>
  <c r="G129" i="12"/>
  <c r="N129" i="12" s="1"/>
  <c r="D131" i="12"/>
  <c r="K131" i="12" s="1"/>
  <c r="E131" i="12"/>
  <c r="L131" i="12" s="1"/>
  <c r="F131" i="12"/>
  <c r="M131" i="12" s="1"/>
  <c r="G131" i="12"/>
  <c r="N131" i="12" s="1"/>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3" i="12"/>
  <c r="C85" i="12"/>
  <c r="C87" i="12"/>
  <c r="C89" i="12"/>
  <c r="C91" i="12"/>
  <c r="C93" i="12"/>
  <c r="C95" i="12"/>
  <c r="C97" i="12"/>
  <c r="C99" i="12"/>
  <c r="C101" i="12"/>
  <c r="C103" i="12"/>
  <c r="C107" i="12"/>
  <c r="C109" i="12"/>
  <c r="C111" i="12"/>
  <c r="C113" i="12"/>
  <c r="C115" i="12"/>
  <c r="C117" i="12"/>
  <c r="C119" i="12"/>
  <c r="C121" i="12"/>
  <c r="C123" i="12"/>
  <c r="C125" i="12"/>
  <c r="C127" i="12"/>
  <c r="C129" i="12"/>
  <c r="C131"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I119" i="12" l="1"/>
  <c r="R119" i="12" s="1"/>
  <c r="I111" i="12"/>
  <c r="R111" i="12" s="1"/>
  <c r="I127" i="12"/>
  <c r="R127" i="12" s="1"/>
  <c r="I307" i="12"/>
  <c r="R307" i="12" s="1"/>
  <c r="K307" i="12"/>
  <c r="I291" i="12"/>
  <c r="R291" i="12" s="1"/>
  <c r="K291" i="12"/>
  <c r="I275" i="12"/>
  <c r="R275" i="12" s="1"/>
  <c r="K275" i="12"/>
  <c r="I219" i="12"/>
  <c r="R219" i="12" s="1"/>
  <c r="O219" i="12"/>
  <c r="I144" i="12"/>
  <c r="R144" i="12" s="1"/>
  <c r="I355" i="12"/>
  <c r="R355" i="12" s="1"/>
  <c r="K355" i="12"/>
  <c r="I339" i="12"/>
  <c r="R339" i="12" s="1"/>
  <c r="K339" i="12"/>
  <c r="I323" i="12"/>
  <c r="R323" i="12" s="1"/>
  <c r="K323" i="12"/>
  <c r="I259" i="12"/>
  <c r="R259" i="12" s="1"/>
  <c r="K259" i="12"/>
  <c r="I211" i="12"/>
  <c r="R211" i="12" s="1"/>
  <c r="M211" i="12"/>
  <c r="I150" i="12"/>
  <c r="R150" i="12" s="1"/>
  <c r="I134" i="12"/>
  <c r="R134" i="12" s="1"/>
  <c r="I170" i="12"/>
  <c r="R170" i="12" s="1"/>
  <c r="K170" i="12"/>
  <c r="I146" i="12"/>
  <c r="R146" i="12" s="1"/>
  <c r="I140" i="12"/>
  <c r="R140" i="12" s="1"/>
  <c r="K140" i="12"/>
  <c r="I235" i="12"/>
  <c r="R235" i="12" s="1"/>
  <c r="L235" i="12"/>
  <c r="I95" i="12"/>
  <c r="R95" i="12" s="1"/>
  <c r="I79" i="12"/>
  <c r="R79" i="12" s="1"/>
  <c r="I63" i="12"/>
  <c r="R63" i="12" s="1"/>
  <c r="K63" i="12"/>
  <c r="K95" i="12"/>
  <c r="K127" i="12"/>
  <c r="I186" i="12"/>
  <c r="R186" i="12" s="1"/>
  <c r="K186" i="12"/>
  <c r="I371" i="12"/>
  <c r="R371" i="12" s="1"/>
  <c r="K371" i="12"/>
  <c r="I243" i="12"/>
  <c r="R243" i="12" s="1"/>
  <c r="K243" i="12"/>
  <c r="I194" i="12"/>
  <c r="R194" i="12" s="1"/>
  <c r="K194" i="12"/>
  <c r="I178" i="12"/>
  <c r="R178" i="12" s="1"/>
  <c r="K178" i="12"/>
  <c r="I162" i="12"/>
  <c r="R162" i="12" s="1"/>
  <c r="K162" i="12"/>
  <c r="I379" i="12"/>
  <c r="R379" i="12" s="1"/>
  <c r="K379" i="12"/>
  <c r="I363" i="12"/>
  <c r="R363" i="12" s="1"/>
  <c r="K363" i="12"/>
  <c r="I331" i="12"/>
  <c r="R331" i="12" s="1"/>
  <c r="K331" i="12"/>
  <c r="I315" i="12"/>
  <c r="R315" i="12" s="1"/>
  <c r="K315" i="12"/>
  <c r="I299" i="12"/>
  <c r="R299" i="12" s="1"/>
  <c r="K299" i="12"/>
  <c r="I267" i="12"/>
  <c r="R267" i="12" s="1"/>
  <c r="K267" i="12"/>
  <c r="I251" i="12"/>
  <c r="R251" i="12" s="1"/>
  <c r="K251" i="12"/>
  <c r="I65" i="12"/>
  <c r="R65" i="12" s="1"/>
  <c r="I138" i="12"/>
  <c r="R138" i="12" s="1"/>
  <c r="K138" i="12"/>
  <c r="I152" i="12"/>
  <c r="R152" i="12" s="1"/>
  <c r="I136" i="12"/>
  <c r="R136" i="12" s="1"/>
  <c r="I81" i="12"/>
  <c r="R81" i="12" s="1"/>
  <c r="K119" i="12"/>
  <c r="K150" i="12"/>
  <c r="K152" i="12"/>
  <c r="I227" i="12"/>
  <c r="R227" i="12" s="1"/>
  <c r="K227" i="12"/>
  <c r="I142" i="12"/>
  <c r="R142" i="12" s="1"/>
  <c r="L146" i="12"/>
  <c r="I202" i="12"/>
  <c r="R202" i="12" s="1"/>
  <c r="K202" i="12"/>
  <c r="I154" i="12"/>
  <c r="R154" i="12" s="1"/>
  <c r="K154" i="12"/>
  <c r="I347" i="12"/>
  <c r="R347" i="12" s="1"/>
  <c r="O347" i="12"/>
  <c r="I283" i="12"/>
  <c r="R283" i="12" s="1"/>
  <c r="O283" i="12"/>
  <c r="I103" i="12"/>
  <c r="R103" i="12" s="1"/>
  <c r="I31" i="12"/>
  <c r="R31" i="12" s="1"/>
  <c r="I148" i="12"/>
  <c r="R148" i="12" s="1"/>
  <c r="K148" i="12"/>
  <c r="I87" i="12"/>
  <c r="R87" i="12" s="1"/>
  <c r="I71" i="12"/>
  <c r="R71" i="12" s="1"/>
  <c r="K79" i="12"/>
  <c r="K111" i="12"/>
  <c r="K142" i="12"/>
  <c r="K144" i="12"/>
  <c r="I25" i="12"/>
  <c r="R25" i="12" s="1"/>
  <c r="I41" i="12"/>
  <c r="R41" i="12" s="1"/>
  <c r="I49" i="12"/>
  <c r="R49" i="12" s="1"/>
  <c r="I57" i="12"/>
  <c r="R57" i="12" s="1"/>
  <c r="I97" i="12"/>
  <c r="R97" i="12" s="1"/>
  <c r="I113" i="12"/>
  <c r="R113" i="12" s="1"/>
  <c r="I129" i="12"/>
  <c r="R129" i="12" s="1"/>
  <c r="I192" i="12"/>
  <c r="R192" i="12" s="1"/>
  <c r="I160" i="12"/>
  <c r="R160" i="12" s="1"/>
  <c r="I329" i="12"/>
  <c r="R329" i="12" s="1"/>
  <c r="I313" i="12"/>
  <c r="R313" i="12" s="1"/>
  <c r="I297" i="12"/>
  <c r="R297" i="12" s="1"/>
  <c r="I281" i="12"/>
  <c r="R281" i="12" s="1"/>
  <c r="I265" i="12"/>
  <c r="R265" i="12" s="1"/>
  <c r="I249" i="12"/>
  <c r="R249" i="12" s="1"/>
  <c r="I233" i="12"/>
  <c r="R233" i="12" s="1"/>
  <c r="I217" i="12"/>
  <c r="R217" i="12" s="1"/>
  <c r="I387" i="12"/>
  <c r="R387" i="12" s="1"/>
  <c r="I33" i="12"/>
  <c r="R33" i="12" s="1"/>
  <c r="I73" i="12"/>
  <c r="R73" i="12" s="1"/>
  <c r="I89" i="12"/>
  <c r="R89" i="12" s="1"/>
  <c r="I105" i="12"/>
  <c r="R105" i="12" s="1"/>
  <c r="I121" i="12"/>
  <c r="R121" i="12" s="1"/>
  <c r="I176" i="12"/>
  <c r="R176" i="12" s="1"/>
  <c r="I393" i="12"/>
  <c r="R393" i="12" s="1"/>
  <c r="I377" i="12"/>
  <c r="R377" i="12" s="1"/>
  <c r="I361" i="12"/>
  <c r="R361" i="12" s="1"/>
  <c r="I345" i="12"/>
  <c r="R345" i="12" s="1"/>
  <c r="I198" i="12"/>
  <c r="R198" i="12" s="1"/>
  <c r="I182" i="12"/>
  <c r="R182" i="12" s="1"/>
  <c r="I166" i="12"/>
  <c r="R166" i="12" s="1"/>
  <c r="I383" i="12"/>
  <c r="R383" i="12" s="1"/>
  <c r="I367" i="12"/>
  <c r="R367" i="12" s="1"/>
  <c r="I351" i="12"/>
  <c r="R351" i="12" s="1"/>
  <c r="I335" i="12"/>
  <c r="R335" i="12" s="1"/>
  <c r="I319" i="12"/>
  <c r="R319" i="12" s="1"/>
  <c r="I303" i="12"/>
  <c r="R303" i="12" s="1"/>
  <c r="I287" i="12"/>
  <c r="R287" i="12" s="1"/>
  <c r="I271" i="12"/>
  <c r="R271" i="12" s="1"/>
  <c r="I255" i="12"/>
  <c r="R255" i="12" s="1"/>
  <c r="I239" i="12"/>
  <c r="R239" i="12" s="1"/>
  <c r="I223" i="12"/>
  <c r="R223" i="12" s="1"/>
  <c r="I27" i="12"/>
  <c r="R27" i="12" s="1"/>
  <c r="I35" i="12"/>
  <c r="R35" i="12" s="1"/>
  <c r="I43" i="12"/>
  <c r="R43" i="12" s="1"/>
  <c r="I51" i="12"/>
  <c r="R51" i="12" s="1"/>
  <c r="I59" i="12"/>
  <c r="R59" i="12" s="1"/>
  <c r="I67" i="12"/>
  <c r="R67" i="12" s="1"/>
  <c r="I75" i="12"/>
  <c r="R75" i="12" s="1"/>
  <c r="I83" i="12"/>
  <c r="R83" i="12" s="1"/>
  <c r="I91" i="12"/>
  <c r="R91" i="12" s="1"/>
  <c r="I99" i="12"/>
  <c r="R99" i="12" s="1"/>
  <c r="I107" i="12"/>
  <c r="R107" i="12" s="1"/>
  <c r="I115" i="12"/>
  <c r="R115" i="12" s="1"/>
  <c r="I123" i="12"/>
  <c r="R123" i="12" s="1"/>
  <c r="I131" i="12"/>
  <c r="R131" i="12" s="1"/>
  <c r="I204" i="12"/>
  <c r="R204" i="12" s="1"/>
  <c r="I389" i="12"/>
  <c r="R389" i="12" s="1"/>
  <c r="I373" i="12"/>
  <c r="R373" i="12" s="1"/>
  <c r="I277" i="12"/>
  <c r="R277" i="12" s="1"/>
  <c r="I229" i="12"/>
  <c r="R229"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17" i="12"/>
  <c r="R117" i="12" s="1"/>
  <c r="I125" i="12"/>
  <c r="R125" i="12" s="1"/>
  <c r="I188" i="12"/>
  <c r="R188" i="12" s="1"/>
  <c r="I156" i="12"/>
  <c r="R156" i="12" s="1"/>
  <c r="I325" i="12"/>
  <c r="R325" i="12" s="1"/>
  <c r="I309" i="12"/>
  <c r="R309" i="12" s="1"/>
  <c r="I261" i="12"/>
  <c r="R261" i="12" s="1"/>
  <c r="I385" i="12"/>
  <c r="R385"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13" i="12"/>
  <c r="R213" i="12" s="1"/>
  <c r="I341" i="12"/>
  <c r="R341" i="12" s="1"/>
  <c r="I245" i="12"/>
  <c r="R245" i="12" s="1"/>
  <c r="I200" i="12"/>
  <c r="R200" i="12" s="1"/>
  <c r="I206" i="12"/>
  <c r="R206" i="12" s="1"/>
  <c r="I190" i="12"/>
  <c r="R190" i="12" s="1"/>
  <c r="I174" i="12"/>
  <c r="R174" i="12" s="1"/>
  <c r="I158" i="12"/>
  <c r="R158" i="12" s="1"/>
  <c r="I391" i="12"/>
  <c r="R391" i="12" s="1"/>
  <c r="I375" i="12"/>
  <c r="R375"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39" i="12"/>
  <c r="R39" i="12" s="1"/>
  <c r="I47" i="12"/>
  <c r="R47" i="12" s="1"/>
  <c r="I55" i="12"/>
  <c r="R55" i="12" s="1"/>
  <c r="I172" i="12"/>
  <c r="R172" i="12" s="1"/>
  <c r="I357" i="12"/>
  <c r="R357" i="12" s="1"/>
  <c r="I293" i="12"/>
  <c r="R293" i="12" s="1"/>
  <c r="I184" i="12"/>
  <c r="R184" i="12" s="1"/>
  <c r="I168" i="12"/>
  <c r="R168" i="12" s="1"/>
  <c r="I196" i="12"/>
  <c r="R196" i="12" s="1"/>
  <c r="I180" i="12"/>
  <c r="R180" i="12" s="1"/>
  <c r="I164" i="12"/>
  <c r="R164" i="12" s="1"/>
  <c r="I381" i="12"/>
  <c r="R381" i="12" s="1"/>
  <c r="I365" i="12"/>
  <c r="R365" i="12" s="1"/>
  <c r="I349" i="12"/>
  <c r="R349" i="12" s="1"/>
  <c r="I333" i="12"/>
  <c r="R333" i="12" s="1"/>
  <c r="I317" i="12"/>
  <c r="R317" i="12" s="1"/>
  <c r="I301" i="12"/>
  <c r="R301" i="12" s="1"/>
  <c r="I285" i="12"/>
  <c r="R285" i="12" s="1"/>
  <c r="I269" i="12"/>
  <c r="R269" i="12" s="1"/>
  <c r="I253" i="12"/>
  <c r="R253" i="12" s="1"/>
  <c r="I237" i="12"/>
  <c r="R237" i="12" s="1"/>
  <c r="I221" i="12"/>
  <c r="R221" i="12" s="1"/>
  <c r="I209" i="12"/>
  <c r="R209" i="12" s="1"/>
  <c r="A7" i="8" l="1"/>
  <c r="A8" i="8"/>
  <c r="A9" i="8"/>
  <c r="F21" i="8" l="1"/>
  <c r="F16" i="8"/>
  <c r="F11" i="8"/>
  <c r="H16" i="8"/>
  <c r="H11" i="8"/>
  <c r="H21" i="8"/>
  <c r="G21" i="8"/>
  <c r="G16" i="8"/>
  <c r="G11" i="8"/>
  <c r="D85" i="10"/>
  <c r="W81" i="8" s="1"/>
  <c r="D84" i="10"/>
  <c r="W80" i="8" s="1"/>
  <c r="D83" i="10"/>
  <c r="W79" i="8" s="1"/>
  <c r="D82" i="10"/>
  <c r="W78" i="8" s="1"/>
  <c r="D81" i="10"/>
  <c r="W77" i="8" s="1"/>
  <c r="D33" i="3"/>
  <c r="V41" i="8" s="1"/>
  <c r="D31" i="3"/>
  <c r="V40" i="8" s="1"/>
  <c r="D50" i="7"/>
  <c r="U52" i="8" s="1"/>
  <c r="D49" i="10"/>
  <c r="W52" i="8" s="1"/>
  <c r="D2973" i="6"/>
  <c r="D53" i="10"/>
  <c r="W54" i="8" s="1"/>
  <c r="D51" i="10"/>
  <c r="W53" i="8" s="1"/>
  <c r="D87" i="10"/>
  <c r="W83" i="8" s="1"/>
  <c r="D86" i="10"/>
  <c r="W82" i="8" s="1"/>
  <c r="X1502" i="8" l="1"/>
  <c r="D9" i="8"/>
  <c r="D8" i="8"/>
  <c r="D88" i="10"/>
  <c r="W84" i="8" s="1"/>
  <c r="D52" i="7" l="1"/>
  <c r="U53" i="8" s="1"/>
  <c r="D35" i="3"/>
  <c r="V42" i="8" s="1"/>
  <c r="D2971" i="6" l="1"/>
  <c r="X1501" i="8" s="1"/>
  <c r="D2969" i="6"/>
  <c r="X1500" i="8" s="1"/>
  <c r="D2967" i="6"/>
  <c r="X1499" i="8" s="1"/>
  <c r="D2965" i="6"/>
  <c r="X1498" i="8" s="1"/>
  <c r="D2963" i="6"/>
  <c r="X1497" i="8" s="1"/>
  <c r="D2961" i="6"/>
  <c r="X1496" i="8" s="1"/>
  <c r="D2959" i="6"/>
  <c r="X1495" i="8" s="1"/>
  <c r="D2957" i="6"/>
  <c r="X1494" i="8" s="1"/>
  <c r="D2955" i="6"/>
  <c r="X1493" i="8" s="1"/>
  <c r="D2953" i="6"/>
  <c r="X1492" i="8" s="1"/>
  <c r="D2951" i="6"/>
  <c r="X1491" i="8" s="1"/>
  <c r="D2949" i="6"/>
  <c r="X1490" i="8" s="1"/>
  <c r="D2947" i="6"/>
  <c r="X1489" i="8" s="1"/>
  <c r="D2945" i="6"/>
  <c r="X1488" i="8" s="1"/>
  <c r="D2943" i="6"/>
  <c r="X1487" i="8" s="1"/>
  <c r="D2941" i="6"/>
  <c r="X1486" i="8" s="1"/>
  <c r="D879" i="6"/>
  <c r="X455" i="8" s="1"/>
  <c r="D89" i="10"/>
  <c r="W85" i="8" s="1"/>
  <c r="D37" i="3"/>
  <c r="V43" i="8" s="1"/>
  <c r="D51" i="3"/>
  <c r="V52" i="8" s="1"/>
  <c r="D82" i="7"/>
  <c r="U74" i="8" s="1"/>
  <c r="D60" i="7"/>
  <c r="U57" i="8" s="1"/>
  <c r="D58" i="7"/>
  <c r="U56" i="8" s="1"/>
  <c r="D56" i="7"/>
  <c r="U55" i="8" s="1"/>
  <c r="D54" i="7"/>
  <c r="U54" i="8" s="1"/>
  <c r="J4" i="8" l="1"/>
  <c r="I4" i="8"/>
  <c r="H4" i="8"/>
  <c r="G4" i="8"/>
  <c r="F4" i="8"/>
  <c r="D747" i="6" l="1"/>
  <c r="X389" i="8" s="1"/>
  <c r="D749" i="6"/>
  <c r="X390" i="8" s="1"/>
  <c r="D751" i="6"/>
  <c r="X391" i="8" s="1"/>
  <c r="D753" i="6"/>
  <c r="X392" i="8" s="1"/>
  <c r="D755" i="6"/>
  <c r="X393" i="8" s="1"/>
  <c r="D757" i="6"/>
  <c r="X394" i="8" s="1"/>
  <c r="D759" i="6"/>
  <c r="X395" i="8" s="1"/>
  <c r="D761" i="6"/>
  <c r="X396" i="8" s="1"/>
  <c r="D763" i="6"/>
  <c r="X397" i="8" s="1"/>
  <c r="D765" i="6"/>
  <c r="X398" i="8" s="1"/>
  <c r="D767" i="6"/>
  <c r="X399" i="8" s="1"/>
  <c r="D769" i="6"/>
  <c r="X400" i="8" s="1"/>
  <c r="D771" i="6"/>
  <c r="X401" i="8" s="1"/>
  <c r="D773" i="6"/>
  <c r="X402" i="8" s="1"/>
  <c r="D775" i="6"/>
  <c r="X403" i="8" s="1"/>
  <c r="D777" i="6"/>
  <c r="X404" i="8" s="1"/>
  <c r="D779" i="6"/>
  <c r="X405" i="8" s="1"/>
  <c r="D781" i="6"/>
  <c r="X406" i="8" s="1"/>
  <c r="D783" i="6"/>
  <c r="X407" i="8" s="1"/>
  <c r="D785" i="6"/>
  <c r="X408" i="8" s="1"/>
  <c r="D787" i="6"/>
  <c r="X409" i="8" s="1"/>
  <c r="D789" i="6"/>
  <c r="X410" i="8" s="1"/>
  <c r="D791" i="6"/>
  <c r="X411" i="8" s="1"/>
  <c r="D793" i="6"/>
  <c r="X412" i="8" s="1"/>
  <c r="D795" i="6"/>
  <c r="X413" i="8" s="1"/>
  <c r="D797" i="6"/>
  <c r="X414" i="8" s="1"/>
  <c r="D799" i="6"/>
  <c r="X415" i="8" s="1"/>
  <c r="D801" i="6"/>
  <c r="X416" i="8" s="1"/>
  <c r="D803" i="6"/>
  <c r="X417" i="8" s="1"/>
  <c r="D805" i="6"/>
  <c r="X418" i="8" s="1"/>
  <c r="D807" i="6"/>
  <c r="X419" i="8" s="1"/>
  <c r="D809" i="6"/>
  <c r="X420" i="8" s="1"/>
  <c r="D811" i="6"/>
  <c r="X421" i="8" s="1"/>
  <c r="D813" i="6"/>
  <c r="X422" i="8" s="1"/>
  <c r="D815" i="6"/>
  <c r="X423" i="8" s="1"/>
  <c r="D817" i="6"/>
  <c r="X424" i="8" s="1"/>
  <c r="D819" i="6"/>
  <c r="X425" i="8" s="1"/>
  <c r="D821" i="6"/>
  <c r="X426" i="8" s="1"/>
  <c r="D823" i="6"/>
  <c r="X427" i="8" s="1"/>
  <c r="D825" i="6"/>
  <c r="X428" i="8" s="1"/>
  <c r="D827" i="6"/>
  <c r="X429" i="8" s="1"/>
  <c r="D829" i="6"/>
  <c r="X430" i="8" s="1"/>
  <c r="D831" i="6"/>
  <c r="X431" i="8" s="1"/>
  <c r="D833" i="6"/>
  <c r="X432" i="8" s="1"/>
  <c r="D835" i="6"/>
  <c r="X433" i="8" s="1"/>
  <c r="D837" i="6"/>
  <c r="X434" i="8" s="1"/>
  <c r="D839" i="6"/>
  <c r="X435" i="8" s="1"/>
  <c r="D841" i="6"/>
  <c r="X436" i="8" s="1"/>
  <c r="D843" i="6"/>
  <c r="X437" i="8" s="1"/>
  <c r="D845" i="6"/>
  <c r="X438" i="8" s="1"/>
  <c r="D847" i="6"/>
  <c r="X439" i="8" s="1"/>
  <c r="D849" i="6"/>
  <c r="X440" i="8" s="1"/>
  <c r="D851" i="6"/>
  <c r="X441" i="8" s="1"/>
  <c r="D853" i="6"/>
  <c r="X442" i="8" s="1"/>
  <c r="D855" i="6"/>
  <c r="X443" i="8" s="1"/>
  <c r="D857" i="6"/>
  <c r="X444" i="8" s="1"/>
  <c r="D859" i="6"/>
  <c r="X445" i="8" s="1"/>
  <c r="D861" i="6"/>
  <c r="X446" i="8" s="1"/>
  <c r="D863" i="6"/>
  <c r="X447" i="8" s="1"/>
  <c r="D865" i="6"/>
  <c r="X448" i="8" s="1"/>
  <c r="D867" i="6"/>
  <c r="X449" i="8" s="1"/>
  <c r="D869" i="6"/>
  <c r="X450" i="8" s="1"/>
  <c r="D871" i="6"/>
  <c r="X451" i="8" s="1"/>
  <c r="D873" i="6"/>
  <c r="X452" i="8" s="1"/>
  <c r="D875" i="6"/>
  <c r="X453" i="8" s="1"/>
  <c r="D877" i="6"/>
  <c r="X454" i="8" s="1"/>
  <c r="D885" i="6"/>
  <c r="X458" i="8" s="1"/>
  <c r="D887" i="6"/>
  <c r="X459" i="8" s="1"/>
  <c r="D889" i="6"/>
  <c r="X460" i="8" s="1"/>
  <c r="D891" i="6"/>
  <c r="X461" i="8" s="1"/>
  <c r="D893" i="6"/>
  <c r="X462" i="8" s="1"/>
  <c r="D895" i="6"/>
  <c r="X463" i="8" s="1"/>
  <c r="D897" i="6"/>
  <c r="X464" i="8" s="1"/>
  <c r="D899" i="6"/>
  <c r="X465" i="8" s="1"/>
  <c r="D901" i="6"/>
  <c r="X466" i="8" s="1"/>
  <c r="D903" i="6"/>
  <c r="X467" i="8" s="1"/>
  <c r="D905" i="6"/>
  <c r="X468" i="8" s="1"/>
  <c r="D907" i="6"/>
  <c r="X469" i="8" s="1"/>
  <c r="D909" i="6"/>
  <c r="X470" i="8" s="1"/>
  <c r="D911" i="6"/>
  <c r="X471" i="8" s="1"/>
  <c r="D913" i="6"/>
  <c r="X472" i="8" s="1"/>
  <c r="D915" i="6"/>
  <c r="X473" i="8" s="1"/>
  <c r="D917" i="6"/>
  <c r="X474" i="8" s="1"/>
  <c r="D919" i="6"/>
  <c r="X475" i="8" s="1"/>
  <c r="D921" i="6"/>
  <c r="X476" i="8" s="1"/>
  <c r="D923" i="6"/>
  <c r="X477" i="8" s="1"/>
  <c r="D925" i="6"/>
  <c r="X478" i="8" s="1"/>
  <c r="D927" i="6"/>
  <c r="X479" i="8" s="1"/>
  <c r="D929" i="6"/>
  <c r="X480" i="8" s="1"/>
  <c r="D931" i="6"/>
  <c r="X481" i="8" s="1"/>
  <c r="D933" i="6"/>
  <c r="X482" i="8" s="1"/>
  <c r="D935" i="6"/>
  <c r="X483" i="8" s="1"/>
  <c r="D937" i="6"/>
  <c r="X484" i="8" s="1"/>
  <c r="D939" i="6"/>
  <c r="X485" i="8" s="1"/>
  <c r="D941" i="6"/>
  <c r="X486" i="8" s="1"/>
  <c r="D943" i="6"/>
  <c r="X487" i="8" s="1"/>
  <c r="D945" i="6"/>
  <c r="X488" i="8" s="1"/>
  <c r="D947" i="6"/>
  <c r="X489" i="8" s="1"/>
  <c r="D949" i="6"/>
  <c r="X490" i="8" s="1"/>
  <c r="D951" i="6"/>
  <c r="X491" i="8" s="1"/>
  <c r="D953" i="6"/>
  <c r="X492" i="8" s="1"/>
  <c r="D955" i="6"/>
  <c r="X493" i="8" s="1"/>
  <c r="D957" i="6"/>
  <c r="X494" i="8" s="1"/>
  <c r="D959" i="6"/>
  <c r="X495" i="8" s="1"/>
  <c r="D961" i="6"/>
  <c r="X496" i="8" s="1"/>
  <c r="D963" i="6"/>
  <c r="X497" i="8" s="1"/>
  <c r="D965" i="6"/>
  <c r="X498" i="8" s="1"/>
  <c r="D967" i="6"/>
  <c r="X499" i="8" s="1"/>
  <c r="D969" i="6"/>
  <c r="X500" i="8" s="1"/>
  <c r="D971" i="6"/>
  <c r="X501" i="8" s="1"/>
  <c r="D973" i="6"/>
  <c r="X502" i="8" s="1"/>
  <c r="D975" i="6"/>
  <c r="X503" i="8" s="1"/>
  <c r="D977" i="6"/>
  <c r="X504" i="8" s="1"/>
  <c r="D979" i="6"/>
  <c r="X505" i="8" s="1"/>
  <c r="D981" i="6"/>
  <c r="X506" i="8" s="1"/>
  <c r="D983" i="6"/>
  <c r="X507" i="8" s="1"/>
  <c r="D985" i="6"/>
  <c r="X508" i="8" s="1"/>
  <c r="D987" i="6"/>
  <c r="X509" i="8" s="1"/>
  <c r="D989" i="6"/>
  <c r="X510" i="8" s="1"/>
  <c r="D991" i="6"/>
  <c r="X511" i="8" s="1"/>
  <c r="D993" i="6"/>
  <c r="X512" i="8" s="1"/>
  <c r="D995" i="6"/>
  <c r="X513" i="8" s="1"/>
  <c r="D997" i="6"/>
  <c r="X514" i="8" s="1"/>
  <c r="D999" i="6"/>
  <c r="X515" i="8" s="1"/>
  <c r="D1001" i="6"/>
  <c r="X516" i="8" s="1"/>
  <c r="D1003" i="6"/>
  <c r="X517" i="8" s="1"/>
  <c r="D1005" i="6"/>
  <c r="X518" i="8" s="1"/>
  <c r="D1007" i="6"/>
  <c r="X519" i="8" s="1"/>
  <c r="D1009" i="6"/>
  <c r="X520" i="8" s="1"/>
  <c r="D1011" i="6"/>
  <c r="X521" i="8" s="1"/>
  <c r="D1013" i="6"/>
  <c r="X522" i="8" s="1"/>
  <c r="D1015" i="6"/>
  <c r="X523" i="8" s="1"/>
  <c r="D1017" i="6"/>
  <c r="X524" i="8" s="1"/>
  <c r="D1019" i="6"/>
  <c r="X525" i="8" s="1"/>
  <c r="D1021" i="6"/>
  <c r="X526" i="8" s="1"/>
  <c r="D1023" i="6"/>
  <c r="X527" i="8" s="1"/>
  <c r="D1025" i="6"/>
  <c r="X528" i="8" s="1"/>
  <c r="D1027" i="6"/>
  <c r="X529" i="8" s="1"/>
  <c r="D1029" i="6"/>
  <c r="X530" i="8" s="1"/>
  <c r="D1031" i="6"/>
  <c r="X531" i="8" s="1"/>
  <c r="D1033" i="6"/>
  <c r="X532" i="8" s="1"/>
  <c r="D1035" i="6"/>
  <c r="X533" i="8" s="1"/>
  <c r="D1037" i="6"/>
  <c r="X534" i="8" s="1"/>
  <c r="D1039" i="6"/>
  <c r="X535" i="8" s="1"/>
  <c r="D1041" i="6"/>
  <c r="X536" i="8" s="1"/>
  <c r="D1043" i="6"/>
  <c r="X537" i="8" s="1"/>
  <c r="D1045" i="6"/>
  <c r="X538" i="8" s="1"/>
  <c r="D1047" i="6"/>
  <c r="X539" i="8" s="1"/>
  <c r="D1049" i="6"/>
  <c r="X540" i="8" s="1"/>
  <c r="D1051" i="6"/>
  <c r="X541" i="8" s="1"/>
  <c r="D1053" i="6"/>
  <c r="X542" i="8" s="1"/>
  <c r="D1055" i="6"/>
  <c r="X543" i="8" s="1"/>
  <c r="D1057" i="6"/>
  <c r="X544" i="8" s="1"/>
  <c r="D1059" i="6"/>
  <c r="X545" i="8" s="1"/>
  <c r="D1061" i="6"/>
  <c r="X546" i="8" s="1"/>
  <c r="D1063" i="6"/>
  <c r="X547" i="8" s="1"/>
  <c r="D1065" i="6"/>
  <c r="X548" i="8" s="1"/>
  <c r="D1067" i="6"/>
  <c r="X549" i="8" s="1"/>
  <c r="D1069" i="6"/>
  <c r="X550" i="8" s="1"/>
  <c r="D1071" i="6"/>
  <c r="X551" i="8" s="1"/>
  <c r="D1073" i="6"/>
  <c r="X552" i="8" s="1"/>
  <c r="D1075" i="6"/>
  <c r="X553" i="8" s="1"/>
  <c r="D1077" i="6"/>
  <c r="X554" i="8" s="1"/>
  <c r="D1079" i="6"/>
  <c r="X555" i="8" s="1"/>
  <c r="D1081" i="6"/>
  <c r="X556" i="8" s="1"/>
  <c r="D1083" i="6"/>
  <c r="X557" i="8" s="1"/>
  <c r="D1085" i="6"/>
  <c r="X558" i="8" s="1"/>
  <c r="D1087" i="6"/>
  <c r="X559" i="8" s="1"/>
  <c r="D1089" i="6"/>
  <c r="X560" i="8" s="1"/>
  <c r="D1091" i="6"/>
  <c r="X561" i="8" s="1"/>
  <c r="D1093" i="6"/>
  <c r="X562" i="8" s="1"/>
  <c r="D1095" i="6"/>
  <c r="X563" i="8" s="1"/>
  <c r="D1097" i="6"/>
  <c r="X564" i="8" s="1"/>
  <c r="D1099" i="6"/>
  <c r="X565" i="8" s="1"/>
  <c r="D1101" i="6"/>
  <c r="X566" i="8" s="1"/>
  <c r="D1103" i="6"/>
  <c r="X567" i="8" s="1"/>
  <c r="D1105" i="6"/>
  <c r="X568" i="8" s="1"/>
  <c r="D1107" i="6"/>
  <c r="X569" i="8" s="1"/>
  <c r="D1109" i="6"/>
  <c r="X570" i="8" s="1"/>
  <c r="D1111" i="6"/>
  <c r="X571" i="8" s="1"/>
  <c r="D1113" i="6"/>
  <c r="X572" i="8" s="1"/>
  <c r="D1115" i="6"/>
  <c r="X573" i="8" s="1"/>
  <c r="D1117" i="6"/>
  <c r="X574" i="8" s="1"/>
  <c r="D1119" i="6"/>
  <c r="X575" i="8" s="1"/>
  <c r="D1121" i="6"/>
  <c r="X576" i="8" s="1"/>
  <c r="D1123" i="6"/>
  <c r="X577" i="8" s="1"/>
  <c r="D1125" i="6"/>
  <c r="X578" i="8" s="1"/>
  <c r="D1127" i="6"/>
  <c r="X579" i="8" s="1"/>
  <c r="D1129" i="6"/>
  <c r="X580" i="8" s="1"/>
  <c r="D1131" i="6"/>
  <c r="X581" i="8" s="1"/>
  <c r="D1133" i="6"/>
  <c r="X582" i="8" s="1"/>
  <c r="D1135" i="6"/>
  <c r="X583" i="8" s="1"/>
  <c r="D1137" i="6"/>
  <c r="X584" i="8" s="1"/>
  <c r="D1139" i="6"/>
  <c r="X585" i="8" s="1"/>
  <c r="D1141" i="6"/>
  <c r="X586" i="8" s="1"/>
  <c r="D1143" i="6"/>
  <c r="X587" i="8" s="1"/>
  <c r="D1145" i="6"/>
  <c r="X588" i="8" s="1"/>
  <c r="D1147" i="6"/>
  <c r="X589" i="8" s="1"/>
  <c r="D1149" i="6"/>
  <c r="X590" i="8" s="1"/>
  <c r="D1151" i="6"/>
  <c r="X591" i="8" s="1"/>
  <c r="D1153" i="6"/>
  <c r="X592" i="8" s="1"/>
  <c r="D1155" i="6"/>
  <c r="X593" i="8" s="1"/>
  <c r="D1157" i="6"/>
  <c r="X594" i="8" s="1"/>
  <c r="D1159" i="6"/>
  <c r="X595" i="8" s="1"/>
  <c r="D1161" i="6"/>
  <c r="X596" i="8" s="1"/>
  <c r="D1163" i="6"/>
  <c r="X597" i="8" s="1"/>
  <c r="D1165" i="6"/>
  <c r="X598" i="8" s="1"/>
  <c r="D1167" i="6"/>
  <c r="X599" i="8" s="1"/>
  <c r="D1169" i="6"/>
  <c r="X600" i="8" s="1"/>
  <c r="D1171" i="6"/>
  <c r="X601" i="8" s="1"/>
  <c r="D1173" i="6"/>
  <c r="X602" i="8" s="1"/>
  <c r="D1175" i="6"/>
  <c r="X603" i="8" s="1"/>
  <c r="D1177" i="6"/>
  <c r="X604" i="8" s="1"/>
  <c r="D1179" i="6"/>
  <c r="X605" i="8" s="1"/>
  <c r="D1181" i="6"/>
  <c r="X606" i="8" s="1"/>
  <c r="D1183" i="6"/>
  <c r="X607" i="8" s="1"/>
  <c r="D1185" i="6"/>
  <c r="X608" i="8" s="1"/>
  <c r="D1187" i="6"/>
  <c r="X609" i="8" s="1"/>
  <c r="D1189" i="6"/>
  <c r="X610" i="8" s="1"/>
  <c r="D1191" i="6"/>
  <c r="X611" i="8" s="1"/>
  <c r="D1193" i="6"/>
  <c r="X612" i="8" s="1"/>
  <c r="D1195" i="6"/>
  <c r="X613" i="8" s="1"/>
  <c r="D1197" i="6"/>
  <c r="X614" i="8" s="1"/>
  <c r="D1199" i="6"/>
  <c r="X615" i="8" s="1"/>
  <c r="D1201" i="6"/>
  <c r="X616" i="8" s="1"/>
  <c r="D1203" i="6"/>
  <c r="X617" i="8" s="1"/>
  <c r="D1205" i="6"/>
  <c r="X618" i="8" s="1"/>
  <c r="D1207" i="6"/>
  <c r="X619" i="8" s="1"/>
  <c r="D1209" i="6"/>
  <c r="X620" i="8" s="1"/>
  <c r="D1211" i="6"/>
  <c r="X621" i="8" s="1"/>
  <c r="D1213" i="6"/>
  <c r="X622" i="8" s="1"/>
  <c r="D1215" i="6"/>
  <c r="X623" i="8" s="1"/>
  <c r="D1217" i="6"/>
  <c r="X624" i="8" s="1"/>
  <c r="D1219" i="6"/>
  <c r="X625" i="8" s="1"/>
  <c r="D1221" i="6"/>
  <c r="X626" i="8" s="1"/>
  <c r="D1223" i="6"/>
  <c r="X627" i="8" s="1"/>
  <c r="D1225" i="6"/>
  <c r="X628" i="8" s="1"/>
  <c r="D1227" i="6"/>
  <c r="X629" i="8" s="1"/>
  <c r="D1229" i="6"/>
  <c r="X630" i="8" s="1"/>
  <c r="D1231" i="6"/>
  <c r="X631" i="8" s="1"/>
  <c r="D1233" i="6"/>
  <c r="X632" i="8" s="1"/>
  <c r="D1235" i="6"/>
  <c r="X633" i="8" s="1"/>
  <c r="D1237" i="6"/>
  <c r="X634" i="8" s="1"/>
  <c r="D1239" i="6"/>
  <c r="X635" i="8" s="1"/>
  <c r="D1241" i="6"/>
  <c r="X636" i="8" s="1"/>
  <c r="D1243" i="6"/>
  <c r="X637" i="8" s="1"/>
  <c r="D1245" i="6"/>
  <c r="X638" i="8" s="1"/>
  <c r="D1247" i="6"/>
  <c r="X639" i="8" s="1"/>
  <c r="D1249" i="6"/>
  <c r="X640" i="8" s="1"/>
  <c r="D1251" i="6"/>
  <c r="X641" i="8" s="1"/>
  <c r="D1253" i="6"/>
  <c r="X642" i="8" s="1"/>
  <c r="D1255" i="6"/>
  <c r="X643" i="8" s="1"/>
  <c r="D1257" i="6"/>
  <c r="X644" i="8" s="1"/>
  <c r="D1259" i="6"/>
  <c r="X645" i="8" s="1"/>
  <c r="D1261" i="6"/>
  <c r="X646" i="8" s="1"/>
  <c r="D1263" i="6"/>
  <c r="X647" i="8" s="1"/>
  <c r="D1265" i="6"/>
  <c r="X648" i="8" s="1"/>
  <c r="D1267" i="6"/>
  <c r="X649" i="8" s="1"/>
  <c r="D1269" i="6"/>
  <c r="X650" i="8" s="1"/>
  <c r="D1271" i="6"/>
  <c r="X651" i="8" s="1"/>
  <c r="D1273" i="6"/>
  <c r="X652" i="8" s="1"/>
  <c r="D1275" i="6"/>
  <c r="X653" i="8" s="1"/>
  <c r="D1277" i="6"/>
  <c r="X654" i="8" s="1"/>
  <c r="D1279" i="6"/>
  <c r="X655" i="8" s="1"/>
  <c r="D1281" i="6"/>
  <c r="X656" i="8" s="1"/>
  <c r="D1283" i="6"/>
  <c r="X657" i="8" s="1"/>
  <c r="D1285" i="6"/>
  <c r="X658" i="8" s="1"/>
  <c r="D1287" i="6"/>
  <c r="X659" i="8" s="1"/>
  <c r="D1289" i="6"/>
  <c r="X660" i="8" s="1"/>
  <c r="D1291" i="6"/>
  <c r="X661" i="8" s="1"/>
  <c r="D1293" i="6"/>
  <c r="X662" i="8" s="1"/>
  <c r="D1295" i="6"/>
  <c r="X663" i="8" s="1"/>
  <c r="D1297" i="6"/>
  <c r="X664" i="8" s="1"/>
  <c r="D1299" i="6"/>
  <c r="X665" i="8" s="1"/>
  <c r="D1301" i="6"/>
  <c r="X666" i="8" s="1"/>
  <c r="D1303" i="6"/>
  <c r="X667" i="8" s="1"/>
  <c r="D1305" i="6"/>
  <c r="X668" i="8" s="1"/>
  <c r="D1307" i="6"/>
  <c r="X669" i="8" s="1"/>
  <c r="D1309" i="6"/>
  <c r="X670" i="8" s="1"/>
  <c r="D1311" i="6"/>
  <c r="X671" i="8" s="1"/>
  <c r="D1313" i="6"/>
  <c r="X672" i="8" s="1"/>
  <c r="D1315" i="6"/>
  <c r="X673" i="8" s="1"/>
  <c r="D1317" i="6"/>
  <c r="X674" i="8" s="1"/>
  <c r="D1319" i="6"/>
  <c r="X675" i="8" s="1"/>
  <c r="D1321" i="6"/>
  <c r="X676" i="8" s="1"/>
  <c r="D1323" i="6"/>
  <c r="X677" i="8" s="1"/>
  <c r="D1325" i="6"/>
  <c r="X678" i="8" s="1"/>
  <c r="D1327" i="6"/>
  <c r="X679" i="8" s="1"/>
  <c r="D1329" i="6"/>
  <c r="X680" i="8" s="1"/>
  <c r="D1331" i="6"/>
  <c r="X681" i="8" s="1"/>
  <c r="D1333" i="6"/>
  <c r="X682" i="8" s="1"/>
  <c r="D1335" i="6"/>
  <c r="X683" i="8" s="1"/>
  <c r="D1337" i="6"/>
  <c r="X684" i="8" s="1"/>
  <c r="D1339" i="6"/>
  <c r="X685" i="8" s="1"/>
  <c r="D1341" i="6"/>
  <c r="X686" i="8" s="1"/>
  <c r="D1343" i="6"/>
  <c r="X687" i="8" s="1"/>
  <c r="D1345" i="6"/>
  <c r="X688" i="8" s="1"/>
  <c r="D1347" i="6"/>
  <c r="X689" i="8" s="1"/>
  <c r="D1349" i="6"/>
  <c r="X690" i="8" s="1"/>
  <c r="D1351" i="6"/>
  <c r="X691" i="8" s="1"/>
  <c r="D1353" i="6"/>
  <c r="X692" i="8" s="1"/>
  <c r="D1355" i="6"/>
  <c r="X693" i="8" s="1"/>
  <c r="D1357" i="6"/>
  <c r="X694" i="8" s="1"/>
  <c r="D1359" i="6"/>
  <c r="X695" i="8" s="1"/>
  <c r="D1361" i="6"/>
  <c r="X696" i="8" s="1"/>
  <c r="D1363" i="6"/>
  <c r="X697" i="8" s="1"/>
  <c r="D1365" i="6"/>
  <c r="X698" i="8" s="1"/>
  <c r="D1367" i="6"/>
  <c r="X699" i="8" s="1"/>
  <c r="D1369" i="6"/>
  <c r="X700" i="8" s="1"/>
  <c r="D1371" i="6"/>
  <c r="X701" i="8" s="1"/>
  <c r="D1373" i="6"/>
  <c r="X702" i="8" s="1"/>
  <c r="D1375" i="6"/>
  <c r="X703" i="8" s="1"/>
  <c r="D1377" i="6"/>
  <c r="X704" i="8" s="1"/>
  <c r="D1379" i="6"/>
  <c r="X705" i="8" s="1"/>
  <c r="D1381" i="6"/>
  <c r="X706" i="8" s="1"/>
  <c r="D1383" i="6"/>
  <c r="X707" i="8" s="1"/>
  <c r="D1385" i="6"/>
  <c r="X708" i="8" s="1"/>
  <c r="D1387" i="6"/>
  <c r="X709" i="8" s="1"/>
  <c r="D1389" i="6"/>
  <c r="X710" i="8" s="1"/>
  <c r="D1391" i="6"/>
  <c r="X711" i="8" s="1"/>
  <c r="D1393" i="6"/>
  <c r="X712" i="8" s="1"/>
  <c r="D1395" i="6"/>
  <c r="X713" i="8" s="1"/>
  <c r="D1397" i="6"/>
  <c r="X714" i="8" s="1"/>
  <c r="D1399" i="6"/>
  <c r="X715" i="8" s="1"/>
  <c r="D1401" i="6"/>
  <c r="X716" i="8" s="1"/>
  <c r="D1403" i="6"/>
  <c r="X717" i="8" s="1"/>
  <c r="D1405" i="6"/>
  <c r="X718" i="8" s="1"/>
  <c r="D1407" i="6"/>
  <c r="X719" i="8" s="1"/>
  <c r="D1409" i="6"/>
  <c r="X720" i="8" s="1"/>
  <c r="D1411" i="6"/>
  <c r="X721" i="8" s="1"/>
  <c r="D1413" i="6"/>
  <c r="X722" i="8" s="1"/>
  <c r="D1415" i="6"/>
  <c r="X723" i="8" s="1"/>
  <c r="D1417" i="6"/>
  <c r="X724" i="8" s="1"/>
  <c r="D1419" i="6"/>
  <c r="X725" i="8" s="1"/>
  <c r="D1421" i="6"/>
  <c r="X726" i="8" s="1"/>
  <c r="D1423" i="6"/>
  <c r="X727" i="8" s="1"/>
  <c r="D1425" i="6"/>
  <c r="X728" i="8" s="1"/>
  <c r="D1427" i="6"/>
  <c r="X729" i="8" s="1"/>
  <c r="D1429" i="6"/>
  <c r="X730" i="8" s="1"/>
  <c r="D1431" i="6"/>
  <c r="X731" i="8" s="1"/>
  <c r="D1433" i="6"/>
  <c r="X732" i="8" s="1"/>
  <c r="D1435" i="6"/>
  <c r="X733" i="8" s="1"/>
  <c r="D1437" i="6"/>
  <c r="X734" i="8" s="1"/>
  <c r="D1439" i="6"/>
  <c r="X735" i="8" s="1"/>
  <c r="D1441" i="6"/>
  <c r="X736" i="8" s="1"/>
  <c r="D1443" i="6"/>
  <c r="X737" i="8" s="1"/>
  <c r="D1445" i="6"/>
  <c r="X738" i="8" s="1"/>
  <c r="D1447" i="6"/>
  <c r="X739" i="8" s="1"/>
  <c r="D1449" i="6"/>
  <c r="X740" i="8" s="1"/>
  <c r="D1451" i="6"/>
  <c r="X741" i="8" s="1"/>
  <c r="D1453" i="6"/>
  <c r="X742" i="8" s="1"/>
  <c r="D1455" i="6"/>
  <c r="X743" i="8" s="1"/>
  <c r="D1457" i="6"/>
  <c r="X744" i="8" s="1"/>
  <c r="D1459" i="6"/>
  <c r="X745" i="8" s="1"/>
  <c r="D1461" i="6"/>
  <c r="X746" i="8" s="1"/>
  <c r="D1463" i="6"/>
  <c r="X747" i="8" s="1"/>
  <c r="D1465" i="6"/>
  <c r="X748" i="8" s="1"/>
  <c r="D1467" i="6"/>
  <c r="X749" i="8" s="1"/>
  <c r="D1469" i="6"/>
  <c r="X750" i="8" s="1"/>
  <c r="D1471" i="6"/>
  <c r="X751" i="8" s="1"/>
  <c r="D1473" i="6"/>
  <c r="X752" i="8" s="1"/>
  <c r="D1475" i="6"/>
  <c r="X753" i="8" s="1"/>
  <c r="D1477" i="6"/>
  <c r="X754" i="8" s="1"/>
  <c r="D1479" i="6"/>
  <c r="X755" i="8" s="1"/>
  <c r="D1481" i="6"/>
  <c r="X756" i="8" s="1"/>
  <c r="D1483" i="6"/>
  <c r="X757" i="8" s="1"/>
  <c r="D1485" i="6"/>
  <c r="X758" i="8" s="1"/>
  <c r="D1487" i="6"/>
  <c r="X759" i="8" s="1"/>
  <c r="D1489" i="6"/>
  <c r="X760" i="8" s="1"/>
  <c r="D1491" i="6"/>
  <c r="X761" i="8" s="1"/>
  <c r="D1493" i="6"/>
  <c r="X762" i="8" s="1"/>
  <c r="D1495" i="6"/>
  <c r="X763" i="8" s="1"/>
  <c r="D1497" i="6"/>
  <c r="X764" i="8" s="1"/>
  <c r="D1499" i="6"/>
  <c r="X765" i="8" s="1"/>
  <c r="D1501" i="6"/>
  <c r="X766" i="8" s="1"/>
  <c r="D1503" i="6"/>
  <c r="X767" i="8" s="1"/>
  <c r="D1505" i="6"/>
  <c r="X768" i="8" s="1"/>
  <c r="D1507" i="6"/>
  <c r="X769" i="8" s="1"/>
  <c r="D1509" i="6"/>
  <c r="X770" i="8" s="1"/>
  <c r="D1511" i="6"/>
  <c r="X771" i="8" s="1"/>
  <c r="D1513" i="6"/>
  <c r="X772" i="8" s="1"/>
  <c r="D1515" i="6"/>
  <c r="X773" i="8" s="1"/>
  <c r="D1517" i="6"/>
  <c r="X774" i="8" s="1"/>
  <c r="D1519" i="6"/>
  <c r="X775" i="8" s="1"/>
  <c r="D1521" i="6"/>
  <c r="X776" i="8" s="1"/>
  <c r="D1523" i="6"/>
  <c r="X777" i="8" s="1"/>
  <c r="D1525" i="6"/>
  <c r="X778" i="8" s="1"/>
  <c r="D1527" i="6"/>
  <c r="X779" i="8" s="1"/>
  <c r="D1529" i="6"/>
  <c r="X780" i="8" s="1"/>
  <c r="D1531" i="6"/>
  <c r="X781" i="8" s="1"/>
  <c r="D1533" i="6"/>
  <c r="X782" i="8" s="1"/>
  <c r="D1535" i="6"/>
  <c r="X783" i="8" s="1"/>
  <c r="D1537" i="6"/>
  <c r="X784" i="8" s="1"/>
  <c r="D1539" i="6"/>
  <c r="X785" i="8" s="1"/>
  <c r="D1541" i="6"/>
  <c r="X786" i="8" s="1"/>
  <c r="D1543" i="6"/>
  <c r="X787" i="8" s="1"/>
  <c r="D1545" i="6"/>
  <c r="X788" i="8" s="1"/>
  <c r="D1547" i="6"/>
  <c r="X789" i="8" s="1"/>
  <c r="D1549" i="6"/>
  <c r="X790" i="8" s="1"/>
  <c r="D1551" i="6"/>
  <c r="X791" i="8" s="1"/>
  <c r="D1553" i="6"/>
  <c r="X792" i="8" s="1"/>
  <c r="D1555" i="6"/>
  <c r="X793" i="8" s="1"/>
  <c r="D1557" i="6"/>
  <c r="X794" i="8" s="1"/>
  <c r="D1559" i="6"/>
  <c r="X795" i="8" s="1"/>
  <c r="D1561" i="6"/>
  <c r="X796" i="8" s="1"/>
  <c r="D1563" i="6"/>
  <c r="X797" i="8" s="1"/>
  <c r="D1565" i="6"/>
  <c r="X798" i="8" s="1"/>
  <c r="D1567" i="6"/>
  <c r="X799" i="8" s="1"/>
  <c r="D1569" i="6"/>
  <c r="X800" i="8" s="1"/>
  <c r="D1571" i="6"/>
  <c r="X801" i="8" s="1"/>
  <c r="D1573" i="6"/>
  <c r="X802" i="8" s="1"/>
  <c r="D1575" i="6"/>
  <c r="X803" i="8" s="1"/>
  <c r="D1577" i="6"/>
  <c r="X804" i="8" s="1"/>
  <c r="D1579" i="6"/>
  <c r="X805" i="8" s="1"/>
  <c r="D1581" i="6"/>
  <c r="X806" i="8" s="1"/>
  <c r="D1583" i="6"/>
  <c r="X807" i="8" s="1"/>
  <c r="D1585" i="6"/>
  <c r="X808" i="8" s="1"/>
  <c r="D1587" i="6"/>
  <c r="X809" i="8" s="1"/>
  <c r="D1589" i="6"/>
  <c r="X810" i="8" s="1"/>
  <c r="D1591" i="6"/>
  <c r="X811" i="8" s="1"/>
  <c r="D1593" i="6"/>
  <c r="X812" i="8" s="1"/>
  <c r="D1595" i="6"/>
  <c r="X813" i="8" s="1"/>
  <c r="D1597" i="6"/>
  <c r="X814" i="8" s="1"/>
  <c r="D1599" i="6"/>
  <c r="X815" i="8" s="1"/>
  <c r="D1601" i="6"/>
  <c r="X816" i="8" s="1"/>
  <c r="D1603" i="6"/>
  <c r="X817" i="8" s="1"/>
  <c r="D1605" i="6"/>
  <c r="X818" i="8" s="1"/>
  <c r="D1607" i="6"/>
  <c r="X819" i="8" s="1"/>
  <c r="D1609" i="6"/>
  <c r="X820" i="8" s="1"/>
  <c r="D1611" i="6"/>
  <c r="X821" i="8" s="1"/>
  <c r="D1613" i="6"/>
  <c r="X822" i="8" s="1"/>
  <c r="D1615" i="6"/>
  <c r="X823" i="8" s="1"/>
  <c r="D1617" i="6"/>
  <c r="X824" i="8" s="1"/>
  <c r="D1619" i="6"/>
  <c r="X825" i="8" s="1"/>
  <c r="D1621" i="6"/>
  <c r="X826" i="8" s="1"/>
  <c r="D1623" i="6"/>
  <c r="X827" i="8" s="1"/>
  <c r="D1625" i="6"/>
  <c r="X828" i="8" s="1"/>
  <c r="D1627" i="6"/>
  <c r="X829" i="8" s="1"/>
  <c r="D1629" i="6"/>
  <c r="X830" i="8" s="1"/>
  <c r="D1631" i="6"/>
  <c r="X831" i="8" s="1"/>
  <c r="D1633" i="6"/>
  <c r="X832" i="8" s="1"/>
  <c r="D1635" i="6"/>
  <c r="X833" i="8" s="1"/>
  <c r="D1637" i="6"/>
  <c r="X834" i="8" s="1"/>
  <c r="D1639" i="6"/>
  <c r="X835" i="8" s="1"/>
  <c r="D1641" i="6"/>
  <c r="X836" i="8" s="1"/>
  <c r="D1643" i="6"/>
  <c r="X837" i="8" s="1"/>
  <c r="D1645" i="6"/>
  <c r="X838" i="8" s="1"/>
  <c r="D1647" i="6"/>
  <c r="X839" i="8" s="1"/>
  <c r="D1649" i="6"/>
  <c r="X840" i="8" s="1"/>
  <c r="D1651" i="6"/>
  <c r="X841" i="8" s="1"/>
  <c r="D1653" i="6"/>
  <c r="X842" i="8" s="1"/>
  <c r="D1655" i="6"/>
  <c r="X843" i="8" s="1"/>
  <c r="D1657" i="6"/>
  <c r="X844" i="8" s="1"/>
  <c r="D1659" i="6"/>
  <c r="X845" i="8" s="1"/>
  <c r="D1661" i="6"/>
  <c r="X846" i="8" s="1"/>
  <c r="D1663" i="6"/>
  <c r="X847" i="8" s="1"/>
  <c r="D1665" i="6"/>
  <c r="X848" i="8" s="1"/>
  <c r="D1667" i="6"/>
  <c r="X849" i="8" s="1"/>
  <c r="D1669" i="6"/>
  <c r="X850" i="8" s="1"/>
  <c r="D1671" i="6"/>
  <c r="X851" i="8" s="1"/>
  <c r="D1673" i="6"/>
  <c r="X852" i="8" s="1"/>
  <c r="D1675" i="6"/>
  <c r="X853" i="8" s="1"/>
  <c r="D1677" i="6"/>
  <c r="X854" i="8" s="1"/>
  <c r="D1679" i="6"/>
  <c r="X855" i="8" s="1"/>
  <c r="D1681" i="6"/>
  <c r="X856" i="8" s="1"/>
  <c r="D1683" i="6"/>
  <c r="X857" i="8" s="1"/>
  <c r="D1685" i="6"/>
  <c r="X858" i="8" s="1"/>
  <c r="D1687" i="6"/>
  <c r="X859" i="8" s="1"/>
  <c r="D1689" i="6"/>
  <c r="X860" i="8" s="1"/>
  <c r="D1691" i="6"/>
  <c r="X861" i="8" s="1"/>
  <c r="D1693" i="6"/>
  <c r="X862" i="8" s="1"/>
  <c r="D1695" i="6"/>
  <c r="X863" i="8" s="1"/>
  <c r="D1697" i="6"/>
  <c r="X864" i="8" s="1"/>
  <c r="D1699" i="6"/>
  <c r="X865" i="8" s="1"/>
  <c r="D1701" i="6"/>
  <c r="X866" i="8" s="1"/>
  <c r="D1703" i="6"/>
  <c r="X867" i="8" s="1"/>
  <c r="D1705" i="6"/>
  <c r="X868" i="8" s="1"/>
  <c r="D1707" i="6"/>
  <c r="X869" i="8" s="1"/>
  <c r="D1709" i="6"/>
  <c r="X870" i="8" s="1"/>
  <c r="D1711" i="6"/>
  <c r="X871" i="8" s="1"/>
  <c r="D1713" i="6"/>
  <c r="X872" i="8" s="1"/>
  <c r="D1715" i="6"/>
  <c r="X873" i="8" s="1"/>
  <c r="D1717" i="6"/>
  <c r="X874" i="8" s="1"/>
  <c r="D1719" i="6"/>
  <c r="X875" i="8" s="1"/>
  <c r="D1721" i="6"/>
  <c r="X876" i="8" s="1"/>
  <c r="D1723" i="6"/>
  <c r="X877" i="8" s="1"/>
  <c r="D1725" i="6"/>
  <c r="X878" i="8" s="1"/>
  <c r="D1727" i="6"/>
  <c r="X879" i="8" s="1"/>
  <c r="D1729" i="6"/>
  <c r="X880" i="8" s="1"/>
  <c r="D1731" i="6"/>
  <c r="X881" i="8" s="1"/>
  <c r="D1733" i="6"/>
  <c r="X882" i="8" s="1"/>
  <c r="D1735" i="6"/>
  <c r="X883" i="8" s="1"/>
  <c r="D1737" i="6"/>
  <c r="X884" i="8" s="1"/>
  <c r="D1739" i="6"/>
  <c r="X885" i="8" s="1"/>
  <c r="D1741" i="6"/>
  <c r="X886" i="8" s="1"/>
  <c r="D1743" i="6"/>
  <c r="X887" i="8" s="1"/>
  <c r="D1745" i="6"/>
  <c r="X888" i="8" s="1"/>
  <c r="D1747" i="6"/>
  <c r="X889" i="8" s="1"/>
  <c r="D1749" i="6"/>
  <c r="X890" i="8" s="1"/>
  <c r="D1751" i="6"/>
  <c r="X891" i="8" s="1"/>
  <c r="D1753" i="6"/>
  <c r="X892" i="8" s="1"/>
  <c r="D1755" i="6"/>
  <c r="X893" i="8" s="1"/>
  <c r="D1757" i="6"/>
  <c r="X894" i="8" s="1"/>
  <c r="D1759" i="6"/>
  <c r="X895" i="8" s="1"/>
  <c r="D1761" i="6"/>
  <c r="X896" i="8" s="1"/>
  <c r="D1763" i="6"/>
  <c r="X897" i="8" s="1"/>
  <c r="D1765" i="6"/>
  <c r="X898" i="8" s="1"/>
  <c r="D1767" i="6"/>
  <c r="X899" i="8" s="1"/>
  <c r="D1769" i="6"/>
  <c r="X900" i="8" s="1"/>
  <c r="D1771" i="6"/>
  <c r="X901" i="8" s="1"/>
  <c r="D1773" i="6"/>
  <c r="X902" i="8" s="1"/>
  <c r="D1775" i="6"/>
  <c r="X903" i="8" s="1"/>
  <c r="D1777" i="6"/>
  <c r="X904" i="8" s="1"/>
  <c r="D1779" i="6"/>
  <c r="X905" i="8" s="1"/>
  <c r="D1781" i="6"/>
  <c r="X906" i="8" s="1"/>
  <c r="D1783" i="6"/>
  <c r="X907" i="8" s="1"/>
  <c r="D1785" i="6"/>
  <c r="X908" i="8" s="1"/>
  <c r="D1787" i="6"/>
  <c r="X909" i="8" s="1"/>
  <c r="D1789" i="6"/>
  <c r="X910" i="8" s="1"/>
  <c r="D1791" i="6"/>
  <c r="X911" i="8" s="1"/>
  <c r="D1793" i="6"/>
  <c r="X912" i="8" s="1"/>
  <c r="D1795" i="6"/>
  <c r="X913" i="8" s="1"/>
  <c r="D1797" i="6"/>
  <c r="X914" i="8" s="1"/>
  <c r="D1799" i="6"/>
  <c r="X915" i="8" s="1"/>
  <c r="D1801" i="6"/>
  <c r="X916" i="8" s="1"/>
  <c r="D1803" i="6"/>
  <c r="X917" i="8" s="1"/>
  <c r="D1805" i="6"/>
  <c r="X918" i="8" s="1"/>
  <c r="D1807" i="6"/>
  <c r="X919" i="8" s="1"/>
  <c r="D1809" i="6"/>
  <c r="X920" i="8" s="1"/>
  <c r="D1811" i="6"/>
  <c r="X921" i="8" s="1"/>
  <c r="D1813" i="6"/>
  <c r="X922" i="8" s="1"/>
  <c r="D1815" i="6"/>
  <c r="X923" i="8" s="1"/>
  <c r="D1817" i="6"/>
  <c r="X924" i="8" s="1"/>
  <c r="D1819" i="6"/>
  <c r="X925" i="8" s="1"/>
  <c r="D1821" i="6"/>
  <c r="X926" i="8" s="1"/>
  <c r="D1823" i="6"/>
  <c r="X927" i="8" s="1"/>
  <c r="D1825" i="6"/>
  <c r="X928" i="8" s="1"/>
  <c r="D1827" i="6"/>
  <c r="X929" i="8" s="1"/>
  <c r="D1829" i="6"/>
  <c r="X930" i="8" s="1"/>
  <c r="D1831" i="6"/>
  <c r="X931" i="8" s="1"/>
  <c r="D1833" i="6"/>
  <c r="X932" i="8" s="1"/>
  <c r="D1835" i="6"/>
  <c r="X933" i="8" s="1"/>
  <c r="D1837" i="6"/>
  <c r="X934" i="8" s="1"/>
  <c r="D1839" i="6"/>
  <c r="X935" i="8" s="1"/>
  <c r="D1841" i="6"/>
  <c r="X936" i="8" s="1"/>
  <c r="D1843" i="6"/>
  <c r="X937" i="8" s="1"/>
  <c r="D1845" i="6"/>
  <c r="X938" i="8" s="1"/>
  <c r="D1847" i="6"/>
  <c r="X939" i="8" s="1"/>
  <c r="D1849" i="6"/>
  <c r="X940" i="8" s="1"/>
  <c r="D1851" i="6"/>
  <c r="X941" i="8" s="1"/>
  <c r="D1853" i="6"/>
  <c r="X942" i="8" s="1"/>
  <c r="D1855" i="6"/>
  <c r="X943" i="8" s="1"/>
  <c r="D1857" i="6"/>
  <c r="X944" i="8" s="1"/>
  <c r="D1859" i="6"/>
  <c r="X945" i="8" s="1"/>
  <c r="D1861" i="6"/>
  <c r="X946" i="8" s="1"/>
  <c r="D1863" i="6"/>
  <c r="X947" i="8" s="1"/>
  <c r="D1865" i="6"/>
  <c r="X948" i="8" s="1"/>
  <c r="D1867" i="6"/>
  <c r="X949" i="8" s="1"/>
  <c r="D1869" i="6"/>
  <c r="X950" i="8" s="1"/>
  <c r="D1871" i="6"/>
  <c r="X951" i="8" s="1"/>
  <c r="D1873" i="6"/>
  <c r="X952" i="8" s="1"/>
  <c r="D1875" i="6"/>
  <c r="X953" i="8" s="1"/>
  <c r="D1877" i="6"/>
  <c r="X954" i="8" s="1"/>
  <c r="D1879" i="6"/>
  <c r="X955" i="8" s="1"/>
  <c r="D1881" i="6"/>
  <c r="X956" i="8" s="1"/>
  <c r="D1883" i="6"/>
  <c r="X957" i="8" s="1"/>
  <c r="D1885" i="6"/>
  <c r="X958" i="8" s="1"/>
  <c r="D1887" i="6"/>
  <c r="X959" i="8" s="1"/>
  <c r="D1889" i="6"/>
  <c r="X960" i="8" s="1"/>
  <c r="D1891" i="6"/>
  <c r="X961" i="8" s="1"/>
  <c r="D1893" i="6"/>
  <c r="X962" i="8" s="1"/>
  <c r="D1895" i="6"/>
  <c r="X963" i="8" s="1"/>
  <c r="D1897" i="6"/>
  <c r="X964" i="8" s="1"/>
  <c r="D1899" i="6"/>
  <c r="X965" i="8" s="1"/>
  <c r="D1901" i="6"/>
  <c r="X966" i="8" s="1"/>
  <c r="D1903" i="6"/>
  <c r="X967" i="8" s="1"/>
  <c r="D1905" i="6"/>
  <c r="X968" i="8" s="1"/>
  <c r="D1907" i="6"/>
  <c r="X969" i="8" s="1"/>
  <c r="D1909" i="6"/>
  <c r="X970" i="8" s="1"/>
  <c r="D1911" i="6"/>
  <c r="X971" i="8" s="1"/>
  <c r="D1913" i="6"/>
  <c r="X972" i="8" s="1"/>
  <c r="D1915" i="6"/>
  <c r="X973" i="8" s="1"/>
  <c r="D1917" i="6"/>
  <c r="X974" i="8" s="1"/>
  <c r="D1919" i="6"/>
  <c r="X975" i="8" s="1"/>
  <c r="D1921" i="6"/>
  <c r="X976" i="8" s="1"/>
  <c r="D1923" i="6"/>
  <c r="X977" i="8" s="1"/>
  <c r="D1925" i="6"/>
  <c r="X978" i="8" s="1"/>
  <c r="D1927" i="6"/>
  <c r="X979" i="8" s="1"/>
  <c r="D1929" i="6"/>
  <c r="X980" i="8" s="1"/>
  <c r="D1931" i="6"/>
  <c r="X981" i="8" s="1"/>
  <c r="D1933" i="6"/>
  <c r="X982" i="8" s="1"/>
  <c r="D1935" i="6"/>
  <c r="X983" i="8" s="1"/>
  <c r="D1937" i="6"/>
  <c r="X984" i="8" s="1"/>
  <c r="D1939" i="6"/>
  <c r="X985" i="8" s="1"/>
  <c r="D1941" i="6"/>
  <c r="X986" i="8" s="1"/>
  <c r="D1943" i="6"/>
  <c r="X987" i="8" s="1"/>
  <c r="D1945" i="6"/>
  <c r="X988" i="8" s="1"/>
  <c r="D1947" i="6"/>
  <c r="X989" i="8" s="1"/>
  <c r="D1949" i="6"/>
  <c r="X990" i="8" s="1"/>
  <c r="D1951" i="6"/>
  <c r="X991" i="8" s="1"/>
  <c r="D1953" i="6"/>
  <c r="X992" i="8" s="1"/>
  <c r="D1955" i="6"/>
  <c r="X993" i="8" s="1"/>
  <c r="D1957" i="6"/>
  <c r="X994" i="8" s="1"/>
  <c r="D1959" i="6"/>
  <c r="X995" i="8" s="1"/>
  <c r="D1961" i="6"/>
  <c r="X996" i="8" s="1"/>
  <c r="D1963" i="6"/>
  <c r="X997" i="8" s="1"/>
  <c r="D1965" i="6"/>
  <c r="X998" i="8" s="1"/>
  <c r="D1967" i="6"/>
  <c r="X999" i="8" s="1"/>
  <c r="D1969" i="6"/>
  <c r="X1000" i="8" s="1"/>
  <c r="D1971" i="6"/>
  <c r="X1001" i="8" s="1"/>
  <c r="D1973" i="6"/>
  <c r="X1002" i="8" s="1"/>
  <c r="D1975" i="6"/>
  <c r="X1003" i="8" s="1"/>
  <c r="D1977" i="6"/>
  <c r="X1004" i="8" s="1"/>
  <c r="D1979" i="6"/>
  <c r="X1005" i="8" s="1"/>
  <c r="D1981" i="6"/>
  <c r="X1006" i="8" s="1"/>
  <c r="D1983" i="6"/>
  <c r="X1007" i="8" s="1"/>
  <c r="D1985" i="6"/>
  <c r="X1008" i="8" s="1"/>
  <c r="D1987" i="6"/>
  <c r="X1009" i="8" s="1"/>
  <c r="D1989" i="6"/>
  <c r="X1010" i="8" s="1"/>
  <c r="D1991" i="6"/>
  <c r="X1011" i="8" s="1"/>
  <c r="D1993" i="6"/>
  <c r="X1012" i="8" s="1"/>
  <c r="D1995" i="6"/>
  <c r="X1013" i="8" s="1"/>
  <c r="D1997" i="6"/>
  <c r="X1014" i="8" s="1"/>
  <c r="D1999" i="6"/>
  <c r="X1015" i="8" s="1"/>
  <c r="D2001" i="6"/>
  <c r="X1016" i="8" s="1"/>
  <c r="D2003" i="6"/>
  <c r="X1017" i="8" s="1"/>
  <c r="D2005" i="6"/>
  <c r="X1018" i="8" s="1"/>
  <c r="D2007" i="6"/>
  <c r="X1019" i="8" s="1"/>
  <c r="D2009" i="6"/>
  <c r="X1020" i="8" s="1"/>
  <c r="D2011" i="6"/>
  <c r="X1021" i="8" s="1"/>
  <c r="D2013" i="6"/>
  <c r="X1022" i="8" s="1"/>
  <c r="D2015" i="6"/>
  <c r="X1023" i="8" s="1"/>
  <c r="D2017" i="6"/>
  <c r="X1024" i="8" s="1"/>
  <c r="D2019" i="6"/>
  <c r="X1025" i="8" s="1"/>
  <c r="D2021" i="6"/>
  <c r="X1026" i="8" s="1"/>
  <c r="D2023" i="6"/>
  <c r="X1027" i="8" s="1"/>
  <c r="D2025" i="6"/>
  <c r="X1028" i="8" s="1"/>
  <c r="D2027" i="6"/>
  <c r="X1029" i="8" s="1"/>
  <c r="D2029" i="6"/>
  <c r="X1030" i="8" s="1"/>
  <c r="D2031" i="6"/>
  <c r="X1031" i="8" s="1"/>
  <c r="D2033" i="6"/>
  <c r="X1032" i="8" s="1"/>
  <c r="D2035" i="6"/>
  <c r="X1033" i="8" s="1"/>
  <c r="D2037" i="6"/>
  <c r="X1034" i="8" s="1"/>
  <c r="D2039" i="6"/>
  <c r="X1035" i="8" s="1"/>
  <c r="D2041" i="6"/>
  <c r="X1036" i="8" s="1"/>
  <c r="D2043" i="6"/>
  <c r="X1037" i="8" s="1"/>
  <c r="D2045" i="6"/>
  <c r="X1038" i="8" s="1"/>
  <c r="D2047" i="6"/>
  <c r="X1039" i="8" s="1"/>
  <c r="D2049" i="6"/>
  <c r="X1040" i="8" s="1"/>
  <c r="D2051" i="6"/>
  <c r="X1041" i="8" s="1"/>
  <c r="D2053" i="6"/>
  <c r="X1042" i="8" s="1"/>
  <c r="D2055" i="6"/>
  <c r="X1043" i="8" s="1"/>
  <c r="D2057" i="6"/>
  <c r="X1044" i="8" s="1"/>
  <c r="D2059" i="6"/>
  <c r="X1045" i="8" s="1"/>
  <c r="D2061" i="6"/>
  <c r="X1046" i="8" s="1"/>
  <c r="D2063" i="6"/>
  <c r="X1047" i="8" s="1"/>
  <c r="D2065" i="6"/>
  <c r="X1048" i="8" s="1"/>
  <c r="D2067" i="6"/>
  <c r="X1049" i="8" s="1"/>
  <c r="D2069" i="6"/>
  <c r="X1050" i="8" s="1"/>
  <c r="D2071" i="6"/>
  <c r="X1051" i="8" s="1"/>
  <c r="D2073" i="6"/>
  <c r="X1052" i="8" s="1"/>
  <c r="D2075" i="6"/>
  <c r="X1053" i="8" s="1"/>
  <c r="D2077" i="6"/>
  <c r="X1054" i="8" s="1"/>
  <c r="D2079" i="6"/>
  <c r="X1055" i="8" s="1"/>
  <c r="D2081" i="6"/>
  <c r="X1056" i="8" s="1"/>
  <c r="D2083" i="6"/>
  <c r="X1057" i="8" s="1"/>
  <c r="D2085" i="6"/>
  <c r="X1058" i="8" s="1"/>
  <c r="D2087" i="6"/>
  <c r="X1059" i="8" s="1"/>
  <c r="D2089" i="6"/>
  <c r="X1060" i="8" s="1"/>
  <c r="D2091" i="6"/>
  <c r="X1061" i="8" s="1"/>
  <c r="D2093" i="6"/>
  <c r="X1062" i="8" s="1"/>
  <c r="D2095" i="6"/>
  <c r="X1063" i="8" s="1"/>
  <c r="D2097" i="6"/>
  <c r="X1064" i="8" s="1"/>
  <c r="D2099" i="6"/>
  <c r="X1065" i="8" s="1"/>
  <c r="D2101" i="6"/>
  <c r="X1066" i="8" s="1"/>
  <c r="D2103" i="6"/>
  <c r="X1067" i="8" s="1"/>
  <c r="D2105" i="6"/>
  <c r="X1068" i="8" s="1"/>
  <c r="D2107" i="6"/>
  <c r="X1069" i="8" s="1"/>
  <c r="D2109" i="6"/>
  <c r="X1070" i="8" s="1"/>
  <c r="D2111" i="6"/>
  <c r="X1071" i="8" s="1"/>
  <c r="D2113" i="6"/>
  <c r="X1072" i="8" s="1"/>
  <c r="D2115" i="6"/>
  <c r="X1073" i="8" s="1"/>
  <c r="D2117" i="6"/>
  <c r="X1074" i="8" s="1"/>
  <c r="D2119" i="6"/>
  <c r="X1075" i="8" s="1"/>
  <c r="D2121" i="6"/>
  <c r="X1076" i="8" s="1"/>
  <c r="D2123" i="6"/>
  <c r="X1077" i="8" s="1"/>
  <c r="D2125" i="6"/>
  <c r="X1078" i="8" s="1"/>
  <c r="D2127" i="6"/>
  <c r="X1079" i="8" s="1"/>
  <c r="D2129" i="6"/>
  <c r="X1080" i="8" s="1"/>
  <c r="D2131" i="6"/>
  <c r="X1081" i="8" s="1"/>
  <c r="D2133" i="6"/>
  <c r="X1082" i="8" s="1"/>
  <c r="D2135" i="6"/>
  <c r="X1083" i="8" s="1"/>
  <c r="D2137" i="6"/>
  <c r="X1084" i="8" s="1"/>
  <c r="D2139" i="6"/>
  <c r="X1085" i="8" s="1"/>
  <c r="D2141" i="6"/>
  <c r="X1086" i="8" s="1"/>
  <c r="D2143" i="6"/>
  <c r="X1087" i="8" s="1"/>
  <c r="D2145" i="6"/>
  <c r="X1088" i="8" s="1"/>
  <c r="D2147" i="6"/>
  <c r="X1089" i="8" s="1"/>
  <c r="D2149" i="6"/>
  <c r="X1090" i="8" s="1"/>
  <c r="D2151" i="6"/>
  <c r="X1091" i="8" s="1"/>
  <c r="D2153" i="6"/>
  <c r="X1092" i="8" s="1"/>
  <c r="D2155" i="6"/>
  <c r="X1093" i="8" s="1"/>
  <c r="D2157" i="6"/>
  <c r="X1094" i="8" s="1"/>
  <c r="D2159" i="6"/>
  <c r="X1095" i="8" s="1"/>
  <c r="D2161" i="6"/>
  <c r="X1096" i="8" s="1"/>
  <c r="D2163" i="6"/>
  <c r="X1097" i="8" s="1"/>
  <c r="D2165" i="6"/>
  <c r="X1098" i="8" s="1"/>
  <c r="D2167" i="6"/>
  <c r="X1099" i="8" s="1"/>
  <c r="D2169" i="6"/>
  <c r="X1100" i="8" s="1"/>
  <c r="D2171" i="6"/>
  <c r="X1101" i="8" s="1"/>
  <c r="D2173" i="6"/>
  <c r="X1102" i="8" s="1"/>
  <c r="D2175" i="6"/>
  <c r="X1103" i="8" s="1"/>
  <c r="D2177" i="6"/>
  <c r="X1104" i="8" s="1"/>
  <c r="D2179" i="6"/>
  <c r="X1105" i="8" s="1"/>
  <c r="D2181" i="6"/>
  <c r="X1106" i="8" s="1"/>
  <c r="D2183" i="6"/>
  <c r="X1107" i="8" s="1"/>
  <c r="D2185" i="6"/>
  <c r="X1108" i="8" s="1"/>
  <c r="D2187" i="6"/>
  <c r="X1109" i="8" s="1"/>
  <c r="D2189" i="6"/>
  <c r="X1110" i="8" s="1"/>
  <c r="D2191" i="6"/>
  <c r="X1111" i="8" s="1"/>
  <c r="D2193" i="6"/>
  <c r="X1112" i="8" s="1"/>
  <c r="D2195" i="6"/>
  <c r="X1113" i="8" s="1"/>
  <c r="D2197" i="6"/>
  <c r="X1114" i="8" s="1"/>
  <c r="D2199" i="6"/>
  <c r="X1115" i="8" s="1"/>
  <c r="D2201" i="6"/>
  <c r="X1116" i="8" s="1"/>
  <c r="D2203" i="6"/>
  <c r="X1117" i="8" s="1"/>
  <c r="D2205" i="6"/>
  <c r="X1118" i="8" s="1"/>
  <c r="D2207" i="6"/>
  <c r="X1119" i="8" s="1"/>
  <c r="D2209" i="6"/>
  <c r="X1120" i="8" s="1"/>
  <c r="D2211" i="6"/>
  <c r="X1121" i="8" s="1"/>
  <c r="D2213" i="6"/>
  <c r="X1122" i="8" s="1"/>
  <c r="D2215" i="6"/>
  <c r="X1123" i="8" s="1"/>
  <c r="D2217" i="6"/>
  <c r="X1124" i="8" s="1"/>
  <c r="D2219" i="6"/>
  <c r="X1125" i="8" s="1"/>
  <c r="D2221" i="6"/>
  <c r="X1126" i="8" s="1"/>
  <c r="D2223" i="6"/>
  <c r="X1127" i="8" s="1"/>
  <c r="D2225" i="6"/>
  <c r="X1128" i="8" s="1"/>
  <c r="D2227" i="6"/>
  <c r="X1129" i="8" s="1"/>
  <c r="D2229" i="6"/>
  <c r="X1130" i="8" s="1"/>
  <c r="D2231" i="6"/>
  <c r="X1131" i="8" s="1"/>
  <c r="D2233" i="6"/>
  <c r="X1132" i="8" s="1"/>
  <c r="D2235" i="6"/>
  <c r="X1133" i="8" s="1"/>
  <c r="D2237" i="6"/>
  <c r="X1134" i="8" s="1"/>
  <c r="D2239" i="6"/>
  <c r="X1135" i="8" s="1"/>
  <c r="D2241" i="6"/>
  <c r="X1136" i="8" s="1"/>
  <c r="D2243" i="6"/>
  <c r="X1137" i="8" s="1"/>
  <c r="D2245" i="6"/>
  <c r="X1138" i="8" s="1"/>
  <c r="D2247" i="6"/>
  <c r="X1139" i="8" s="1"/>
  <c r="D2249" i="6"/>
  <c r="X1140" i="8" s="1"/>
  <c r="D2251" i="6"/>
  <c r="X1141" i="8" s="1"/>
  <c r="D2253" i="6"/>
  <c r="X1142" i="8" s="1"/>
  <c r="D2255" i="6"/>
  <c r="X1143" i="8" s="1"/>
  <c r="D2257" i="6"/>
  <c r="X1144" i="8" s="1"/>
  <c r="D2259" i="6"/>
  <c r="X1145" i="8" s="1"/>
  <c r="D2261" i="6"/>
  <c r="X1146" i="8" s="1"/>
  <c r="D2263" i="6"/>
  <c r="X1147" i="8" s="1"/>
  <c r="D2265" i="6"/>
  <c r="X1148" i="8" s="1"/>
  <c r="D2267" i="6"/>
  <c r="X1149" i="8" s="1"/>
  <c r="D2269" i="6"/>
  <c r="X1150" i="8" s="1"/>
  <c r="D2271" i="6"/>
  <c r="X1151" i="8" s="1"/>
  <c r="D2273" i="6"/>
  <c r="X1152" i="8" s="1"/>
  <c r="D2275" i="6"/>
  <c r="X1153" i="8" s="1"/>
  <c r="D2277" i="6"/>
  <c r="X1154" i="8" s="1"/>
  <c r="D2279" i="6"/>
  <c r="X1155" i="8" s="1"/>
  <c r="D2281" i="6"/>
  <c r="X1156" i="8" s="1"/>
  <c r="D2283" i="6"/>
  <c r="X1157" i="8" s="1"/>
  <c r="D2285" i="6"/>
  <c r="X1158" i="8" s="1"/>
  <c r="D2287" i="6"/>
  <c r="X1159" i="8" s="1"/>
  <c r="D2289" i="6"/>
  <c r="X1160" i="8" s="1"/>
  <c r="D2291" i="6"/>
  <c r="X1161" i="8" s="1"/>
  <c r="D2293" i="6"/>
  <c r="X1162" i="8" s="1"/>
  <c r="D2295" i="6"/>
  <c r="X1163" i="8" s="1"/>
  <c r="D2297" i="6"/>
  <c r="X1164" i="8" s="1"/>
  <c r="D2299" i="6"/>
  <c r="X1165" i="8" s="1"/>
  <c r="D2301" i="6"/>
  <c r="X1166" i="8" s="1"/>
  <c r="D2303" i="6"/>
  <c r="X1167" i="8" s="1"/>
  <c r="D2305" i="6"/>
  <c r="X1168" i="8" s="1"/>
  <c r="D2307" i="6"/>
  <c r="X1169" i="8" s="1"/>
  <c r="D2309" i="6"/>
  <c r="X1170" i="8" s="1"/>
  <c r="D2311" i="6"/>
  <c r="X1171" i="8" s="1"/>
  <c r="D2313" i="6"/>
  <c r="X1172" i="8" s="1"/>
  <c r="D2315" i="6"/>
  <c r="X1173" i="8" s="1"/>
  <c r="D2317" i="6"/>
  <c r="X1174" i="8" s="1"/>
  <c r="D2319" i="6"/>
  <c r="X1175" i="8" s="1"/>
  <c r="D2321" i="6"/>
  <c r="X1176" i="8" s="1"/>
  <c r="D2323" i="6"/>
  <c r="X1177" i="8" s="1"/>
  <c r="D2325" i="6"/>
  <c r="X1178" i="8" s="1"/>
  <c r="D2327" i="6"/>
  <c r="X1179" i="8" s="1"/>
  <c r="D2329" i="6"/>
  <c r="X1180" i="8" s="1"/>
  <c r="D2331" i="6"/>
  <c r="X1181" i="8" s="1"/>
  <c r="D2333" i="6"/>
  <c r="X1182" i="8" s="1"/>
  <c r="D2335" i="6"/>
  <c r="X1183" i="8" s="1"/>
  <c r="D2337" i="6"/>
  <c r="X1184" i="8" s="1"/>
  <c r="D2339" i="6"/>
  <c r="X1185" i="8" s="1"/>
  <c r="D2341" i="6"/>
  <c r="X1186" i="8" s="1"/>
  <c r="D2343" i="6"/>
  <c r="X1187" i="8" s="1"/>
  <c r="D2345" i="6"/>
  <c r="X1188" i="8" s="1"/>
  <c r="D2347" i="6"/>
  <c r="X1189" i="8" s="1"/>
  <c r="D2349" i="6"/>
  <c r="X1190" i="8" s="1"/>
  <c r="D2351" i="6"/>
  <c r="X1191" i="8" s="1"/>
  <c r="D2353" i="6"/>
  <c r="X1192" i="8" s="1"/>
  <c r="D2355" i="6"/>
  <c r="X1193" i="8" s="1"/>
  <c r="D2357" i="6"/>
  <c r="X1194" i="8" s="1"/>
  <c r="D2359" i="6"/>
  <c r="X1195" i="8" s="1"/>
  <c r="D2361" i="6"/>
  <c r="X1196" i="8" s="1"/>
  <c r="D2363" i="6"/>
  <c r="X1197" i="8" s="1"/>
  <c r="D2365" i="6"/>
  <c r="X1198" i="8" s="1"/>
  <c r="D2367" i="6"/>
  <c r="X1199" i="8" s="1"/>
  <c r="D2369" i="6"/>
  <c r="X1200" i="8" s="1"/>
  <c r="D2371" i="6"/>
  <c r="X1201" i="8" s="1"/>
  <c r="D2373" i="6"/>
  <c r="X1202" i="8" s="1"/>
  <c r="D2375" i="6"/>
  <c r="X1203" i="8" s="1"/>
  <c r="D2377" i="6"/>
  <c r="X1204" i="8" s="1"/>
  <c r="D2379" i="6"/>
  <c r="X1205" i="8" s="1"/>
  <c r="D2381" i="6"/>
  <c r="X1206" i="8" s="1"/>
  <c r="D2383" i="6"/>
  <c r="X1207" i="8" s="1"/>
  <c r="D2385" i="6"/>
  <c r="X1208" i="8" s="1"/>
  <c r="D2387" i="6"/>
  <c r="X1209" i="8" s="1"/>
  <c r="D2389" i="6"/>
  <c r="X1210" i="8" s="1"/>
  <c r="D2391" i="6"/>
  <c r="X1211" i="8" s="1"/>
  <c r="D2393" i="6"/>
  <c r="X1212" i="8" s="1"/>
  <c r="D2395" i="6"/>
  <c r="X1213" i="8" s="1"/>
  <c r="D2397" i="6"/>
  <c r="X1214" i="8" s="1"/>
  <c r="D2399" i="6"/>
  <c r="X1215" i="8" s="1"/>
  <c r="D2401" i="6"/>
  <c r="X1216" i="8" s="1"/>
  <c r="D2403" i="6"/>
  <c r="X1217" i="8" s="1"/>
  <c r="D2405" i="6"/>
  <c r="X1218" i="8" s="1"/>
  <c r="D2407" i="6"/>
  <c r="X1219" i="8" s="1"/>
  <c r="D2409" i="6"/>
  <c r="X1220" i="8" s="1"/>
  <c r="D2411" i="6"/>
  <c r="X1221" i="8" s="1"/>
  <c r="D2413" i="6"/>
  <c r="X1222" i="8" s="1"/>
  <c r="D2415" i="6"/>
  <c r="X1223" i="8" s="1"/>
  <c r="D2417" i="6"/>
  <c r="X1224" i="8" s="1"/>
  <c r="D2419" i="6"/>
  <c r="X1225" i="8" s="1"/>
  <c r="D2421" i="6"/>
  <c r="X1226" i="8" s="1"/>
  <c r="D2423" i="6"/>
  <c r="X1227" i="8" s="1"/>
  <c r="D2425" i="6"/>
  <c r="X1228" i="8" s="1"/>
  <c r="D2427" i="6"/>
  <c r="X1229" i="8" s="1"/>
  <c r="D2429" i="6"/>
  <c r="X1230" i="8" s="1"/>
  <c r="D2431" i="6"/>
  <c r="X1231" i="8" s="1"/>
  <c r="D2433" i="6"/>
  <c r="X1232" i="8" s="1"/>
  <c r="D2435" i="6"/>
  <c r="X1233" i="8" s="1"/>
  <c r="D2437" i="6"/>
  <c r="X1234" i="8" s="1"/>
  <c r="D2439" i="6"/>
  <c r="X1235" i="8" s="1"/>
  <c r="D2441" i="6"/>
  <c r="X1236" i="8" s="1"/>
  <c r="D2443" i="6"/>
  <c r="X1237" i="8" s="1"/>
  <c r="D2445" i="6"/>
  <c r="X1238" i="8" s="1"/>
  <c r="D2447" i="6"/>
  <c r="X1239" i="8" s="1"/>
  <c r="D2449" i="6"/>
  <c r="X1240" i="8" s="1"/>
  <c r="D2451" i="6"/>
  <c r="X1241" i="8" s="1"/>
  <c r="D2453" i="6"/>
  <c r="X1242" i="8" s="1"/>
  <c r="D2455" i="6"/>
  <c r="X1243" i="8" s="1"/>
  <c r="D2457" i="6"/>
  <c r="X1244" i="8" s="1"/>
  <c r="D2459" i="6"/>
  <c r="X1245" i="8" s="1"/>
  <c r="D2461" i="6"/>
  <c r="X1246" i="8" s="1"/>
  <c r="D2463" i="6"/>
  <c r="X1247" i="8" s="1"/>
  <c r="D2465" i="6"/>
  <c r="X1248" i="8" s="1"/>
  <c r="D2467" i="6"/>
  <c r="X1249" i="8" s="1"/>
  <c r="D2469" i="6"/>
  <c r="X1250" i="8" s="1"/>
  <c r="D2471" i="6"/>
  <c r="X1251" i="8" s="1"/>
  <c r="D2473" i="6"/>
  <c r="X1252" i="8" s="1"/>
  <c r="D2475" i="6"/>
  <c r="X1253" i="8" s="1"/>
  <c r="D2477" i="6"/>
  <c r="X1254" i="8" s="1"/>
  <c r="D2479" i="6"/>
  <c r="X1255" i="8" s="1"/>
  <c r="D2481" i="6"/>
  <c r="X1256" i="8" s="1"/>
  <c r="D2483" i="6"/>
  <c r="X1257" i="8" s="1"/>
  <c r="D2485" i="6"/>
  <c r="X1258" i="8" s="1"/>
  <c r="D2487" i="6"/>
  <c r="X1259" i="8" s="1"/>
  <c r="D2489" i="6"/>
  <c r="X1260" i="8" s="1"/>
  <c r="D2491" i="6"/>
  <c r="X1261" i="8" s="1"/>
  <c r="D2493" i="6"/>
  <c r="X1262" i="8" s="1"/>
  <c r="D2495" i="6"/>
  <c r="X1263" i="8" s="1"/>
  <c r="D2497" i="6"/>
  <c r="X1264" i="8" s="1"/>
  <c r="D2499" i="6"/>
  <c r="X1265" i="8" s="1"/>
  <c r="D2501" i="6"/>
  <c r="X1266" i="8" s="1"/>
  <c r="D2503" i="6"/>
  <c r="X1267" i="8" s="1"/>
  <c r="D2505" i="6"/>
  <c r="X1268" i="8" s="1"/>
  <c r="D2507" i="6"/>
  <c r="X1269" i="8" s="1"/>
  <c r="D2509" i="6"/>
  <c r="X1270" i="8" s="1"/>
  <c r="D2511" i="6"/>
  <c r="X1271" i="8" s="1"/>
  <c r="D2513" i="6"/>
  <c r="X1272" i="8" s="1"/>
  <c r="D2515" i="6"/>
  <c r="X1273" i="8" s="1"/>
  <c r="D2517" i="6"/>
  <c r="X1274" i="8" s="1"/>
  <c r="D2519" i="6"/>
  <c r="X1275" i="8" s="1"/>
  <c r="D2521" i="6"/>
  <c r="X1276" i="8" s="1"/>
  <c r="D2523" i="6"/>
  <c r="X1277" i="8" s="1"/>
  <c r="D2525" i="6"/>
  <c r="X1278" i="8" s="1"/>
  <c r="D2527" i="6"/>
  <c r="X1279" i="8" s="1"/>
  <c r="D2529" i="6"/>
  <c r="X1280" i="8" s="1"/>
  <c r="D2531" i="6"/>
  <c r="X1281" i="8" s="1"/>
  <c r="D2533" i="6"/>
  <c r="X1282" i="8" s="1"/>
  <c r="D2535" i="6"/>
  <c r="X1283" i="8" s="1"/>
  <c r="D2537" i="6"/>
  <c r="X1284" i="8" s="1"/>
  <c r="D2539" i="6"/>
  <c r="X1285" i="8" s="1"/>
  <c r="D2541" i="6"/>
  <c r="X1286" i="8" s="1"/>
  <c r="D2543" i="6"/>
  <c r="X1287" i="8" s="1"/>
  <c r="D2545" i="6"/>
  <c r="X1288" i="8" s="1"/>
  <c r="D2547" i="6"/>
  <c r="X1289" i="8" s="1"/>
  <c r="D2549" i="6"/>
  <c r="X1290" i="8" s="1"/>
  <c r="D2551" i="6"/>
  <c r="X1291" i="8" s="1"/>
  <c r="D2553" i="6"/>
  <c r="X1292" i="8" s="1"/>
  <c r="D2555" i="6"/>
  <c r="X1293" i="8" s="1"/>
  <c r="D2557" i="6"/>
  <c r="X1294" i="8" s="1"/>
  <c r="D2559" i="6"/>
  <c r="X1295" i="8" s="1"/>
  <c r="D2561" i="6"/>
  <c r="X1296" i="8" s="1"/>
  <c r="D2563" i="6"/>
  <c r="X1297" i="8" s="1"/>
  <c r="D2565" i="6"/>
  <c r="X1298" i="8" s="1"/>
  <c r="D2567" i="6"/>
  <c r="X1299" i="8" s="1"/>
  <c r="D2569" i="6"/>
  <c r="X1300" i="8" s="1"/>
  <c r="D2571" i="6"/>
  <c r="X1301" i="8" s="1"/>
  <c r="D2573" i="6"/>
  <c r="X1302" i="8" s="1"/>
  <c r="D2575" i="6"/>
  <c r="X1303" i="8" s="1"/>
  <c r="D2577" i="6"/>
  <c r="X1304" i="8" s="1"/>
  <c r="D2579" i="6"/>
  <c r="X1305" i="8" s="1"/>
  <c r="D2581" i="6"/>
  <c r="X1306" i="8" s="1"/>
  <c r="D2583" i="6"/>
  <c r="X1307" i="8" s="1"/>
  <c r="D2585" i="6"/>
  <c r="X1308" i="8" s="1"/>
  <c r="D2587" i="6"/>
  <c r="X1309" i="8" s="1"/>
  <c r="D2589" i="6"/>
  <c r="X1310" i="8" s="1"/>
  <c r="D2591" i="6"/>
  <c r="X1311" i="8" s="1"/>
  <c r="D2593" i="6"/>
  <c r="X1312" i="8" s="1"/>
  <c r="D2595" i="6"/>
  <c r="X1313" i="8" s="1"/>
  <c r="D2597" i="6"/>
  <c r="X1314" i="8" s="1"/>
  <c r="D2599" i="6"/>
  <c r="X1315" i="8" s="1"/>
  <c r="D2601" i="6"/>
  <c r="X1316" i="8" s="1"/>
  <c r="D2603" i="6"/>
  <c r="X1317" i="8" s="1"/>
  <c r="D2605" i="6"/>
  <c r="X1318" i="8" s="1"/>
  <c r="D2607" i="6"/>
  <c r="X1319" i="8" s="1"/>
  <c r="D2609" i="6"/>
  <c r="X1320" i="8" s="1"/>
  <c r="D2611" i="6"/>
  <c r="X1321" i="8" s="1"/>
  <c r="D2613" i="6"/>
  <c r="X1322" i="8" s="1"/>
  <c r="D2615" i="6"/>
  <c r="X1323" i="8" s="1"/>
  <c r="D2617" i="6"/>
  <c r="X1324" i="8" s="1"/>
  <c r="D2619" i="6"/>
  <c r="X1325" i="8" s="1"/>
  <c r="D2621" i="6"/>
  <c r="X1326" i="8" s="1"/>
  <c r="D2623" i="6"/>
  <c r="X1327" i="8" s="1"/>
  <c r="D2625" i="6"/>
  <c r="X1328" i="8" s="1"/>
  <c r="D2627" i="6"/>
  <c r="X1329" i="8" s="1"/>
  <c r="D2629" i="6"/>
  <c r="X1330" i="8" s="1"/>
  <c r="D2631" i="6"/>
  <c r="X1331" i="8" s="1"/>
  <c r="D2633" i="6"/>
  <c r="X1332" i="8" s="1"/>
  <c r="D2635" i="6"/>
  <c r="X1333" i="8" s="1"/>
  <c r="D2637" i="6"/>
  <c r="X1334" i="8" s="1"/>
  <c r="D2639" i="6"/>
  <c r="X1335" i="8" s="1"/>
  <c r="D2641" i="6"/>
  <c r="X1336" i="8" s="1"/>
  <c r="D2643" i="6"/>
  <c r="X1337" i="8" s="1"/>
  <c r="D2645" i="6"/>
  <c r="X1338" i="8" s="1"/>
  <c r="D2647" i="6"/>
  <c r="X1339" i="8" s="1"/>
  <c r="D2649" i="6"/>
  <c r="X1340" i="8" s="1"/>
  <c r="D2651" i="6"/>
  <c r="X1341" i="8" s="1"/>
  <c r="D2653" i="6"/>
  <c r="X1342" i="8" s="1"/>
  <c r="D2655" i="6"/>
  <c r="X1343" i="8" s="1"/>
  <c r="D2657" i="6"/>
  <c r="X1344" i="8" s="1"/>
  <c r="D2659" i="6"/>
  <c r="X1345" i="8" s="1"/>
  <c r="D2661" i="6"/>
  <c r="X1346" i="8" s="1"/>
  <c r="D2663" i="6"/>
  <c r="X1347" i="8" s="1"/>
  <c r="D2665" i="6"/>
  <c r="X1348" i="8" s="1"/>
  <c r="D2667" i="6"/>
  <c r="X1349" i="8" s="1"/>
  <c r="D2669" i="6"/>
  <c r="X1350" i="8" s="1"/>
  <c r="D2671" i="6"/>
  <c r="X1351" i="8" s="1"/>
  <c r="D2673" i="6"/>
  <c r="X1352" i="8" s="1"/>
  <c r="D2675" i="6"/>
  <c r="X1353" i="8" s="1"/>
  <c r="D2677" i="6"/>
  <c r="X1354" i="8" s="1"/>
  <c r="D2679" i="6"/>
  <c r="X1355" i="8" s="1"/>
  <c r="D2681" i="6"/>
  <c r="X1356" i="8" s="1"/>
  <c r="D2683" i="6"/>
  <c r="X1357" i="8" s="1"/>
  <c r="D2685" i="6"/>
  <c r="X1358" i="8" s="1"/>
  <c r="D2687" i="6"/>
  <c r="X1359" i="8" s="1"/>
  <c r="D2689" i="6"/>
  <c r="X1360" i="8" s="1"/>
  <c r="D2691" i="6"/>
  <c r="X1361" i="8" s="1"/>
  <c r="D2693" i="6"/>
  <c r="X1362" i="8" s="1"/>
  <c r="D2695" i="6"/>
  <c r="X1363" i="8" s="1"/>
  <c r="D2697" i="6"/>
  <c r="X1364" i="8" s="1"/>
  <c r="D2699" i="6"/>
  <c r="X1365" i="8" s="1"/>
  <c r="D2701" i="6"/>
  <c r="X1366" i="8" s="1"/>
  <c r="D2703" i="6"/>
  <c r="X1367" i="8" s="1"/>
  <c r="D2705" i="6"/>
  <c r="X1368" i="8" s="1"/>
  <c r="D2707" i="6"/>
  <c r="X1369" i="8" s="1"/>
  <c r="D2709" i="6"/>
  <c r="X1370" i="8" s="1"/>
  <c r="D2711" i="6"/>
  <c r="X1371" i="8" s="1"/>
  <c r="D2713" i="6"/>
  <c r="X1372" i="8" s="1"/>
  <c r="D2715" i="6"/>
  <c r="X1373" i="8" s="1"/>
  <c r="D2717" i="6"/>
  <c r="X1374" i="8" s="1"/>
  <c r="D2719" i="6"/>
  <c r="X1375" i="8" s="1"/>
  <c r="D2721" i="6"/>
  <c r="X1376" i="8" s="1"/>
  <c r="D2723" i="6"/>
  <c r="X1377" i="8" s="1"/>
  <c r="D2725" i="6"/>
  <c r="X1378" i="8" s="1"/>
  <c r="D2727" i="6"/>
  <c r="X1379" i="8" s="1"/>
  <c r="D2729" i="6"/>
  <c r="X1380" i="8" s="1"/>
  <c r="D2731" i="6"/>
  <c r="X1381" i="8" s="1"/>
  <c r="D2733" i="6"/>
  <c r="X1382" i="8" s="1"/>
  <c r="D2735" i="6"/>
  <c r="X1383" i="8" s="1"/>
  <c r="D2737" i="6"/>
  <c r="X1384" i="8" s="1"/>
  <c r="D2739" i="6"/>
  <c r="X1385" i="8" s="1"/>
  <c r="D2741" i="6"/>
  <c r="X1386" i="8" s="1"/>
  <c r="D2743" i="6"/>
  <c r="X1387" i="8" s="1"/>
  <c r="D2745" i="6"/>
  <c r="X1388" i="8" s="1"/>
  <c r="D2747" i="6"/>
  <c r="X1389" i="8" s="1"/>
  <c r="D2749" i="6"/>
  <c r="X1390" i="8" s="1"/>
  <c r="D2751" i="6"/>
  <c r="X1391" i="8" s="1"/>
  <c r="D2753" i="6"/>
  <c r="X1392" i="8" s="1"/>
  <c r="D2755" i="6"/>
  <c r="X1393" i="8" s="1"/>
  <c r="D2757" i="6"/>
  <c r="X1394" i="8" s="1"/>
  <c r="D2759" i="6"/>
  <c r="X1395" i="8" s="1"/>
  <c r="D2761" i="6"/>
  <c r="X1396" i="8" s="1"/>
  <c r="D2763" i="6"/>
  <c r="X1397" i="8" s="1"/>
  <c r="D2765" i="6"/>
  <c r="X1398" i="8" s="1"/>
  <c r="D2767" i="6"/>
  <c r="X1399" i="8" s="1"/>
  <c r="D2769" i="6"/>
  <c r="X1400" i="8" s="1"/>
  <c r="D2771" i="6"/>
  <c r="X1401" i="8" s="1"/>
  <c r="D2773" i="6"/>
  <c r="X1402" i="8" s="1"/>
  <c r="D2775" i="6"/>
  <c r="X1403" i="8" s="1"/>
  <c r="D2777" i="6"/>
  <c r="X1404" i="8" s="1"/>
  <c r="D2779" i="6"/>
  <c r="X1405" i="8" s="1"/>
  <c r="D2781" i="6"/>
  <c r="X1406" i="8" s="1"/>
  <c r="D2783" i="6"/>
  <c r="X1407" i="8" s="1"/>
  <c r="D2785" i="6"/>
  <c r="X1408" i="8" s="1"/>
  <c r="D2787" i="6"/>
  <c r="X1409" i="8" s="1"/>
  <c r="D2789" i="6"/>
  <c r="X1410" i="8" s="1"/>
  <c r="D2791" i="6"/>
  <c r="X1411" i="8" s="1"/>
  <c r="D2793" i="6"/>
  <c r="X1412" i="8" s="1"/>
  <c r="D2795" i="6"/>
  <c r="X1413" i="8" s="1"/>
  <c r="D2797" i="6"/>
  <c r="X1414" i="8" s="1"/>
  <c r="D2799" i="6"/>
  <c r="X1415" i="8" s="1"/>
  <c r="D2801" i="6"/>
  <c r="X1416" i="8" s="1"/>
  <c r="D2803" i="6"/>
  <c r="X1417" i="8" s="1"/>
  <c r="D2805" i="6"/>
  <c r="X1418" i="8" s="1"/>
  <c r="D2807" i="6"/>
  <c r="X1419" i="8" s="1"/>
  <c r="D2809" i="6"/>
  <c r="X1420" i="8" s="1"/>
  <c r="D2811" i="6"/>
  <c r="X1421" i="8" s="1"/>
  <c r="D2813" i="6"/>
  <c r="X1422" i="8" s="1"/>
  <c r="D2815" i="6"/>
  <c r="X1423" i="8" s="1"/>
  <c r="D2817" i="6"/>
  <c r="X1424" i="8" s="1"/>
  <c r="D2819" i="6"/>
  <c r="X1425" i="8" s="1"/>
  <c r="D2821" i="6"/>
  <c r="X1426" i="8" s="1"/>
  <c r="D2823" i="6"/>
  <c r="X1427" i="8" s="1"/>
  <c r="D2825" i="6"/>
  <c r="X1428" i="8" s="1"/>
  <c r="D2827" i="6"/>
  <c r="X1429" i="8" s="1"/>
  <c r="D2829" i="6"/>
  <c r="X1430" i="8" s="1"/>
  <c r="D2831" i="6"/>
  <c r="X1431" i="8" s="1"/>
  <c r="D2833" i="6"/>
  <c r="X1432" i="8" s="1"/>
  <c r="D2835" i="6"/>
  <c r="X1433" i="8" s="1"/>
  <c r="D2837" i="6"/>
  <c r="X1434" i="8" s="1"/>
  <c r="D2839" i="6"/>
  <c r="X1435" i="8" s="1"/>
  <c r="D2841" i="6"/>
  <c r="X1436" i="8" s="1"/>
  <c r="D2843" i="6"/>
  <c r="X1437" i="8" s="1"/>
  <c r="D2845" i="6"/>
  <c r="X1438" i="8" s="1"/>
  <c r="D2847" i="6"/>
  <c r="X1439" i="8" s="1"/>
  <c r="D2849" i="6"/>
  <c r="X1440" i="8" s="1"/>
  <c r="D2851" i="6"/>
  <c r="X1441" i="8" s="1"/>
  <c r="D2853" i="6"/>
  <c r="X1442" i="8" s="1"/>
  <c r="D2855" i="6"/>
  <c r="X1443" i="8" s="1"/>
  <c r="D2857" i="6"/>
  <c r="X1444" i="8" s="1"/>
  <c r="D2859" i="6"/>
  <c r="X1445" i="8" s="1"/>
  <c r="D2861" i="6"/>
  <c r="X1446" i="8" s="1"/>
  <c r="D2863" i="6"/>
  <c r="X1447" i="8" s="1"/>
  <c r="D2865" i="6"/>
  <c r="X1448" i="8" s="1"/>
  <c r="D2867" i="6"/>
  <c r="X1449" i="8" s="1"/>
  <c r="D2869" i="6"/>
  <c r="X1450" i="8" s="1"/>
  <c r="D2871" i="6"/>
  <c r="X1451" i="8" s="1"/>
  <c r="D2873" i="6"/>
  <c r="X1452" i="8" s="1"/>
  <c r="D2875" i="6"/>
  <c r="X1453" i="8" s="1"/>
  <c r="D2877" i="6"/>
  <c r="X1454" i="8" s="1"/>
  <c r="D2879" i="6"/>
  <c r="X1455" i="8" s="1"/>
  <c r="D2881" i="6"/>
  <c r="X1456" i="8" s="1"/>
  <c r="D2883" i="6"/>
  <c r="X1457" i="8" s="1"/>
  <c r="D2885" i="6"/>
  <c r="X1458" i="8" s="1"/>
  <c r="D2887" i="6"/>
  <c r="X1459" i="8" s="1"/>
  <c r="D2889" i="6"/>
  <c r="X1460" i="8" s="1"/>
  <c r="D2891" i="6"/>
  <c r="X1461" i="8" s="1"/>
  <c r="D2893" i="6"/>
  <c r="X1462" i="8" s="1"/>
  <c r="D2895" i="6"/>
  <c r="X1463" i="8" s="1"/>
  <c r="D2897" i="6"/>
  <c r="X1464" i="8" s="1"/>
  <c r="D2899" i="6"/>
  <c r="X1465" i="8" s="1"/>
  <c r="D2901" i="6"/>
  <c r="X1466" i="8" s="1"/>
  <c r="D2903" i="6"/>
  <c r="X1467" i="8" s="1"/>
  <c r="D2905" i="6"/>
  <c r="X1468" i="8" s="1"/>
  <c r="D2907" i="6"/>
  <c r="X1469" i="8" s="1"/>
  <c r="D2909" i="6"/>
  <c r="X1470" i="8" s="1"/>
  <c r="D2911" i="6"/>
  <c r="X1471" i="8" s="1"/>
  <c r="D2913" i="6"/>
  <c r="X1472" i="8" s="1"/>
  <c r="D2915" i="6"/>
  <c r="X1473" i="8" s="1"/>
  <c r="D2917" i="6"/>
  <c r="X1474" i="8" s="1"/>
  <c r="D2919" i="6"/>
  <c r="X1475" i="8" s="1"/>
  <c r="D2921" i="6"/>
  <c r="X1476" i="8" s="1"/>
  <c r="D2923" i="6"/>
  <c r="X1477" i="8" s="1"/>
  <c r="D2925" i="6"/>
  <c r="X1478" i="8" s="1"/>
  <c r="D2927" i="6"/>
  <c r="X1479" i="8" s="1"/>
  <c r="D2929" i="6"/>
  <c r="X1480" i="8" s="1"/>
  <c r="D2931" i="6"/>
  <c r="X1481" i="8" s="1"/>
  <c r="D2933" i="6"/>
  <c r="X1482" i="8" s="1"/>
  <c r="D2935" i="6"/>
  <c r="X1483" i="8" s="1"/>
  <c r="D2937" i="6"/>
  <c r="X1484" i="8" s="1"/>
  <c r="D2939" i="6"/>
  <c r="X1485" i="8" s="1"/>
  <c r="D745"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D91" i="10"/>
  <c r="D92" i="10"/>
  <c r="W88" i="8" s="1"/>
  <c r="D93" i="10"/>
  <c r="W89" i="8" s="1"/>
  <c r="D94" i="10"/>
  <c r="W90" i="8" s="1"/>
  <c r="D95" i="10"/>
  <c r="W91" i="8" s="1"/>
  <c r="D96" i="10"/>
  <c r="W92" i="8" s="1"/>
  <c r="D97" i="10"/>
  <c r="W93" i="8" s="1"/>
  <c r="D98" i="10"/>
  <c r="W94" i="8" s="1"/>
  <c r="D99" i="10"/>
  <c r="W95" i="8" s="1"/>
  <c r="D100" i="10"/>
  <c r="W96" i="8" s="1"/>
  <c r="D101" i="10"/>
  <c r="W97" i="8" s="1"/>
  <c r="D102" i="10"/>
  <c r="W98" i="8" s="1"/>
  <c r="D103" i="10"/>
  <c r="W99" i="8" s="1"/>
  <c r="D104" i="10"/>
  <c r="W100" i="8" s="1"/>
  <c r="D105" i="10"/>
  <c r="W101" i="8" s="1"/>
  <c r="D106" i="10"/>
  <c r="W102" i="8" s="1"/>
  <c r="D107" i="10"/>
  <c r="W103" i="8" s="1"/>
  <c r="D108" i="10"/>
  <c r="W104" i="8" s="1"/>
  <c r="D109" i="10"/>
  <c r="W105" i="8" s="1"/>
  <c r="D110" i="10"/>
  <c r="W106" i="8" s="1"/>
  <c r="D111" i="10"/>
  <c r="W107" i="8" s="1"/>
  <c r="D112" i="10"/>
  <c r="W108" i="8" s="1"/>
  <c r="D113" i="10"/>
  <c r="W109" i="8" s="1"/>
  <c r="D114" i="10"/>
  <c r="W110" i="8" s="1"/>
  <c r="D115" i="10"/>
  <c r="W111" i="8" s="1"/>
  <c r="D116" i="10"/>
  <c r="W112" i="8" s="1"/>
  <c r="D117" i="10"/>
  <c r="W113" i="8" s="1"/>
  <c r="D118" i="10"/>
  <c r="W114" i="8" s="1"/>
  <c r="D119" i="10"/>
  <c r="W115" i="8" s="1"/>
  <c r="D120" i="10"/>
  <c r="W116" i="8" s="1"/>
  <c r="D121" i="10"/>
  <c r="W117" i="8" s="1"/>
  <c r="D122" i="10"/>
  <c r="W118" i="8" s="1"/>
  <c r="D123" i="10"/>
  <c r="W119" i="8" s="1"/>
  <c r="D124" i="10"/>
  <c r="W120" i="8" s="1"/>
  <c r="D125" i="10"/>
  <c r="W121" i="8" s="1"/>
  <c r="D126" i="10"/>
  <c r="W122" i="8" s="1"/>
  <c r="D127" i="10"/>
  <c r="W123" i="8" s="1"/>
  <c r="D128" i="10"/>
  <c r="W124" i="8" s="1"/>
  <c r="D129" i="10"/>
  <c r="W125" i="8" s="1"/>
  <c r="D130" i="10"/>
  <c r="W126" i="8" s="1"/>
  <c r="D131" i="10"/>
  <c r="W127" i="8" s="1"/>
  <c r="D132" i="10"/>
  <c r="W128" i="8" s="1"/>
  <c r="D133" i="10"/>
  <c r="W129" i="8" s="1"/>
  <c r="D134" i="10"/>
  <c r="W130" i="8" s="1"/>
  <c r="D135" i="10"/>
  <c r="W131" i="8" s="1"/>
  <c r="D136" i="10"/>
  <c r="W132" i="8" s="1"/>
  <c r="D137" i="10"/>
  <c r="W133" i="8" s="1"/>
  <c r="D138" i="10"/>
  <c r="W134" i="8" s="1"/>
  <c r="D139" i="10"/>
  <c r="W135" i="8" s="1"/>
  <c r="D140" i="10"/>
  <c r="W136" i="8" s="1"/>
  <c r="D141" i="10"/>
  <c r="W137" i="8" s="1"/>
  <c r="D142" i="10"/>
  <c r="W138" i="8" s="1"/>
  <c r="D143" i="10"/>
  <c r="W139" i="8" s="1"/>
  <c r="D144" i="10"/>
  <c r="D145" i="10"/>
  <c r="W141" i="8" s="1"/>
  <c r="D146" i="10"/>
  <c r="W142" i="8" s="1"/>
  <c r="D147" i="10"/>
  <c r="W143" i="8" s="1"/>
  <c r="D148" i="10"/>
  <c r="W144" i="8" s="1"/>
  <c r="D149" i="10"/>
  <c r="W145" i="8" s="1"/>
  <c r="D150" i="10"/>
  <c r="W146" i="8" s="1"/>
  <c r="D151" i="10"/>
  <c r="W147" i="8" s="1"/>
  <c r="D152" i="10"/>
  <c r="W148" i="8" s="1"/>
  <c r="D153" i="10"/>
  <c r="W149" i="8" s="1"/>
  <c r="D154" i="10"/>
  <c r="W150" i="8" s="1"/>
  <c r="D155" i="10"/>
  <c r="W151" i="8" s="1"/>
  <c r="D156" i="10"/>
  <c r="W152" i="8" s="1"/>
  <c r="D157" i="10"/>
  <c r="W153" i="8" s="1"/>
  <c r="D158" i="10"/>
  <c r="W154" i="8" s="1"/>
  <c r="D159" i="10"/>
  <c r="W155" i="8" s="1"/>
  <c r="D160" i="10"/>
  <c r="W156" i="8" s="1"/>
  <c r="D161" i="10"/>
  <c r="W157" i="8" s="1"/>
  <c r="D162" i="10"/>
  <c r="W158" i="8" s="1"/>
  <c r="D163" i="10"/>
  <c r="W159" i="8" s="1"/>
  <c r="D164" i="10"/>
  <c r="W160" i="8" s="1"/>
  <c r="D165" i="10"/>
  <c r="W161" i="8" s="1"/>
  <c r="D166" i="10"/>
  <c r="W162" i="8" s="1"/>
  <c r="D167" i="10"/>
  <c r="D168" i="10"/>
  <c r="D169" i="10"/>
  <c r="W165" i="8" s="1"/>
  <c r="D170" i="10"/>
  <c r="W166" i="8" s="1"/>
  <c r="D171" i="10"/>
  <c r="W167" i="8" s="1"/>
  <c r="D172" i="10"/>
  <c r="W168" i="8" s="1"/>
  <c r="D173" i="10"/>
  <c r="W169" i="8" s="1"/>
  <c r="D174" i="10"/>
  <c r="D175" i="10"/>
  <c r="W171" i="8" s="1"/>
  <c r="D176" i="10"/>
  <c r="W172" i="8" s="1"/>
  <c r="D177" i="10"/>
  <c r="W173" i="8" s="1"/>
  <c r="D178" i="10"/>
  <c r="W174" i="8" s="1"/>
  <c r="D179" i="10"/>
  <c r="W175" i="8" s="1"/>
  <c r="D180" i="10"/>
  <c r="W176" i="8" s="1"/>
  <c r="D181" i="10"/>
  <c r="W177" i="8" s="1"/>
  <c r="D182" i="10"/>
  <c r="W178" i="8" s="1"/>
  <c r="D183" i="10"/>
  <c r="W179" i="8" s="1"/>
  <c r="D184" i="10"/>
  <c r="W180" i="8" s="1"/>
  <c r="D185" i="10"/>
  <c r="W181" i="8" s="1"/>
  <c r="D186" i="10"/>
  <c r="W182" i="8" s="1"/>
  <c r="D187" i="10"/>
  <c r="W183" i="8" s="1"/>
  <c r="D188" i="10"/>
  <c r="W184" i="8" s="1"/>
  <c r="D189" i="10"/>
  <c r="D190" i="10"/>
  <c r="W186" i="8" s="1"/>
  <c r="D191" i="10"/>
  <c r="W187" i="8" s="1"/>
  <c r="D192" i="10"/>
  <c r="W188" i="8" s="1"/>
  <c r="D193" i="10"/>
  <c r="W189" i="8" s="1"/>
  <c r="D194" i="10"/>
  <c r="W190" i="8" s="1"/>
  <c r="D195" i="10"/>
  <c r="W191" i="8" s="1"/>
  <c r="D196" i="10"/>
  <c r="W192" i="8" s="1"/>
  <c r="D197" i="10"/>
  <c r="W193" i="8" s="1"/>
  <c r="D198" i="10"/>
  <c r="D199" i="10"/>
  <c r="W195" i="8" s="1"/>
  <c r="D200" i="10"/>
  <c r="W196" i="8" s="1"/>
  <c r="D201" i="10"/>
  <c r="W197" i="8" s="1"/>
  <c r="D202" i="10"/>
  <c r="W198" i="8" s="1"/>
  <c r="D203" i="10"/>
  <c r="W199" i="8" s="1"/>
  <c r="D204" i="10"/>
  <c r="D205" i="10"/>
  <c r="W201" i="8" s="1"/>
  <c r="D206" i="10"/>
  <c r="W202" i="8" s="1"/>
  <c r="D207" i="10"/>
  <c r="W203" i="8" s="1"/>
  <c r="D208" i="10"/>
  <c r="W204" i="8" s="1"/>
  <c r="D209" i="10"/>
  <c r="W205" i="8" s="1"/>
  <c r="D210" i="10"/>
  <c r="W206" i="8" s="1"/>
  <c r="D211" i="10"/>
  <c r="W207" i="8" s="1"/>
  <c r="D212" i="10"/>
  <c r="D213" i="10"/>
  <c r="W209" i="8" s="1"/>
  <c r="D214" i="10"/>
  <c r="W210" i="8" s="1"/>
  <c r="D215" i="10"/>
  <c r="W211" i="8" s="1"/>
  <c r="D216" i="10"/>
  <c r="W212" i="8" s="1"/>
  <c r="D217" i="10"/>
  <c r="W213" i="8" s="1"/>
  <c r="D218" i="10"/>
  <c r="W214" i="8" s="1"/>
  <c r="D219" i="10"/>
  <c r="W215" i="8" s="1"/>
  <c r="D220" i="10"/>
  <c r="D221" i="10"/>
  <c r="W217" i="8" s="1"/>
  <c r="D222" i="10"/>
  <c r="W218" i="8" s="1"/>
  <c r="D223" i="10"/>
  <c r="W219" i="8" s="1"/>
  <c r="D224" i="10"/>
  <c r="W220" i="8" s="1"/>
  <c r="D225" i="10"/>
  <c r="W221" i="8" s="1"/>
  <c r="D226" i="10"/>
  <c r="W222" i="8" s="1"/>
  <c r="D227" i="10"/>
  <c r="W223" i="8" s="1"/>
  <c r="D228" i="10"/>
  <c r="W224" i="8" s="1"/>
  <c r="D229" i="10"/>
  <c r="W225" i="8" s="1"/>
  <c r="D230" i="10"/>
  <c r="W226" i="8" s="1"/>
  <c r="D231" i="10"/>
  <c r="W227" i="8" s="1"/>
  <c r="D232" i="10"/>
  <c r="W228" i="8" s="1"/>
  <c r="D233" i="10"/>
  <c r="W229" i="8" s="1"/>
  <c r="D234" i="10"/>
  <c r="W230" i="8" s="1"/>
  <c r="D235" i="10"/>
  <c r="W231" i="8" s="1"/>
  <c r="D236" i="10"/>
  <c r="W232" i="8" s="1"/>
  <c r="D237" i="10"/>
  <c r="W233" i="8" s="1"/>
  <c r="D238" i="10"/>
  <c r="W234" i="8" s="1"/>
  <c r="D239" i="10"/>
  <c r="W235" i="8" s="1"/>
  <c r="D240" i="10"/>
  <c r="W236" i="8" s="1"/>
  <c r="D241" i="10"/>
  <c r="W237" i="8" s="1"/>
  <c r="D242" i="10"/>
  <c r="W238" i="8" s="1"/>
  <c r="D243" i="10"/>
  <c r="W239" i="8" s="1"/>
  <c r="D244" i="10"/>
  <c r="W240" i="8" s="1"/>
  <c r="D245" i="10"/>
  <c r="D90" i="10"/>
  <c r="W86" i="8" s="1"/>
  <c r="D59" i="10"/>
  <c r="W57" i="8" s="1"/>
  <c r="D57" i="10"/>
  <c r="W56" i="8" s="1"/>
  <c r="D55" i="10"/>
  <c r="W55" i="8" s="1"/>
  <c r="D53" i="3"/>
  <c r="V54" i="8" s="1"/>
  <c r="D54" i="3"/>
  <c r="V55" i="8" s="1"/>
  <c r="D55" i="3"/>
  <c r="V56" i="8" s="1"/>
  <c r="D56" i="3"/>
  <c r="V57" i="8" s="1"/>
  <c r="D57" i="3"/>
  <c r="V58" i="8" s="1"/>
  <c r="D58" i="3"/>
  <c r="V59" i="8" s="1"/>
  <c r="D59" i="3"/>
  <c r="V60" i="8" s="1"/>
  <c r="D60" i="3"/>
  <c r="V61" i="8" s="1"/>
  <c r="D61" i="3"/>
  <c r="V62" i="8" s="1"/>
  <c r="D62" i="3"/>
  <c r="V63" i="8" s="1"/>
  <c r="D63" i="3"/>
  <c r="V64" i="8" s="1"/>
  <c r="D64" i="3"/>
  <c r="V65" i="8" s="1"/>
  <c r="D65" i="3"/>
  <c r="V66" i="8" s="1"/>
  <c r="D66" i="3"/>
  <c r="V67" i="8" s="1"/>
  <c r="D67" i="3"/>
  <c r="V68" i="8" s="1"/>
  <c r="D68" i="3"/>
  <c r="V69" i="8" s="1"/>
  <c r="D69" i="3"/>
  <c r="V70" i="8" s="1"/>
  <c r="D70" i="3"/>
  <c r="V71" i="8" s="1"/>
  <c r="D71" i="3"/>
  <c r="V72" i="8" s="1"/>
  <c r="D72" i="3"/>
  <c r="V73" i="8" s="1"/>
  <c r="D73" i="3"/>
  <c r="V74" i="8" s="1"/>
  <c r="D74" i="3"/>
  <c r="V75" i="8" s="1"/>
  <c r="D75" i="3"/>
  <c r="V76" i="8" s="1"/>
  <c r="D76" i="3"/>
  <c r="V77" i="8" s="1"/>
  <c r="D77" i="3"/>
  <c r="V78" i="8" s="1"/>
  <c r="D78" i="3"/>
  <c r="V79" i="8" s="1"/>
  <c r="D79" i="3"/>
  <c r="V80" i="8" s="1"/>
  <c r="D80" i="3"/>
  <c r="V81" i="8" s="1"/>
  <c r="D81" i="3"/>
  <c r="V82" i="8" s="1"/>
  <c r="D82" i="3"/>
  <c r="V83" i="8" s="1"/>
  <c r="D83" i="3"/>
  <c r="V84" i="8" s="1"/>
  <c r="D84" i="3"/>
  <c r="V85" i="8" s="1"/>
  <c r="D85" i="3"/>
  <c r="V86" i="8" s="1"/>
  <c r="D86" i="3"/>
  <c r="V87" i="8" s="1"/>
  <c r="D87" i="3"/>
  <c r="V88" i="8" s="1"/>
  <c r="D88" i="3"/>
  <c r="V89" i="8" s="1"/>
  <c r="D89" i="3"/>
  <c r="V90" i="8" s="1"/>
  <c r="D90" i="3"/>
  <c r="V91" i="8" s="1"/>
  <c r="D91" i="3"/>
  <c r="V92" i="8" s="1"/>
  <c r="D92" i="3"/>
  <c r="V93" i="8" s="1"/>
  <c r="D93" i="3"/>
  <c r="V94" i="8" s="1"/>
  <c r="D94" i="3"/>
  <c r="V95" i="8" s="1"/>
  <c r="D95" i="3"/>
  <c r="V96" i="8" s="1"/>
  <c r="D96" i="3"/>
  <c r="V97" i="8" s="1"/>
  <c r="D97" i="3"/>
  <c r="V98" i="8" s="1"/>
  <c r="D98" i="3"/>
  <c r="V99" i="8" s="1"/>
  <c r="D99" i="3"/>
  <c r="V100" i="8" s="1"/>
  <c r="D100" i="3"/>
  <c r="V101" i="8" s="1"/>
  <c r="D101" i="3"/>
  <c r="V102" i="8" s="1"/>
  <c r="D102" i="3"/>
  <c r="V103" i="8" s="1"/>
  <c r="D103" i="3"/>
  <c r="V104" i="8" s="1"/>
  <c r="D104" i="3"/>
  <c r="V105" i="8" s="1"/>
  <c r="D105" i="3"/>
  <c r="V106" i="8" s="1"/>
  <c r="D52" i="3"/>
  <c r="V53" i="8" s="1"/>
  <c r="D45" i="3"/>
  <c r="V47" i="8" s="1"/>
  <c r="D41" i="3"/>
  <c r="V45" i="8" s="1"/>
  <c r="D43" i="3"/>
  <c r="V46" i="8" s="1"/>
  <c r="D39" i="3"/>
  <c r="V44" i="8" s="1"/>
  <c r="D84" i="7"/>
  <c r="U76" i="8" s="1"/>
  <c r="D85" i="7"/>
  <c r="U77" i="8" s="1"/>
  <c r="D86" i="7"/>
  <c r="U78" i="8" s="1"/>
  <c r="D87" i="7"/>
  <c r="U79" i="8" s="1"/>
  <c r="D88" i="7"/>
  <c r="U80" i="8" s="1"/>
  <c r="D89" i="7"/>
  <c r="U81" i="8" s="1"/>
  <c r="D90" i="7"/>
  <c r="U82" i="8" s="1"/>
  <c r="D91" i="7"/>
  <c r="U83" i="8" s="1"/>
  <c r="D92" i="7"/>
  <c r="U84" i="8" s="1"/>
  <c r="D93" i="7"/>
  <c r="U85" i="8" s="1"/>
  <c r="D94" i="7"/>
  <c r="U86" i="8" s="1"/>
  <c r="D95" i="7"/>
  <c r="U87" i="8" s="1"/>
  <c r="D96" i="7"/>
  <c r="U88" i="8" s="1"/>
  <c r="D97" i="7"/>
  <c r="U89" i="8" s="1"/>
  <c r="D98" i="7"/>
  <c r="U90" i="8" s="1"/>
  <c r="D99" i="7"/>
  <c r="U91" i="8" s="1"/>
  <c r="D100" i="7"/>
  <c r="U92" i="8" s="1"/>
  <c r="D101" i="7"/>
  <c r="U93" i="8" s="1"/>
  <c r="D102" i="7"/>
  <c r="U94" i="8" s="1"/>
  <c r="D103" i="7"/>
  <c r="U95" i="8" s="1"/>
  <c r="D104" i="7"/>
  <c r="U96" i="8" s="1"/>
  <c r="D105" i="7"/>
  <c r="U97" i="8" s="1"/>
  <c r="D106" i="7"/>
  <c r="U98" i="8" s="1"/>
  <c r="D107" i="7"/>
  <c r="U99" i="8" s="1"/>
  <c r="D108" i="7"/>
  <c r="U100" i="8" s="1"/>
  <c r="D109" i="7"/>
  <c r="U101" i="8" s="1"/>
  <c r="D110" i="7"/>
  <c r="U102" i="8" s="1"/>
  <c r="D111" i="7"/>
  <c r="U103" i="8" s="1"/>
  <c r="D112" i="7"/>
  <c r="U104" i="8" s="1"/>
  <c r="D113" i="7"/>
  <c r="U105" i="8" s="1"/>
  <c r="D114" i="7"/>
  <c r="U106" i="8" s="1"/>
  <c r="D115" i="7"/>
  <c r="U107" i="8" s="1"/>
  <c r="D116" i="7"/>
  <c r="U108" i="8" s="1"/>
  <c r="D117" i="7"/>
  <c r="U109" i="8" s="1"/>
  <c r="D118" i="7"/>
  <c r="U110" i="8" s="1"/>
  <c r="D119" i="7"/>
  <c r="U111" i="8" s="1"/>
  <c r="D120" i="7"/>
  <c r="U112" i="8" s="1"/>
  <c r="D121" i="7"/>
  <c r="U113" i="8" s="1"/>
  <c r="D122" i="7"/>
  <c r="U114" i="8" s="1"/>
  <c r="D123" i="7"/>
  <c r="U115" i="8" s="1"/>
  <c r="D124" i="7"/>
  <c r="U116" i="8" s="1"/>
  <c r="D125" i="7"/>
  <c r="U117" i="8" s="1"/>
  <c r="D126" i="7"/>
  <c r="U118" i="8" s="1"/>
  <c r="D127" i="7"/>
  <c r="U119" i="8" s="1"/>
  <c r="D128" i="7"/>
  <c r="U120" i="8" s="1"/>
  <c r="D129" i="7"/>
  <c r="U121" i="8" s="1"/>
  <c r="D130" i="7"/>
  <c r="U122" i="8" s="1"/>
  <c r="D131" i="7"/>
  <c r="U123" i="8" s="1"/>
  <c r="D132" i="7"/>
  <c r="U124" i="8" s="1"/>
  <c r="D133" i="7"/>
  <c r="U125" i="8" s="1"/>
  <c r="D134" i="7"/>
  <c r="U126" i="8" s="1"/>
  <c r="D135" i="7"/>
  <c r="U127" i="8" s="1"/>
  <c r="D136" i="7"/>
  <c r="U128" i="8" s="1"/>
  <c r="D137" i="7"/>
  <c r="U129" i="8" s="1"/>
  <c r="D138" i="7"/>
  <c r="U130" i="8" s="1"/>
  <c r="D139" i="7"/>
  <c r="U131" i="8" s="1"/>
  <c r="D140" i="7"/>
  <c r="U132" i="8" s="1"/>
  <c r="D141" i="7"/>
  <c r="U133" i="8" s="1"/>
  <c r="D142" i="7"/>
  <c r="U134" i="8" s="1"/>
  <c r="D143" i="7"/>
  <c r="U135" i="8" s="1"/>
  <c r="D144" i="7"/>
  <c r="U136" i="8" s="1"/>
  <c r="D145" i="7"/>
  <c r="U137" i="8" s="1"/>
  <c r="D146" i="7"/>
  <c r="U138" i="8" s="1"/>
  <c r="D147" i="7"/>
  <c r="U139" i="8" s="1"/>
  <c r="D148" i="7"/>
  <c r="U140" i="8" s="1"/>
  <c r="D149" i="7"/>
  <c r="U141" i="8" s="1"/>
  <c r="D150" i="7"/>
  <c r="U142" i="8" s="1"/>
  <c r="D151" i="7"/>
  <c r="U143" i="8" s="1"/>
  <c r="D152" i="7"/>
  <c r="U144" i="8" s="1"/>
  <c r="D153" i="7"/>
  <c r="U145" i="8" s="1"/>
  <c r="D154" i="7"/>
  <c r="U146" i="8" s="1"/>
  <c r="D155" i="7"/>
  <c r="U147" i="8" s="1"/>
  <c r="D156" i="7"/>
  <c r="U148" i="8" s="1"/>
  <c r="D157" i="7"/>
  <c r="U149" i="8" s="1"/>
  <c r="D158" i="7"/>
  <c r="U150" i="8" s="1"/>
  <c r="D159" i="7"/>
  <c r="U151" i="8" s="1"/>
  <c r="D160" i="7"/>
  <c r="U152" i="8" s="1"/>
  <c r="D161" i="7"/>
  <c r="U153" i="8" s="1"/>
  <c r="D162" i="7"/>
  <c r="U154" i="8" s="1"/>
  <c r="D163" i="7"/>
  <c r="U155" i="8" s="1"/>
  <c r="D164" i="7"/>
  <c r="U156" i="8" s="1"/>
  <c r="D165" i="7"/>
  <c r="U157" i="8" s="1"/>
  <c r="D166" i="7"/>
  <c r="U158" i="8" s="1"/>
  <c r="D167" i="7"/>
  <c r="U159" i="8" s="1"/>
  <c r="D168" i="7"/>
  <c r="U160" i="8" s="1"/>
  <c r="D169" i="7"/>
  <c r="U161" i="8" s="1"/>
  <c r="D170" i="7"/>
  <c r="U162" i="8" s="1"/>
  <c r="D171" i="7"/>
  <c r="U163" i="8" s="1"/>
  <c r="D172" i="7"/>
  <c r="U164" i="8" s="1"/>
  <c r="D173" i="7"/>
  <c r="U165" i="8" s="1"/>
  <c r="D174" i="7"/>
  <c r="U166" i="8" s="1"/>
  <c r="D175" i="7"/>
  <c r="U167" i="8" s="1"/>
  <c r="D176" i="7"/>
  <c r="U168" i="8" s="1"/>
  <c r="D177" i="7"/>
  <c r="U169" i="8" s="1"/>
  <c r="D178" i="7"/>
  <c r="D83" i="7"/>
  <c r="U75" i="8" s="1"/>
  <c r="D68" i="7"/>
  <c r="U61" i="8" s="1"/>
  <c r="D64" i="7"/>
  <c r="U59" i="8" s="1"/>
  <c r="D66" i="7"/>
  <c r="U60" i="8" s="1"/>
  <c r="D62" i="7"/>
  <c r="U58" i="8" s="1"/>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K25" i="8" l="1"/>
  <c r="K26" i="8" s="1"/>
  <c r="K15" i="8"/>
  <c r="K16" i="8" s="1"/>
  <c r="I24" i="8"/>
  <c r="K14" i="8"/>
  <c r="L16" i="8" s="1"/>
  <c r="K24" i="8"/>
  <c r="G14" i="8"/>
  <c r="J14" i="8"/>
  <c r="H14" i="8"/>
  <c r="I14" i="8"/>
  <c r="G24" i="8"/>
  <c r="J24" i="8"/>
  <c r="F14" i="8"/>
  <c r="F24" i="8"/>
  <c r="H24" i="8"/>
  <c r="U170" i="8"/>
  <c r="I6" i="8"/>
  <c r="M6" i="8" a="1"/>
  <c r="M6" i="8" s="1"/>
  <c r="L6" i="8"/>
  <c r="K21" i="8"/>
  <c r="W241" i="8"/>
  <c r="I9" i="8"/>
  <c r="L18" i="8"/>
  <c r="B19" i="8"/>
  <c r="M18" i="8"/>
  <c r="B20" i="8"/>
  <c r="D19" i="8"/>
  <c r="L20" i="8" a="1"/>
  <c r="L20" i="8" s="1"/>
  <c r="M19" i="8"/>
  <c r="L19" i="8"/>
  <c r="M20" i="8" a="1"/>
  <c r="M20" i="8" s="1"/>
  <c r="E19" i="8"/>
  <c r="L14" i="8"/>
  <c r="E14" i="8"/>
  <c r="L15" i="8" a="1"/>
  <c r="L15" i="8" s="1"/>
  <c r="D14" i="8"/>
  <c r="B14" i="8"/>
  <c r="L13" i="8"/>
  <c r="M13" i="8"/>
  <c r="M15" i="8" a="1"/>
  <c r="M15" i="8" s="1"/>
  <c r="M14" i="8"/>
  <c r="B15" i="8"/>
  <c r="M25" i="8" a="1"/>
  <c r="M25" i="8" s="1"/>
  <c r="M23" i="8"/>
  <c r="B25" i="8"/>
  <c r="L23" i="8"/>
  <c r="D24" i="8"/>
  <c r="B24" i="8"/>
  <c r="L25" i="8" a="1"/>
  <c r="L25" i="8" s="1"/>
  <c r="L24" i="8"/>
  <c r="E24" i="8"/>
  <c r="M24" i="8"/>
  <c r="X388" i="8"/>
  <c r="P7" i="8"/>
  <c r="P9" i="8"/>
  <c r="P8" i="8"/>
  <c r="M9" i="8" a="1"/>
  <c r="M9" i="8" s="1"/>
  <c r="P6" i="8"/>
  <c r="O6" i="8"/>
  <c r="W194" i="8"/>
  <c r="AD35" i="8"/>
  <c r="AE35" i="8" s="1"/>
  <c r="W170" i="8"/>
  <c r="AD37" i="8"/>
  <c r="AE37" i="8" s="1"/>
  <c r="W185" i="8"/>
  <c r="AD36" i="8"/>
  <c r="AE36" i="8" s="1"/>
  <c r="W200" i="8"/>
  <c r="AD34" i="8"/>
  <c r="AE34" i="8" s="1"/>
  <c r="W208" i="8"/>
  <c r="AD33" i="8"/>
  <c r="AE33" i="8" s="1"/>
  <c r="F8" i="8"/>
  <c r="W164" i="8"/>
  <c r="AD38" i="8"/>
  <c r="AE38" i="8" s="1"/>
  <c r="W216" i="8"/>
  <c r="AD32" i="8"/>
  <c r="AE32" i="8" s="1"/>
  <c r="W163" i="8"/>
  <c r="AD39" i="8"/>
  <c r="AE39" i="8" s="1"/>
  <c r="A5" i="8"/>
  <c r="E6" i="8"/>
  <c r="D6" i="8"/>
  <c r="F7" i="8"/>
  <c r="H7" i="8"/>
  <c r="L7" i="8"/>
  <c r="G7" i="8"/>
  <c r="I7" i="8"/>
  <c r="M7" i="8" a="1"/>
  <c r="M7" i="8" s="1"/>
  <c r="O7" i="8"/>
  <c r="J7" i="8"/>
  <c r="G9" i="8"/>
  <c r="F9" i="8"/>
  <c r="O9" i="8"/>
  <c r="M8" i="8" a="1"/>
  <c r="M8" i="8" s="1"/>
  <c r="O8" i="8"/>
  <c r="L8" i="8"/>
  <c r="H8" i="8"/>
  <c r="L9" i="8"/>
  <c r="J8" i="8"/>
  <c r="G8" i="8"/>
  <c r="J9" i="8"/>
  <c r="I8" i="8"/>
  <c r="H9" i="8"/>
  <c r="F6" i="8"/>
  <c r="G6" i="8"/>
  <c r="H6" i="8"/>
  <c r="J6" i="8"/>
  <c r="W87" i="8"/>
  <c r="W140" i="8"/>
  <c r="A26" i="8" l="1"/>
  <c r="A25" i="8"/>
  <c r="I10" i="8"/>
  <c r="J28" i="8" s="1"/>
  <c r="G20" i="8"/>
  <c r="G15" i="8"/>
  <c r="F15" i="8"/>
  <c r="J15" i="8"/>
  <c r="H15" i="8"/>
  <c r="I15" i="8"/>
  <c r="I25" i="8"/>
  <c r="G25" i="8"/>
  <c r="L26" i="8"/>
  <c r="J25" i="8"/>
  <c r="H25" i="8"/>
  <c r="L21" i="8"/>
  <c r="F20" i="8"/>
  <c r="I20" i="8"/>
  <c r="J20" i="8"/>
  <c r="H20" i="8"/>
  <c r="E9" i="8"/>
  <c r="E8" i="8"/>
  <c r="F25" i="8"/>
  <c r="F10" i="8"/>
  <c r="G10" i="8"/>
  <c r="H10" i="8"/>
  <c r="J10" i="8"/>
  <c r="B10" i="8" l="1"/>
  <c r="I21" i="8" a="1"/>
  <c r="I21" i="8" s="1"/>
  <c r="I22" i="8" s="1" a="1"/>
  <c r="I22" i="8" s="1"/>
  <c r="I17" i="8" a="1"/>
  <c r="I17" i="8" s="1"/>
  <c r="I26" i="8" a="1"/>
  <c r="I26" i="8" s="1"/>
  <c r="J26" i="8" l="1"/>
  <c r="J17" i="8"/>
  <c r="A10" i="8"/>
  <c r="D16" i="8" s="1"/>
  <c r="A12" i="8"/>
  <c r="A11" i="8"/>
  <c r="E11" i="8"/>
  <c r="C21" i="8" l="1"/>
  <c r="B11" i="8"/>
  <c r="J22" i="8"/>
  <c r="J16" i="8"/>
  <c r="D21" i="8"/>
  <c r="D11" i="8"/>
  <c r="J11" i="8" l="1"/>
  <c r="I27" i="8" s="1"/>
  <c r="J21"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<sst xmlns="http://schemas.openxmlformats.org/spreadsheetml/2006/main" count="38488" uniqueCount="5854">
  <si>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</si>
  <si>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</si>
  <si>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</si>
  <si>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</si>
  <si>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</si>
  <si>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</si>
  <si>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</si>
  <si>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</si>
  <si>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</si>
  <si>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</si>
  <si>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</si>
  <si>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</si>
  <si>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</si>
  <si>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</si>
  <si>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</si>
  <si>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</si>
  <si>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</si>
  <si>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</si>
  <si>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</si>
  <si>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</si>
  <si>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</si>
  <si>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</si>
  <si>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</si>
  <si>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</si>
  <si>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</si>
  <si>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</si>
  <si>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</si>
  <si>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</si>
  <si>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</si>
  <si>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</si>
  <si>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</si>
  <si>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</si>
  <si>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</si>
  <si>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</si>
  <si>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</si>
  <si>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</si>
  <si>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</si>
  <si>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</si>
  <si>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</si>
  <si>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</si>
  <si>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</si>
  <si>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</si>
  <si>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</si>
  <si>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</si>
  <si>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</si>
  <si>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</si>
  <si>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</si>
  <si>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</si>
  <si>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</si>
  <si>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</si>
  <si>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</si>
  <si>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</si>
  <si>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</si>
  <si>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</si>
  <si>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</si>
  <si>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</si>
  <si>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</si>
  <si>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</si>
  <si>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</si>
  <si>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</si>
  <si>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</si>
  <si>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</si>
  <si>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</si>
  <si>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</si>
  <si>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</si>
  <si>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</si>
  <si>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</si>
  <si>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</si>
  <si>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</si>
  <si>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</si>
  <si>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</si>
  <si>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</si>
  <si>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</si>
  <si>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</si>
  <si>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</si>
  <si>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</si>
  <si>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</si>
  <si>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</si>
  <si>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</si>
  <si>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</si>
  <si>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</si>
  <si>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</si>
  <si>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</si>
  <si>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</si>
  <si>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</si>
  <si>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</si>
  <si>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</si>
  <si>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</si>
  <si>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</si>
  <si>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</si>
  <si>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</si>
  <si>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</si>
  <si>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</si>
  <si>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</si>
  <si>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</si>
  <si>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</si>
  <si>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</si>
  <si>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</si>
  <si>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</si>
  <si>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</si>
  <si>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</si>
  <si>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</si>
  <si>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</si>
  <si>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</si>
  <si>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</si>
  <si>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</si>
  <si>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</si>
  <si>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</si>
  <si>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</si>
  <si>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</si>
  <si>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</si>
  <si>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</si>
  <si>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</si>
  <si>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</si>
  <si>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</si>
  <si>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</si>
  <si>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</si>
  <si>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</si>
  <si>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</si>
  <si>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</si>
  <si>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</si>
  <si>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</si>
  <si>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</si>
  <si>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</si>
  <si>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</si>
  <si>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</si>
  <si>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</si>
  <si>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</si>
  <si>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</si>
  <si>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</si>
  <si>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</si>
  <si>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</si>
  <si>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</si>
  <si>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</si>
  <si>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</si>
  <si>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</si>
  <si>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</si>
  <si>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</si>
  <si>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</si>
  <si>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</si>
  <si>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</si>
  <si>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</si>
  <si>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</si>
  <si>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</si>
  <si>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</si>
  <si>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</si>
  <si>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</si>
  <si>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</si>
  <si>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</si>
  <si>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</si>
  <si>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</si>
  <si>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</si>
  <si>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</si>
  <si>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</si>
  <si>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</si>
  <si>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</si>
  <si>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</si>
  <si>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</si>
  <si>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</si>
  <si>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</si>
  <si>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</si>
  <si>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</si>
  <si>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</si>
  <si>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</si>
  <si>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</si>
  <si>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</si>
  <si>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</si>
  <si>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</si>
  <si>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</si>
  <si>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</si>
  <si>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</si>
  <si>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</si>
  <si>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</si>
  <si>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</si>
  <si>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</si>
  <si>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</si>
  <si>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</si>
  <si>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</si>
  <si>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</si>
  <si>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</si>
  <si>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</si>
  <si>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</si>
  <si>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</si>
  <si>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</si>
  <si>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</si>
  <si>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</si>
  <si>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</si>
  <si>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</si>
  <si>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</si>
  <si>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</si>
  <si>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</si>
  <si>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</si>
  <si>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</si>
  <si>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</si>
  <si>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</si>
  <si>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</si>
  <si>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</si>
  <si>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</si>
  <si>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</si>
  <si>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</si>
  <si>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</si>
  <si>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</si>
  <si>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</si>
  <si>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</si>
  <si>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</si>
  <si>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</si>
  <si>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</si>
  <si>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</si>
  <si>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</si>
  <si>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</si>
  <si>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</si>
  <si>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</si>
  <si>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</si>
  <si>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</si>
  <si>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</si>
  <si>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</si>
  <si>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</si>
  <si>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</si>
  <si>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</si>
  <si>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</si>
  <si>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</si>
  <si>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</si>
  <si>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</si>
  <si>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</si>
  <si>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</si>
  <si>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</si>
  <si>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</si>
  <si>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</si>
  <si>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</si>
  <si>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</si>
  <si>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</si>
  <si>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</si>
  <si>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</si>
  <si>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</si>
  <si>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</si>
  <si>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</si>
  <si>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</si>
  <si>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</si>
  <si>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</si>
  <si>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</si>
  <si>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</si>
  <si>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</si>
  <si>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</si>
  <si>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</si>
  <si>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</si>
  <si>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</si>
  <si>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</si>
  <si>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</si>
  <si>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</si>
  <si>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</si>
  <si>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</si>
  <si>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</si>
  <si>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</si>
  <si>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</si>
  <si>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</si>
  <si>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</si>
  <si>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</si>
  <si>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</si>
  <si>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</si>
  <si>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</si>
  <si>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</si>
  <si>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</si>
  <si>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</si>
  <si>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</si>
  <si>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</si>
  <si>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</si>
  <si>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</si>
  <si>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</si>
  <si>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</si>
  <si>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</si>
  <si>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</si>
  <si>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</si>
  <si>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</si>
  <si>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</si>
  <si>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</si>
  <si>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</si>
  <si>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</si>
  <si>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</si>
  <si>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</si>
  <si>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</si>
  <si>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</si>
  <si>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</si>
  <si>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</si>
  <si>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</si>
  <si>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</si>
  <si>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</si>
  <si>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</si>
  <si>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</si>
  <si>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</si>
  <si>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</si>
  <si>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</si>
  <si>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</si>
  <si>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</si>
  <si>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</si>
  <si>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</si>
  <si>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</si>
  <si>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</si>
  <si>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</si>
  <si>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</si>
  <si>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</si>
  <si>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</si>
  <si>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</si>
  <si>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</si>
  <si>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</si>
  <si>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</si>
  <si>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</si>
  <si>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</si>
  <si>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</si>
  <si>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</si>
  <si>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</si>
  <si>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</si>
  <si>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</si>
  <si>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</si>
  <si>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</si>
  <si>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</si>
  <si>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</si>
  <si>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</si>
  <si>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</si>
  <si>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</si>
  <si>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</si>
  <si>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</si>
  <si>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</si>
  <si>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</si>
  <si>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</si>
  <si>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</si>
  <si>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</si>
  <si>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</si>
  <si>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</si>
  <si>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</si>
  <si>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</si>
  <si>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</si>
  <si>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</si>
  <si>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</si>
  <si>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</si>
  <si>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</si>
  <si>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</si>
  <si>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</si>
  <si>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</si>
  <si>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</si>
  <si>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</si>
  <si>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</si>
  <si>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</si>
  <si>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</si>
  <si>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</si>
  <si>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</si>
  <si>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</si>
  <si>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</si>
  <si>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</si>
  <si>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</si>
  <si>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</si>
  <si>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</si>
  <si>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</si>
  <si>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</si>
  <si>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</si>
  <si>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</si>
  <si>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</si>
  <si>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</si>
  <si>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</si>
  <si>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</si>
  <si>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</si>
  <si>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</si>
  <si>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</si>
  <si>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</si>
  <si>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</si>
  <si>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</si>
  <si>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</si>
  <si>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</si>
  <si>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</si>
  <si>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</si>
  <si>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</si>
  <si>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</si>
  <si>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</si>
  <si>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</si>
  <si>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</si>
  <si>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</si>
  <si>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</si>
  <si>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</si>
  <si>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</si>
  <si>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</si>
  <si>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</si>
  <si>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</si>
  <si>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</si>
  <si>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</si>
  <si>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</si>
  <si>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</si>
  <si>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</si>
  <si>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</si>
  <si>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</si>
  <si>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</si>
  <si>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</si>
  <si>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</si>
  <si>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</si>
  <si>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</si>
  <si>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</si>
  <si>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</si>
  <si>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</si>
  <si>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</si>
  <si>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</si>
  <si>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</si>
  <si>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</si>
  <si>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</si>
  <si>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</si>
  <si>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</si>
  <si>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</si>
  <si>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</si>
  <si>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</si>
  <si>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</si>
  <si>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</si>
  <si>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</si>
  <si>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</si>
  <si>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</si>
  <si>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</si>
  <si>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</si>
  <si>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</si>
  <si>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</si>
  <si>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</si>
  <si>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</si>
  <si>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</si>
  <si>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</si>
  <si>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</si>
  <si>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</si>
  <si>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</si>
  <si>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</si>
  <si>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</si>
  <si>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</si>
  <si>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</si>
  <si>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</si>
  <si>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</si>
  <si>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</si>
  <si>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</si>
  <si>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</si>
  <si>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</si>
  <si>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</si>
  <si>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</si>
  <si>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</si>
  <si>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</si>
  <si>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</si>
  <si>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</si>
  <si>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</si>
  <si>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</si>
  <si>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</si>
  <si>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</si>
  <si>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</si>
  <si>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</si>
  <si>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</si>
  <si>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</si>
  <si>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</si>
  <si>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</si>
  <si>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</si>
  <si>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</si>
  <si>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</si>
  <si>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</si>
  <si>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</si>
  <si>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</si>
  <si>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</si>
  <si>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</si>
  <si>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</si>
  <si>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</si>
  <si>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</si>
  <si>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</si>
  <si>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</si>
  <si>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</si>
  <si>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</si>
  <si>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</si>
  <si>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</si>
  <si>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</si>
  <si>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</si>
  <si>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</si>
  <si>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</si>
  <si>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</si>
  <si>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</si>
  <si>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</si>
  <si>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</si>
  <si>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</si>
  <si>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</si>
  <si>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</si>
  <si>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</si>
  <si>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</si>
  <si>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</si>
  <si>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</si>
  <si>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</si>
  <si>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</si>
  <si>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</si>
  <si>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</si>
  <si>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</si>
  <si>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</si>
  <si>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</si>
  <si>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</si>
  <si>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</si>
  <si>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</si>
  <si>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</si>
  <si>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</si>
  <si>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</si>
  <si>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</si>
  <si>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</si>
  <si>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</si>
  <si>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</si>
  <si>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</si>
  <si>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</si>
  <si>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</si>
  <si>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</si>
  <si>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</si>
  <si>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</si>
  <si>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</si>
  <si>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</si>
  <si>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</si>
  <si>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</si>
  <si>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</si>
  <si>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</si>
  <si>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</si>
  <si>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</si>
  <si>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</si>
  <si>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</si>
  <si>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</si>
  <si>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</si>
  <si>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</si>
  <si>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</si>
  <si>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</si>
  <si>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</si>
  <si>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</si>
  <si>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</si>
  <si>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</si>
  <si>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</si>
  <si>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</si>
  <si>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</si>
  <si>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</si>
  <si>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</si>
  <si>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</si>
  <si>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</si>
  <si>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</si>
  <si>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</si>
  <si>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</si>
  <si>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</si>
  <si>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</si>
  <si>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</si>
  <si>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</si>
  <si>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</si>
  <si>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</si>
  <si>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</si>
  <si>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</si>
  <si>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</si>
  <si>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</si>
  <si>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</si>
  <si>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</si>
  <si>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</si>
  <si>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</si>
  <si>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</si>
  <si>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</si>
  <si>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</si>
  <si>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</si>
  <si>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</si>
  <si>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</si>
  <si>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</si>
  <si>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</si>
  <si>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</si>
  <si>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2～5R目の間、[超竜]としても扱う</t>
    <rPh sb="4" eb="5">
      <t>メ</t>
    </rPh>
    <rPh sb="6" eb="7">
      <t>アイダ</t>
    </rPh>
    <rPh sb="9" eb="10">
      <t>チョウ</t>
    </rPh>
    <rPh sb="10" eb="11">
      <t>リュウ</t>
    </rPh>
    <rPh sb="16" eb="17">
      <t>アツカ</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</si>
  <si>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</si>
  <si>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</si>
  <si>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</si>
  <si>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</si>
  <si>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</si>
  <si>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</si>
  <si>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</si>
  <si>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</si>
  <si>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</si>
  <si>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</si>
  <si>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</si>
  <si>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</si>
  <si>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</si>
  <si>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</si>
  <si>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</si>
  <si>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</si>
  <si>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</si>
  <si>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</si>
  <si>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</si>
  <si>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</si>
  <si>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</si>
  <si>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</si>
  <si>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</si>
  <si>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</si>
  <si>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</si>
  <si>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</si>
  <si>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</si>
  <si>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</si>
  <si>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</si>
  <si>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</si>
  <si>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</si>
  <si>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</si>
  <si>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</si>
  <si>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</si>
  <si>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</si>
  <si>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</si>
  <si>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</si>
  <si>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</si>
  <si>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</si>
  <si>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</si>
  <si>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</si>
  <si>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</si>
  <si>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</si>
  <si>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</si>
  <si>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</si>
  <si>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</si>
  <si>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</si>
  <si>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</si>
  <si>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</si>
  <si>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</si>
  <si>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</si>
  <si>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</si>
  <si>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</si>
  <si>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</si>
  <si>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</si>
  <si>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</si>
  <si>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</si>
  <si>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</si>
  <si>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</si>
  <si>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</si>
  <si>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</si>
  <si>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</si>
  <si>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</si>
  <si>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</si>
  <si>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</si>
  <si>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</si>
  <si>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</si>
  <si>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</si>
  <si>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</si>
  <si>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</si>
  <si>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</si>
  <si>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</si>
  <si>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</si>
  <si>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</si>
  <si>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</si>
  <si>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</si>
  <si>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</si>
  <si>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</si>
  <si>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</si>
  <si>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</si>
  <si>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</si>
  <si>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</si>
  <si>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</si>
  <si>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</si>
  <si>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</si>
  <si>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</si>
  <si>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</si>
  <si>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</si>
  <si>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</si>
  <si>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</si>
  <si>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</si>
  <si>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</si>
  <si>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</si>
  <si>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</si>
  <si>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</si>
  <si>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</si>
  <si>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</si>
  <si>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</si>
  <si>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</si>
  <si>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</si>
  <si>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</si>
  <si>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</si>
  <si>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</si>
  <si>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</si>
  <si>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</si>
  <si>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</si>
  <si>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</si>
  <si>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</si>
  <si>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</si>
  <si>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</si>
  <si>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</si>
  <si>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</si>
  <si>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</si>
  <si>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</si>
  <si>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</si>
  <si>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</si>
  <si>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</si>
  <si>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</si>
  <si>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</si>
  <si>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</si>
  <si>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</si>
  <si>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</si>
  <si>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</si>
  <si>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</si>
  <si>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</si>
  <si>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</si>
  <si>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</si>
  <si>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</si>
  <si>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</si>
  <si>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</si>
  <si>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</si>
  <si>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</si>
  <si>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</si>
  <si>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</si>
  <si>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</si>
  <si>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</si>
  <si>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</si>
  <si>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</si>
  <si>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</si>
  <si>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</si>
  <si>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</si>
  <si>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</si>
  <si>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</si>
  <si>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</si>
  <si>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</si>
  <si>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</si>
  <si>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</si>
  <si>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</si>
  <si>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</si>
  <si>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</si>
  <si>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</si>
  <si>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</si>
  <si>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</si>
  <si>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</si>
  <si>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</si>
  <si>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</si>
  <si>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</si>
  <si>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</si>
  <si>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</si>
  <si>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</si>
  <si>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</si>
  <si>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</si>
  <si>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</si>
  <si>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</si>
  <si>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</si>
  <si>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</si>
  <si>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</si>
  <si>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</si>
  <si>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</si>
  <si>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</si>
  <si>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</si>
  <si>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</si>
  <si>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</si>
  <si>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</si>
  <si>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</si>
  <si>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</si>
  <si>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</si>
  <si>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</si>
  <si>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</si>
  <si>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</si>
  <si>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</si>
  <si>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</si>
  <si>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</si>
  <si>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</si>
  <si>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</si>
  <si>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</si>
  <si>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</si>
  <si>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</si>
  <si>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</si>
  <si>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</si>
  <si>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</si>
  <si>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</si>
  <si>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</si>
  <si>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</si>
  <si>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</si>
  <si>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</si>
  <si>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</si>
  <si>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</si>
  <si>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</si>
  <si>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</si>
  <si>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</si>
  <si>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</si>
  <si>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</si>
  <si>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</si>
  <si>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</si>
  <si>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</si>
  <si>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</si>
  <si>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</si>
  <si>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</si>
  <si>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</si>
  <si>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</si>
  <si>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</si>
  <si>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</si>
  <si>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</si>
  <si>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</si>
  <si>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</si>
  <si>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</si>
  <si>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</si>
  <si>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</si>
  <si>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</si>
  <si>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</si>
  <si>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</si>
  <si>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</si>
  <si>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</si>
  <si>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</si>
  <si>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</si>
  <si>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</si>
  <si>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</si>
  <si>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</si>
  <si>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</si>
  <si>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</si>
  <si>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</si>
  <si>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</si>
  <si>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</si>
  <si>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</si>
  <si>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</si>
  <si>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</si>
  <si>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</si>
  <si>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</si>
  <si>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</si>
  <si>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</si>
  <si>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</si>
  <si>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</si>
  <si>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</si>
  <si>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</si>
  <si>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</si>
  <si>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</si>
  <si>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</si>
  <si>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</si>
  <si>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</si>
  <si>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</si>
  <si>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</si>
  <si>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</si>
  <si>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</si>
  <si>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</si>
  <si>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</si>
  <si>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</si>
  <si>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</si>
  <si>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</si>
  <si>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</si>
  <si>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</si>
  <si>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</si>
  <si>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</si>
  <si>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</si>
  <si>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</si>
  <si>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</si>
  <si>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</si>
  <si>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</si>
  <si>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</si>
  <si>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</si>
  <si>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</si>
  <si>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</si>
  <si>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</si>
  <si>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</si>
  <si>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</si>
  <si>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[氷炎]と[超竜]の攻撃エリアを広くする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</si>
  <si>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</si>
  <si>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</si>
  <si>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</si>
  <si>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</si>
  <si>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</si>
  <si>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</si>
  <si>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</si>
  <si>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</si>
  <si>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</si>
  <si>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</si>
  <si>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</si>
  <si>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</si>
  <si>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</si>
  <si>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</si>
  <si>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</si>
  <si>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</si>
  <si>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</si>
  <si>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</si>
  <si>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</si>
  <si>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</si>
  <si>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</si>
  <si>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</si>
  <si>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</si>
  <si>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</si>
  <si>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</si>
  <si>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</si>
  <si>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</si>
  <si>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</si>
  <si>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</si>
  <si>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</si>
  <si>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</si>
  <si>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</si>
  <si>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</si>
  <si>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</si>
  <si>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</si>
  <si>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</si>
  <si>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</si>
  <si>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3～4R開始時に、</t>
    </r>
    <r>
      <rPr>
        <sz val="11"/>
        <color rgb="FFFF0000"/>
        <rFont val="HGPｺﾞｼｯｸE"/>
        <family val="3"/>
        <charset val="128"/>
      </rPr>
      <t>味方</t>
    </r>
    <r>
      <rPr>
        <sz val="11"/>
        <color theme="1"/>
        <rFont val="HGPｺﾞｼｯｸE"/>
        <family val="3"/>
        <charset val="128"/>
      </rPr>
      <t>[氷炎]と[超竜]のこうげきとぼうきょを自身の闘気ゲージが多いほど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</si>
  <si>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</si>
  <si>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</si>
  <si>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</si>
  <si>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</si>
  <si>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</si>
  <si>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</si>
  <si>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</si>
  <si>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</si>
  <si>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</si>
  <si>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</si>
  <si>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</si>
  <si>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[氷炎]と[超竜]のブレスダメージを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</si>
  <si>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</si>
  <si>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</si>
  <si>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</si>
  <si>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</si>
  <si>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</si>
  <si>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[魔影]と[超竜]のこうげきとすばやさを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</si>
  <si>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</si>
  <si>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</si>
  <si>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</si>
  <si>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</si>
  <si>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2～3R目に、</t>
    </r>
    <r>
      <rPr>
        <sz val="11"/>
        <color rgb="FFFF0000"/>
        <rFont val="HGPｺﾞｼｯｸE"/>
        <family val="3"/>
        <charset val="128"/>
      </rPr>
      <t>味方</t>
    </r>
    <r>
      <rPr>
        <sz val="11"/>
        <color theme="1"/>
        <rFont val="HGPｺﾞｼｯｸE"/>
        <family val="3"/>
        <charset val="128"/>
      </rPr>
      <t>[魔影]と[超竜]のこうげきとすばやさをぼうぎょゲージが少ないほど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</si>
  <si>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</si>
  <si>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</si>
  <si>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</si>
  <si>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</si>
  <si>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</si>
  <si>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</si>
  <si>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</si>
  <si>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</si>
  <si>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</si>
  <si>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</si>
  <si>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</si>
  <si>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</si>
  <si>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</si>
  <si>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[妖魔]と[超竜]のこうげきとすばやさを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</si>
  <si>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</si>
  <si>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</si>
  <si>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</si>
  <si>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</si>
  <si>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</si>
  <si>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[妖魔]と[超竜]のこうげきを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</si>
  <si>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</si>
  <si>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</si>
  <si>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</si>
  <si>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</si>
  <si>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</si>
  <si>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</si>
  <si>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</si>
  <si>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</si>
  <si>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</si>
  <si>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</si>
  <si>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</si>
  <si>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</si>
  <si>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</si>
  <si>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</si>
  <si>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</si>
  <si>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2～4R目に、切り札の敵がいると</t>
    </r>
    <r>
      <rPr>
        <sz val="11"/>
        <color rgb="FFFF0000"/>
        <rFont val="HGPｺﾞｼｯｸE"/>
        <family val="3"/>
        <charset val="128"/>
      </rPr>
      <t>味方</t>
    </r>
    <r>
      <rPr>
        <sz val="11"/>
        <color theme="1"/>
        <rFont val="HGPｺﾞｼｯｸE"/>
        <family val="3"/>
        <charset val="128"/>
      </rPr>
      <t>[不死]と[超竜]のこうげきを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</si>
  <si>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</si>
  <si>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</si>
  <si>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HP50%以上の間、</t>
    </r>
    <r>
      <rPr>
        <sz val="11"/>
        <color rgb="FFFF0000"/>
        <rFont val="HGPｺﾞｼｯｸE"/>
        <family val="3"/>
        <charset val="128"/>
      </rPr>
      <t>味方</t>
    </r>
    <r>
      <rPr>
        <sz val="11"/>
        <color theme="1"/>
        <rFont val="HGPｺﾞｼｯｸE"/>
        <family val="3"/>
        <charset val="128"/>
      </rPr>
      <t>[不死]と[超竜]が受ける物理ダメージを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</si>
  <si>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</si>
  <si>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</si>
  <si>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</si>
  <si>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</si>
  <si>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</si>
  <si>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</si>
  <si>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</si>
  <si>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</si>
  <si>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</si>
  <si>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t>
    </r>
    <r>
      <rPr>
        <sz val="11"/>
        <color rgb="FFFF0000"/>
        <rFont val="HGPｺﾞｼｯｸE"/>
        <family val="3"/>
        <charset val="128"/>
      </rPr>
      <t>味方</t>
    </r>
    <r>
      <rPr>
        <sz val="11"/>
        <color theme="1"/>
        <rFont val="HGPｺﾞｼｯｸE"/>
        <family val="3"/>
        <charset val="128"/>
      </rPr>
      <t>[光]の敵[超竜]と[暗黒]への物理ダメージを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</si>
  <si>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</si>
  <si>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</si>
  <si>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「結界」を壊すたび、</t>
    </r>
    <r>
      <rPr>
        <sz val="11"/>
        <color rgb="FFFF0000"/>
        <rFont val="HGPｺﾞｼｯｸE"/>
        <family val="3"/>
        <charset val="128"/>
      </rPr>
      <t>味方</t>
    </r>
    <r>
      <rPr>
        <sz val="11"/>
        <color theme="1"/>
        <rFont val="HGPｺﾞｼｯｸE"/>
        <family val="3"/>
        <charset val="128"/>
      </rPr>
      <t>[百獣]と[超竜]のブレスダメージを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</si>
  <si>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</si>
  <si>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</si>
  <si>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</si>
  <si>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</si>
  <si>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</si>
  <si>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</si>
  <si>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切り札として登場したときに、</t>
    </r>
    <r>
      <rPr>
        <sz val="11"/>
        <color rgb="FFFF0000"/>
        <rFont val="HGPｺﾞｼｯｸE"/>
        <family val="3"/>
        <charset val="128"/>
      </rPr>
      <t>味方</t>
    </r>
    <r>
      <rPr>
        <sz val="11"/>
        <color theme="1"/>
        <rFont val="HGPｺﾞｼｯｸE"/>
        <family val="3"/>
        <charset val="128"/>
      </rPr>
      <t>[魔影]と[超竜]が受ける全てのダメージを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</si>
  <si>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</si>
  <si>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</si>
  <si>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</si>
  <si>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</si>
  <si>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</si>
  <si>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</si>
  <si>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</si>
  <si>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1～2R目に、</t>
    </r>
    <r>
      <rPr>
        <sz val="11"/>
        <color rgb="FFFF0000"/>
        <rFont val="HGPｺﾞｼｯｸE"/>
        <family val="3"/>
        <charset val="128"/>
      </rPr>
      <t>味方</t>
    </r>
    <r>
      <rPr>
        <sz val="11"/>
        <color theme="1"/>
        <rFont val="HGPｺﾞｼｯｸE"/>
        <family val="3"/>
        <charset val="128"/>
      </rPr>
      <t>[超竜]が受ける通常攻撃ダメージをブーストされた枚数が多いほど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</si>
  <si>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</si>
  <si>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</si>
  <si>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</si>
  <si>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</si>
  <si>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</si>
  <si>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</si>
  <si>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</si>
  <si>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</si>
  <si>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</si>
  <si>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</si>
  <si>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</si>
  <si>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</si>
  <si>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</si>
  <si>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</si>
  <si>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</si>
  <si>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</si>
  <si>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</si>
  <si>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</si>
  <si>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</si>
  <si>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</si>
  <si>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</si>
  <si>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</si>
  <si>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</si>
  <si>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</si>
  <si>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</si>
  <si>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</si>
  <si>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</si>
  <si>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</si>
  <si>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</si>
  <si>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</si>
  <si>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</si>
  <si>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</si>
  <si>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</si>
  <si>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</si>
  <si>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</si>
  <si>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</si>
  <si>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</si>
  <si>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</si>
  <si>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</si>
  <si>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</si>
  <si>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</si>
  <si>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</si>
  <si>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</si>
  <si>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</si>
  <si>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</si>
  <si>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</si>
  <si>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</si>
  <si>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</si>
  <si>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</si>
  <si>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</si>
  <si>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</si>
  <si>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</si>
  <si>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</si>
  <si>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</si>
  <si>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</si>
  <si>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</si>
  <si>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</si>
  <si>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</si>
  <si>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</si>
  <si>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</si>
  <si>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</si>
  <si>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</si>
  <si>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</si>
  <si>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</si>
  <si>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</si>
  <si>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</si>
  <si>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</si>
  <si>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</si>
  <si>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</si>
  <si>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</si>
  <si>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</si>
  <si>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</si>
  <si>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</si>
  <si>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</si>
  <si>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</si>
  <si>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</si>
  <si>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</si>
  <si>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</si>
  <si>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</si>
  <si>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</si>
  <si>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</si>
  <si>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</si>
  <si>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</si>
  <si>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</si>
  <si>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敵が必殺技を使うときに、</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</si>
  <si>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</si>
  <si>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</si>
  <si>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</si>
  <si>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</si>
  <si>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</si>
  <si>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</si>
  <si>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</si>
  <si>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</si>
  <si>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</si>
  <si>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</si>
  <si>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</si>
  <si>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</si>
  <si>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</si>
  <si>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</si>
  <si>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</si>
  <si>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</si>
  <si>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</si>
  <si>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</si>
  <si>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</si>
  <si>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</si>
  <si>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</si>
  <si>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</si>
  <si>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[百獣]と[超竜]の必殺技ダメージを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</si>
  <si>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</si>
  <si>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</si>
  <si>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</si>
  <si>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</si>
  <si>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</si>
  <si>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</si>
  <si>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</si>
  <si>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</si>
  <si>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</si>
  <si>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</si>
  <si>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</si>
  <si>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</si>
  <si>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</si>
  <si>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</si>
  <si>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</si>
  <si>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</si>
  <si>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</si>
  <si>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</si>
  <si>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</si>
  <si>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</si>
  <si>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</si>
  <si>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</si>
  <si>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</si>
  <si>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</si>
  <si>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</si>
  <si>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</si>
  <si>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</si>
  <si>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</si>
  <si>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</si>
  <si>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</si>
  <si>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</si>
  <si>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</si>
  <si>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</si>
  <si>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</si>
  <si>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</si>
  <si>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</si>
  <si>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</si>
  <si>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</si>
  <si>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</si>
  <si>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</si>
  <si>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</si>
  <si>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</si>
  <si>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</si>
  <si>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</si>
  <si>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</si>
  <si>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</si>
  <si>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</si>
  <si>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</si>
  <si>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2～3R目の自分ターンに、</t>
    </r>
    <r>
      <rPr>
        <sz val="11"/>
        <color rgb="FFFF0000"/>
        <rFont val="HGPｺﾞｼｯｸE"/>
        <family val="3"/>
        <charset val="128"/>
      </rPr>
      <t>味方</t>
    </r>
    <r>
      <rPr>
        <sz val="11"/>
        <color theme="1"/>
        <rFont val="HGPｺﾞｼｯｸE"/>
        <family val="3"/>
        <charset val="128"/>
      </rPr>
      <t>[氷炎]と[超竜]の攻撃エリアを広くする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</si>
  <si>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</si>
  <si>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</si>
  <si>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</si>
  <si>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</si>
  <si>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</si>
  <si>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</si>
  <si>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</si>
  <si>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</si>
  <si>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</si>
  <si>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</si>
  <si>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</si>
  <si>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</si>
  <si>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</si>
  <si>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</si>
  <si>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</si>
  <si>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</si>
  <si>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</si>
  <si>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</si>
  <si>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</si>
  <si>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</si>
  <si>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</si>
  <si>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</si>
  <si>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</si>
  <si>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</si>
  <si>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2～3R目の自分ターンに、敵[超竜]に通常攻撃したとき闘気ゲージを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</si>
  <si>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</si>
  <si>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</si>
  <si>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</si>
  <si>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</si>
  <si>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</si>
  <si>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</si>
  <si>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</si>
  <si>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</si>
  <si>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</si>
  <si>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</si>
  <si>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</si>
  <si>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</si>
  <si>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</si>
  <si>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</si>
  <si>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</si>
  <si>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</si>
  <si>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</si>
  <si>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</si>
  <si>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1～3R目の自分ターンに、</t>
    </r>
    <r>
      <rPr>
        <sz val="11"/>
        <color rgb="FFFF0000"/>
        <rFont val="HGPｺﾞｼｯｸE"/>
        <family val="3"/>
        <charset val="128"/>
      </rPr>
      <t>味方</t>
    </r>
    <r>
      <rPr>
        <sz val="11"/>
        <color theme="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</si>
  <si>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</si>
  <si>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</si>
  <si>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</si>
  <si>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</si>
  <si>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</si>
  <si>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</si>
  <si>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</si>
  <si>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</si>
  <si>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</si>
  <si>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</si>
  <si>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</si>
  <si>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</si>
  <si>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</si>
  <si>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</si>
  <si>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</si>
  <si>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</si>
  <si>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</si>
  <si>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</si>
  <si>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</si>
  <si>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</si>
  <si>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</si>
  <si>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</si>
  <si>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</si>
  <si>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</si>
  <si>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</si>
  <si>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</si>
  <si>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</si>
  <si>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</si>
  <si>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</si>
  <si>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</si>
  <si>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</si>
  <si>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</si>
  <si>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</si>
  <si>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</si>
  <si>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</si>
  <si>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</si>
  <si>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</si>
  <si>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</si>
  <si>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</si>
  <si>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</si>
  <si>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</si>
  <si>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</si>
  <si>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</si>
  <si>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</si>
  <si>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1～3R目の相手ターンに、</t>
    </r>
    <r>
      <rPr>
        <sz val="11"/>
        <color rgb="FFFF0000"/>
        <rFont val="HGPｺﾞｼｯｸE"/>
        <family val="3"/>
        <charset val="128"/>
      </rPr>
      <t>味方</t>
    </r>
    <r>
      <rPr>
        <sz val="11"/>
        <color theme="1"/>
        <rFont val="HGPｺﾞｼｯｸE"/>
        <family val="3"/>
        <charset val="128"/>
      </rPr>
      <t>[超竜]が受けるキズナアタックダメージを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</si>
  <si>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</si>
  <si>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</si>
  <si>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</si>
  <si>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</si>
  <si>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</si>
  <si>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</si>
  <si>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</si>
  <si>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</si>
  <si>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</si>
  <si>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</si>
  <si>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</si>
  <si>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</si>
  <si>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</si>
  <si>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</si>
  <si>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</si>
  <si>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</si>
  <si>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</si>
  <si>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</si>
  <si>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</si>
  <si>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</si>
  <si>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</si>
  <si>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</si>
  <si>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</si>
  <si>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</si>
  <si>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</si>
  <si>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</si>
  <si>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</si>
  <si>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</si>
  <si>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</si>
  <si>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</si>
  <si>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</si>
  <si>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</si>
  <si>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</si>
  <si>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</si>
  <si>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</si>
  <si>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</si>
  <si>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</si>
  <si>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</si>
  <si>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</si>
  <si>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</si>
  <si>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</si>
  <si>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</si>
  <si>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</si>
  <si>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</si>
  <si>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</si>
  <si>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</si>
  <si>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</si>
  <si>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</si>
  <si>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</si>
  <si>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</si>
  <si>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</si>
  <si>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</si>
  <si>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</si>
  <si>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</si>
  <si>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</si>
  <si>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</si>
  <si>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</si>
  <si>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2～4R目の自分ターンに、</t>
    </r>
    <r>
      <rPr>
        <sz val="11"/>
        <color rgb="FFFF0000"/>
        <rFont val="HGPｺﾞｼｯｸE"/>
        <family val="3"/>
        <charset val="128"/>
      </rPr>
      <t>味方</t>
    </r>
    <r>
      <rPr>
        <sz val="11"/>
        <color theme="1"/>
        <rFont val="HGPｺﾞｼｯｸE"/>
        <family val="3"/>
        <charset val="128"/>
      </rPr>
      <t>[超竜]がいると、「結界」へのダメージを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</si>
  <si>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</si>
  <si>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</si>
  <si>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</si>
  <si>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</si>
  <si>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</si>
  <si>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</si>
  <si>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</si>
  <si>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</si>
  <si>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</si>
  <si>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</si>
  <si>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</si>
  <si>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</si>
  <si>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</si>
  <si>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</si>
  <si>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</si>
  <si>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</si>
  <si>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</si>
  <si>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</si>
  <si>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</si>
  <si>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</si>
  <si>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</si>
  <si>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</si>
  <si>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</si>
  <si>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</si>
  <si>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</si>
  <si>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</si>
  <si>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</si>
  <si>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</si>
  <si>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</si>
  <si>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</si>
  <si>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</si>
  <si>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</si>
  <si>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</si>
  <si>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</si>
  <si>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</si>
  <si>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</si>
  <si>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</si>
  <si>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</si>
  <si>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</si>
  <si>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</si>
  <si>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</si>
  <si>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</si>
  <si>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</si>
  <si>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</si>
  <si>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</si>
  <si>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</si>
  <si>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</si>
  <si>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</si>
  <si>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</si>
  <si>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</si>
  <si>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</si>
  <si>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</si>
  <si>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</si>
  <si>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</si>
  <si>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</si>
  <si>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</si>
  <si>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</si>
  <si>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</si>
  <si>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</si>
  <si>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</si>
  <si>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</si>
  <si>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</si>
  <si>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</si>
  <si>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</si>
  <si>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</si>
  <si>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</si>
  <si>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</si>
  <si>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</si>
  <si>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</si>
  <si>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</si>
  <si>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</si>
  <si>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</si>
  <si>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</si>
  <si>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</si>
  <si>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</si>
  <si>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</si>
  <si>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</si>
  <si>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</si>
  <si>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</si>
  <si>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</si>
  <si>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</si>
  <si>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</si>
  <si>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</si>
  <si>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</si>
  <si>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</si>
  <si>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</si>
  <si>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</si>
  <si>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</si>
  <si>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</si>
  <si>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</si>
  <si>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</si>
  <si>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</si>
  <si>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</si>
  <si>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</si>
  <si>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</si>
  <si>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</si>
  <si>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</si>
  <si>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</si>
  <si>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</si>
  <si>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</si>
  <si>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</si>
  <si>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</si>
  <si>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</si>
  <si>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</si>
  <si>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</si>
  <si>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</si>
  <si>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</si>
  <si>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</si>
  <si>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</si>
  <si>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</si>
  <si>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</si>
  <si>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</si>
  <si>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</si>
  <si>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</si>
  <si>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</si>
  <si>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</si>
  <si>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</si>
  <si>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</si>
  <si>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</si>
  <si>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</si>
  <si>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</si>
  <si>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</si>
  <si>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</si>
  <si>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</si>
  <si>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</si>
  <si>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</si>
  <si>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</si>
  <si>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</si>
  <si>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</si>
  <si>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</si>
  <si>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</si>
  <si>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</si>
  <si>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</si>
  <si>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</si>
  <si>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</si>
  <si>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</si>
  <si>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</si>
  <si>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</si>
  <si>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</si>
  <si>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</si>
  <si>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</si>
  <si>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</si>
  <si>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</si>
  <si>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</si>
  <si>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</si>
  <si>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</si>
  <si>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</si>
  <si>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</si>
  <si>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</si>
  <si>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</si>
  <si>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</si>
  <si>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</si>
  <si>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</si>
  <si>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</si>
  <si>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</si>
  <si>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</si>
  <si>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</si>
  <si>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</si>
  <si>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</si>
  <si>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</si>
  <si>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</si>
  <si>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</si>
  <si>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</si>
  <si>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</si>
  <si>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</si>
  <si>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</si>
  <si>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</si>
  <si>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</si>
  <si>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</si>
  <si>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</si>
  <si>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</si>
  <si>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</si>
  <si>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</si>
  <si>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</si>
  <si>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</si>
  <si>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</si>
  <si>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</si>
  <si>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</si>
  <si>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</si>
  <si>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</si>
  <si>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</si>
  <si>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</si>
  <si>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</si>
  <si>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</si>
  <si>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</si>
  <si>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</si>
  <si>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</si>
  <si>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</si>
  <si>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</si>
  <si>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</si>
  <si>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</si>
  <si>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</si>
  <si>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</si>
  <si>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</si>
  <si>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</si>
  <si>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</si>
  <si>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</si>
  <si>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</si>
  <si>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</si>
  <si>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</si>
  <si>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</si>
  <si>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</si>
  <si>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</si>
  <si>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</si>
  <si>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</si>
  <si>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</si>
  <si>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</si>
  <si>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</si>
  <si>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</si>
  <si>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</si>
  <si>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</si>
  <si>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</si>
  <si>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</si>
  <si>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</si>
  <si>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</si>
  <si>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</si>
  <si>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</si>
  <si>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</si>
  <si>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</si>
  <si>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</si>
  <si>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</si>
  <si>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</si>
  <si>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</si>
  <si>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</si>
  <si>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</si>
  <si>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</si>
  <si>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</si>
  <si>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</si>
  <si>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</si>
  <si>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</si>
  <si>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</si>
  <si>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</si>
  <si>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</si>
  <si>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</si>
  <si>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</si>
  <si>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</si>
  <si>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</si>
  <si>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</si>
  <si>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</si>
  <si>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</si>
  <si>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</si>
  <si>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</si>
  <si>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</si>
  <si>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</si>
  <si>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</si>
  <si>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</si>
  <si>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</si>
  <si>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</si>
  <si>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</si>
  <si>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</si>
  <si>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</si>
  <si>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</si>
  <si>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</si>
  <si>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</si>
  <si>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</si>
  <si>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</si>
  <si>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</si>
  <si>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</si>
  <si>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</si>
  <si>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</si>
  <si>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</si>
  <si>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</si>
  <si>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</si>
  <si>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</si>
  <si>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</si>
  <si>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</si>
  <si>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</si>
  <si>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</si>
  <si>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</si>
  <si>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</si>
  <si>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</si>
  <si>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</si>
  <si>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</si>
  <si>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</si>
  <si>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</si>
  <si>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</si>
  <si>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</si>
  <si>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</si>
  <si>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</si>
  <si>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</si>
  <si>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</si>
  <si>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</si>
  <si>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</si>
  <si>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</si>
  <si>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</si>
  <si>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</si>
  <si>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</si>
  <si>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</si>
  <si>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</si>
  <si>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</si>
  <si>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</si>
  <si>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</si>
  <si>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</si>
  <si>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</si>
  <si>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</si>
  <si>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</si>
  <si>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</si>
  <si>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</si>
  <si>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</si>
  <si>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</si>
  <si>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</si>
  <si>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</si>
  <si>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</si>
  <si>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</si>
  <si>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</si>
  <si>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</si>
  <si>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</si>
  <si>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</si>
  <si>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</si>
  <si>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</si>
  <si>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</si>
  <si>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</si>
  <si>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</si>
  <si>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</si>
  <si>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</si>
  <si>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</si>
  <si>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</si>
  <si>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</si>
  <si>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</si>
  <si>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</si>
  <si>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</si>
  <si>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</si>
  <si>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</si>
  <si>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</si>
  <si>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</si>
  <si>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</si>
  <si>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</si>
  <si>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</si>
  <si>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</si>
  <si>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</si>
  <si>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</si>
  <si>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</si>
  <si>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</si>
  <si>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</si>
  <si>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</si>
  <si>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</si>
  <si>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</si>
  <si>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</si>
  <si>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</si>
  <si>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</si>
  <si>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</si>
  <si>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</si>
  <si>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</si>
  <si>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</si>
  <si>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</si>
  <si>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</si>
  <si>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</si>
  <si>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</si>
  <si>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</si>
  <si>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</si>
  <si>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</si>
  <si>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</si>
  <si>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</si>
  <si>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</si>
  <si>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</si>
  <si>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</si>
  <si>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</si>
  <si>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</si>
  <si>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</si>
  <si>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</si>
  <si>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</si>
  <si>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</si>
  <si>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</si>
  <si>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</si>
  <si>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</si>
  <si>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</si>
  <si>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</si>
  <si>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</si>
  <si>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</si>
  <si>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</si>
  <si>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</si>
  <si>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</si>
  <si>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</si>
  <si>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</si>
  <si>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</si>
  <si>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</si>
  <si>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</si>
  <si>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</si>
  <si>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</si>
  <si>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</si>
  <si>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</si>
  <si>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</si>
  <si>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</si>
  <si>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</si>
  <si>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</si>
  <si>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</si>
  <si>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</si>
  <si>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</si>
  <si>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</si>
  <si>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</si>
  <si>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</si>
  <si>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</si>
  <si>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</si>
  <si>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</si>
  <si>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</si>
  <si>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</si>
  <si>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</si>
  <si>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</si>
  <si>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</si>
  <si>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</si>
  <si>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</si>
  <si>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</si>
  <si>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</si>
  <si>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</si>
  <si>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</si>
  <si>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</si>
  <si>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</si>
  <si>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</si>
  <si>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</si>
  <si>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</si>
  <si>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</si>
  <si>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</si>
  <si>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</si>
  <si>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</si>
  <si>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</si>
  <si>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</si>
  <si>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</si>
  <si>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</si>
  <si>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</si>
  <si>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</si>
  <si>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</si>
  <si>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</si>
  <si>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</si>
  <si>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</si>
  <si>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</si>
  <si>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</si>
  <si>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</si>
  <si>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</si>
  <si>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</si>
  <si>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</si>
  <si>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</si>
  <si>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</si>
  <si>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</si>
  <si>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</si>
  <si>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</si>
  <si>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</si>
  <si>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</si>
  <si>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</si>
  <si>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</si>
  <si>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</si>
  <si>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</si>
  <si>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</si>
  <si>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</si>
  <si>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</si>
  <si>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</si>
  <si>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</si>
  <si>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</si>
  <si>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</si>
  <si>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</si>
  <si>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</si>
  <si>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</si>
  <si>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</si>
  <si>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</si>
  <si>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</si>
  <si>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</si>
  <si>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</si>
  <si>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</si>
  <si>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</si>
  <si>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</si>
  <si>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</si>
  <si>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</si>
  <si>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</si>
  <si>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</si>
  <si>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</si>
  <si>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</si>
  <si>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</si>
  <si>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</si>
  <si>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</si>
  <si>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</si>
  <si>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</si>
  <si>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</si>
  <si>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</si>
  <si>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</si>
  <si>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</si>
  <si>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</si>
  <si>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</si>
  <si>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</si>
  <si>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</si>
  <si>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3R目の自分ターンに、</t>
    </r>
    <r>
      <rPr>
        <sz val="11"/>
        <color rgb="FFFF0000"/>
        <rFont val="HGPｺﾞｼｯｸE"/>
        <family val="3"/>
        <charset val="128"/>
      </rPr>
      <t>味方</t>
    </r>
    <r>
      <rPr>
        <sz val="11"/>
        <rFont val="HGPｺﾞｼｯｸE"/>
        <family val="3"/>
        <charset val="128"/>
      </rPr>
      <t>[超竜]がいると攻撃エリアが広くなる</t>
    </r>
    <rPh sb="2" eb="3">
      <t>メ</t>
    </rPh>
    <rPh sb="4" eb="6">
      <t>ジブン</t>
    </rPh>
    <rPh sb="11" eb="13">
      <t>ミカタ</t>
    </rPh>
    <rPh sb="14" eb="15">
      <t>チョウ</t>
    </rPh>
    <rPh sb="15" eb="16">
      <t>リュウ</t>
    </rPh>
    <rPh sb="21" eb="23">
      <t>コウゲキ</t>
    </rPh>
    <rPh sb="27" eb="28">
      <t>ヒロ</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</si>
  <si>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</si>
  <si>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</si>
  <si>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</si>
  <si>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</si>
  <si>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</si>
  <si>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</si>
  <si>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</si>
  <si>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</si>
  <si>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</si>
  <si>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</si>
  <si>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</si>
  <si>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</si>
  <si>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</si>
  <si>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</si>
  <si>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</si>
  <si>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</si>
  <si>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</si>
  <si>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</si>
  <si>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</si>
  <si>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</si>
  <si>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</si>
  <si>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</si>
  <si>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</si>
  <si>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</si>
  <si>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</si>
  <si>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</si>
  <si>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</si>
  <si>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</si>
  <si>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</si>
  <si>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</si>
  <si>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</si>
  <si>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</si>
  <si>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</si>
  <si>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</si>
  <si>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</si>
  <si>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</si>
  <si>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</si>
  <si>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</si>
  <si>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</si>
  <si>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</si>
  <si>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</si>
  <si>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</si>
  <si>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</si>
  <si>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</si>
  <si>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</si>
  <si>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</si>
  <si>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</si>
  <si>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</si>
  <si>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</si>
  <si>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</si>
  <si>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</si>
  <si>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</si>
  <si>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</si>
  <si>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</si>
  <si>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</si>
  <si>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</si>
  <si>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</si>
  <si>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</si>
  <si>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</si>
  <si>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</si>
  <si>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</si>
  <si>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</si>
  <si>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</si>
  <si>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</si>
  <si>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</si>
  <si>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</si>
  <si>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</si>
  <si>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</si>
  <si>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</si>
  <si>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</si>
  <si>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「結界」を含む攻撃をしたときに、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</si>
  <si>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[超竜]のこうげきを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</si>
  <si>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</si>
  <si>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</si>
  <si>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</si>
  <si>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</si>
  <si>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</si>
  <si>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</si>
  <si>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</si>
  <si>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敵[超竜]への必殺技ダメージを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</si>
  <si>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</si>
  <si>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</si>
  <si>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</si>
  <si>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3～5R目の自分ターンに、こうげきを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</si>
  <si>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</si>
  <si>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</si>
  <si>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</si>
  <si>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</si>
  <si>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</si>
  <si>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</si>
  <si>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</si>
  <si>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</si>
  <si>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</si>
  <si>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</si>
  <si>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</si>
  <si>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</si>
  <si>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</si>
  <si>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</si>
  <si>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</si>
  <si>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</si>
  <si>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敵[光]へのダメージを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</si>
  <si>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</si>
  <si>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</si>
  <si>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</si>
  <si>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</si>
  <si>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</si>
  <si>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</si>
  <si>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</si>
  <si>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</si>
  <si>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</si>
  <si>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</si>
  <si>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</si>
  <si>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</si>
  <si>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</si>
  <si>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</si>
  <si>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</si>
  <si>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</si>
  <si>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</si>
  <si>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</si>
  <si>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</si>
  <si>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3～5R目の自分ターンに、</t>
    </r>
    <r>
      <rPr>
        <sz val="11"/>
        <color rgb="FFFF0000"/>
        <rFont val="HGPｺﾞｼｯｸE"/>
        <family val="3"/>
        <charset val="128"/>
      </rPr>
      <t>味方</t>
    </r>
    <r>
      <rPr>
        <sz val="11"/>
        <rFont val="HGPｺﾞｼｯｸE"/>
        <family val="3"/>
        <charset val="128"/>
      </rPr>
      <t>[超竜]のブレスダメージを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</si>
  <si>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</si>
  <si>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</si>
  <si>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</si>
  <si>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2～4R目の自分ターンに、敵[超竜]へのダメージを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</si>
  <si>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</si>
  <si>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</si>
  <si>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</si>
  <si>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</si>
  <si>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</si>
  <si>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</si>
  <si>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</si>
  <si>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</si>
  <si>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</si>
  <si>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</si>
  <si>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</si>
  <si>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</si>
  <si>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</si>
  <si>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2～4R目の自分ターンに、</t>
    </r>
    <r>
      <rPr>
        <sz val="11"/>
        <color rgb="FFFF0000"/>
        <rFont val="HGPｺﾞｼｯｸE"/>
        <family val="3"/>
        <charset val="128"/>
      </rPr>
      <t>味方</t>
    </r>
    <r>
      <rPr>
        <sz val="11"/>
        <rFont val="HGPｺﾞｼｯｸE"/>
        <family val="3"/>
        <charset val="128"/>
      </rPr>
      <t>[超竜]がいると闘気ゲージを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</si>
  <si>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</si>
  <si>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</si>
  <si>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</si>
  <si>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</si>
  <si>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</si>
  <si>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</si>
  <si>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</si>
  <si>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</si>
  <si>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</si>
  <si>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</si>
  <si>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</si>
  <si>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</si>
  <si>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</si>
  <si>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</si>
  <si>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</si>
  <si>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</si>
  <si>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</si>
  <si>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</si>
  <si>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</si>
  <si>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</si>
  <si>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</si>
  <si>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</si>
  <si>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</si>
  <si>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</si>
  <si>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</si>
  <si>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</si>
  <si>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</si>
  <si>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</si>
  <si>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</si>
  <si>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</si>
  <si>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</si>
  <si>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</si>
  <si>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</si>
  <si>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</si>
  <si>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</si>
  <si>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</si>
  <si>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</si>
  <si>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</si>
  <si>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敵[超竜]へのダメージを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</si>
  <si>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</si>
  <si>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</si>
  <si>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</si>
  <si>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</si>
  <si>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</si>
  <si>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</si>
  <si>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</si>
  <si>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</si>
  <si>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</si>
  <si>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</si>
  <si>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</si>
  <si>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</si>
  <si>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</si>
  <si>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</si>
  <si>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</si>
  <si>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</si>
  <si>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</si>
  <si>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</si>
  <si>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</si>
  <si>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</si>
  <si>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</si>
  <si>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</si>
  <si>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</si>
  <si>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</si>
  <si>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</si>
  <si>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</si>
  <si>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1R開始時に、</t>
    </r>
    <r>
      <rPr>
        <sz val="11"/>
        <color rgb="FFFF0000"/>
        <rFont val="HGPｺﾞｼｯｸE"/>
        <family val="3"/>
        <charset val="128"/>
      </rPr>
      <t>味方</t>
    </r>
    <r>
      <rPr>
        <sz val="11"/>
        <rFont val="HGPｺﾞｼｯｸE"/>
        <family val="3"/>
        <charset val="128"/>
      </rPr>
      <t>[超竜]の闘気ゲージを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</si>
  <si>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</si>
  <si>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</si>
  <si>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</si>
  <si>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</si>
  <si>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</si>
  <si>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</si>
  <si>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</si>
  <si>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</si>
  <si>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</si>
  <si>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</si>
  <si>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</si>
  <si>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</si>
  <si>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</si>
  <si>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</si>
  <si>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</si>
  <si>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</si>
  <si>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</si>
  <si>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</si>
  <si>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</si>
  <si>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</si>
  <si>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</si>
  <si>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</si>
  <si>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</si>
  <si>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</si>
  <si>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</si>
  <si>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</si>
  <si>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</si>
  <si>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</si>
  <si>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</si>
  <si>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</si>
  <si>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</si>
  <si>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t>
    </r>
    <r>
      <rPr>
        <sz val="11"/>
        <color rgb="FFFF0000"/>
        <rFont val="HGPｺﾞｼｯｸE"/>
        <family val="3"/>
        <charset val="128"/>
      </rPr>
      <t>味方</t>
    </r>
    <r>
      <rPr>
        <sz val="11"/>
        <rFont val="HGPｺﾞｼｯｸE"/>
        <family val="3"/>
        <charset val="128"/>
      </rPr>
      <t>[超竜]のぼうぎょを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</si>
  <si>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</si>
  <si>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</si>
  <si>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3～5R目の自分ターンに、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</si>
  <si>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</si>
  <si>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</si>
  <si>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</si>
  <si>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</si>
  <si>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</si>
  <si>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</si>
  <si>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</si>
  <si>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</si>
  <si>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</si>
  <si>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</si>
  <si>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</si>
  <si>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</si>
  <si>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</si>
  <si>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</si>
  <si>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</si>
  <si>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</si>
  <si>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</si>
  <si>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</si>
  <si>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</si>
  <si>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</si>
  <si>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</si>
  <si>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</si>
  <si>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2～3R開始時に、敵[超竜]のすばやさを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</si>
  <si>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</si>
  <si>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</si>
  <si>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</si>
  <si>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</si>
  <si>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</si>
  <si>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</si>
  <si>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</si>
  <si>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</si>
  <si>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</si>
  <si>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</si>
  <si>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</si>
  <si>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</si>
  <si>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</si>
  <si>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</si>
  <si>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</si>
  <si>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</si>
  <si>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</si>
  <si>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</si>
  <si>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</si>
  <si>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</si>
  <si>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</si>
  <si>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</si>
  <si>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</si>
  <si>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</si>
  <si>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</si>
  <si>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</si>
  <si>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</si>
  <si>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</si>
  <si>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</si>
  <si>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</si>
  <si>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</si>
  <si>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</si>
  <si>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</si>
  <si>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</si>
  <si>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</si>
  <si>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</si>
  <si>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</si>
  <si>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</si>
  <si>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</si>
  <si>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</si>
  <si>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</si>
  <si>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</si>
  <si>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</si>
  <si>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</si>
  <si>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</si>
  <si>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</si>
  <si>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</si>
  <si>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</si>
  <si>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</si>
  <si>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</si>
  <si>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</si>
  <si>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</si>
  <si>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</si>
  <si>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</si>
  <si>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</si>
  <si>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</si>
  <si>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</si>
  <si>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</si>
  <si>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</si>
  <si>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</si>
  <si>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</si>
  <si>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</si>
  <si>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</si>
  <si>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</si>
  <si>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</si>
  <si>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</si>
  <si>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2～3R開始時に、敵[超竜]がいるとこうげきとぼうぎょを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</si>
  <si>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</si>
  <si>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2～4R目の自分ターンに、敵[超竜]への呪文ダメージを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</si>
  <si>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</si>
  <si>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</si>
  <si>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3～4R目の自分ターンに、こうげきを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</si>
  <si>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[超竜]の「結界」へのダメージを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</si>
  <si>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</si>
  <si>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3R目の自分ターンに、</t>
    </r>
    <r>
      <rPr>
        <sz val="11"/>
        <color rgb="FFFF0000"/>
        <rFont val="HGPｺﾞｼｯｸE"/>
        <family val="3"/>
        <charset val="128"/>
      </rP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</si>
  <si>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</si>
  <si>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</si>
  <si>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</si>
  <si>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</si>
  <si>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</si>
  <si>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</si>
  <si>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</si>
  <si>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</si>
  <si>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</si>
  <si>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</si>
  <si>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</si>
  <si>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</si>
  <si>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必殺技を使うときに、</t>
    </r>
    <r>
      <rPr>
        <sz val="11"/>
        <color rgb="FFFF0000"/>
        <rFont val="HGPｺﾞｼｯｸE"/>
        <family val="3"/>
        <charset val="128"/>
      </rPr>
      <t>味方</t>
    </r>
    <r>
      <rPr>
        <sz val="11"/>
        <rFont val="HGPｺﾞｼｯｸE"/>
        <family val="3"/>
        <charset val="128"/>
      </rPr>
      <t>[超竜]の必殺技ダメージを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</si>
  <si>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</si>
  <si>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</si>
  <si>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</si>
  <si>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</si>
  <si>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</si>
  <si>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</si>
  <si>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</si>
  <si>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</si>
  <si>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</si>
  <si>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</si>
  <si>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</si>
  <si>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</si>
  <si>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</si>
  <si>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</si>
  <si>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</si>
  <si>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</si>
  <si>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</si>
  <si>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</si>
  <si>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</si>
  <si>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</si>
  <si>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</si>
  <si>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</si>
  <si>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</si>
  <si>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必殺技を使うときに、敵[百獣]と[妖魔]と[超竜]への必殺技ダメージを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</si>
  <si>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</si>
  <si>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</si>
  <si>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3～4R目の自分ターンに、</t>
    </r>
    <r>
      <rPr>
        <sz val="11"/>
        <color rgb="FFFF5A32"/>
        <rFont val="HGPｺﾞｼｯｸE"/>
        <family val="3"/>
        <charset val="128"/>
      </rPr>
      <t>仲間</t>
    </r>
    <r>
      <rPr>
        <sz val="11"/>
        <rFont val="HGPｺﾞｼｯｸE"/>
        <family val="3"/>
        <charset val="128"/>
      </rPr>
      <t>[超竜]が[光]がいると全てのダメージを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</si>
  <si>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</si>
  <si>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仲間</t>
    </r>
    <r>
      <rPr>
        <sz val="11"/>
        <rFont val="HGPｺﾞｼｯｸE"/>
        <family val="3"/>
        <charset val="128"/>
      </rPr>
      <t>[超竜]か[光]が戦闘不能になったときに、闘気ゲージを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</si>
  <si>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</si>
  <si>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</si>
  <si>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</si>
  <si>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</si>
  <si>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</si>
  <si>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</si>
  <si>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</si>
  <si>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</si>
  <si>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</si>
  <si>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</si>
  <si>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</si>
  <si>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</si>
  <si>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</si>
  <si>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</si>
  <si>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</si>
  <si>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</si>
  <si>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</si>
  <si>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</si>
  <si>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</si>
  <si>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</si>
  <si>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</si>
  <si>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切り札として登場したときに、</t>
    </r>
    <r>
      <rPr>
        <sz val="11"/>
        <color rgb="FFFF0000"/>
        <rFont val="HGPｺﾞｼｯｸE"/>
        <family val="3"/>
        <charset val="128"/>
      </rPr>
      <t>味方</t>
    </r>
    <r>
      <rPr>
        <sz val="11"/>
        <rFont val="HGPｺﾞｼｯｸE"/>
        <family val="3"/>
        <charset val="128"/>
      </rPr>
      <t>[超竜]と[光]のこうげきとすばやさを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</si>
  <si>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</si>
  <si>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</si>
  <si>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</si>
  <si>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</si>
  <si>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</si>
  <si>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</si>
  <si>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</si>
  <si>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</si>
  <si>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</si>
  <si>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</si>
  <si>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</si>
  <si>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</si>
  <si>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</si>
  <si>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</si>
  <si>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</si>
  <si>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</si>
  <si>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</si>
  <si>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</si>
  <si>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</si>
  <si>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</si>
  <si>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</si>
  <si>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</si>
  <si>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</si>
  <si>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</si>
  <si>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</si>
  <si>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</si>
  <si>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</si>
  <si>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</si>
  <si>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</si>
  <si>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</si>
  <si>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</si>
  <si>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</si>
  <si>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</si>
  <si>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</si>
  <si>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</si>
  <si>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</si>
  <si>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</si>
  <si>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</si>
  <si>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</si>
  <si>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</si>
  <si>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</si>
  <si>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</si>
  <si>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</si>
  <si>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切り札の敵がいる間、敵[超竜」と[光]からの通常攻撃ダメージを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</si>
  <si>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</si>
  <si>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</si>
  <si>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</si>
  <si>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</si>
  <si>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</si>
  <si>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</si>
  <si>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</si>
  <si>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</si>
  <si>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</si>
  <si>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</si>
  <si>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</si>
  <si>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</si>
  <si>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</si>
  <si>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</si>
  <si>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</si>
  <si>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</si>
  <si>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</si>
  <si>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</si>
  <si>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</si>
  <si>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</si>
  <si>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</si>
  <si>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</si>
  <si>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</si>
  <si>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</si>
  <si>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</si>
  <si>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</si>
  <si>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</si>
  <si>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</si>
  <si>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</si>
  <si>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</si>
  <si>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</si>
  <si>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</si>
  <si>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</si>
  <si>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</si>
  <si>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</si>
  <si>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</si>
  <si>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</si>
  <si>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</si>
  <si>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</si>
  <si>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</si>
  <si>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</si>
  <si>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</si>
  <si>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</si>
  <si>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</si>
  <si>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</si>
  <si>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</si>
  <si>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</si>
  <si>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</si>
  <si>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</si>
  <si>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</si>
  <si>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</si>
  <si>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</si>
  <si>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</si>
  <si>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</si>
  <si>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</si>
  <si>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</si>
  <si>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</si>
  <si>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</si>
  <si>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</si>
  <si>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</si>
  <si>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</si>
  <si>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</si>
  <si>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</si>
  <si>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</si>
  <si>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</si>
  <si>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</si>
  <si>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</si>
  <si>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</si>
  <si>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</si>
  <si>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</si>
  <si>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</si>
  <si>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</si>
  <si>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</si>
  <si>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</si>
  <si>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</si>
  <si>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</si>
  <si>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</si>
  <si>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</si>
  <si>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</si>
  <si>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</si>
  <si>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</si>
  <si>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</si>
  <si>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</si>
  <si>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</si>
  <si>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</si>
  <si>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</si>
  <si>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</si>
  <si>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</si>
  <si>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</si>
  <si>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</si>
  <si>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</si>
  <si>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</si>
  <si>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</si>
  <si>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</si>
  <si>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</si>
  <si>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</si>
  <si>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</si>
  <si>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</si>
  <si>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</si>
  <si>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</si>
  <si>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</si>
  <si>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</si>
  <si>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</si>
  <si>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</si>
  <si>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</si>
  <si>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</si>
  <si>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</si>
  <si>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</si>
  <si>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</si>
  <si>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</si>
  <si>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</si>
  <si>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</si>
  <si>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</si>
  <si>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</si>
  <si>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</si>
  <si>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</si>
  <si>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</si>
  <si>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</si>
  <si>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</si>
  <si>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</si>
  <si>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</si>
  <si>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</si>
  <si>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</si>
  <si>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</si>
  <si>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</si>
  <si>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</si>
  <si>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</si>
  <si>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</si>
  <si>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</si>
  <si>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</si>
  <si>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</si>
  <si>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</si>
  <si>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</si>
  <si>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</si>
  <si>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</si>
  <si>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</si>
  <si>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</si>
  <si>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</si>
  <si>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</si>
  <si>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</si>
  <si>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</si>
  <si>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</si>
  <si>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</si>
  <si>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</si>
  <si>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</si>
  <si>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</si>
  <si>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</si>
  <si>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</si>
  <si>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</si>
  <si>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</si>
  <si>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</si>
  <si>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</si>
  <si>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</si>
  <si>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</si>
  <si>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</si>
  <si>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</si>
  <si>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</si>
  <si>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</si>
  <si>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</si>
  <si>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</si>
  <si>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</si>
  <si>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</si>
  <si>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</si>
  <si>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</si>
  <si>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</si>
  <si>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</si>
  <si>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</si>
  <si>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</si>
  <si>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</si>
  <si>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</si>
  <si>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</si>
  <si>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</si>
  <si>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</si>
  <si>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</si>
  <si>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</si>
  <si>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</si>
  <si>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</si>
  <si>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</si>
  <si>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</si>
  <si>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</si>
  <si>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</si>
  <si>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</si>
  <si>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</si>
  <si>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</si>
  <si>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</si>
  <si>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</si>
  <si>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</si>
  <si>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</si>
  <si>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</si>
  <si>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</si>
  <si>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</si>
  <si>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</si>
  <si>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</si>
  <si>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</si>
  <si>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</si>
  <si>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</si>
  <si>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</si>
  <si>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</si>
  <si>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</si>
  <si>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</si>
  <si>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</si>
  <si>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</si>
  <si>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</si>
  <si>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</si>
  <si>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</si>
  <si>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</si>
  <si>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</si>
  <si>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</si>
  <si>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</si>
  <si>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</si>
  <si>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</si>
  <si>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</si>
  <si>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</si>
  <si>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</si>
  <si>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</si>
  <si>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</si>
  <si>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</si>
  <si>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</si>
  <si>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</si>
  <si>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</si>
  <si>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</si>
  <si>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</si>
  <si>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</si>
  <si>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</si>
  <si>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</si>
  <si>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</si>
  <si>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</si>
  <si>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</si>
  <si>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</si>
  <si>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</si>
  <si>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</si>
  <si>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</si>
  <si>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</si>
  <si>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</si>
  <si>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</si>
  <si>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</si>
  <si>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</si>
  <si>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</si>
  <si>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</si>
  <si>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</si>
  <si>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</si>
  <si>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</si>
  <si>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</si>
  <si>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</si>
  <si>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</si>
  <si>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</si>
  <si>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</si>
  <si>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</si>
  <si>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</si>
  <si>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</si>
  <si>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</si>
  <si>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</si>
  <si>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</si>
  <si>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</si>
  <si>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</si>
  <si>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</si>
  <si>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</si>
  <si>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</si>
  <si>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</si>
  <si>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</si>
  <si>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</si>
  <si>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</si>
  <si>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</si>
  <si>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</si>
  <si>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</si>
  <si>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</si>
  <si>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</si>
  <si>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</si>
  <si>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</si>
  <si>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</si>
  <si>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</si>
  <si>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</si>
  <si>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</si>
  <si>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</si>
  <si>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</si>
  <si>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</si>
  <si>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</si>
  <si>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</si>
  <si>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</si>
  <si>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</si>
  <si>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</si>
  <si>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</si>
  <si>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</si>
  <si>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</si>
  <si>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</si>
  <si>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</si>
  <si>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</si>
  <si>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</si>
  <si>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</si>
  <si>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</si>
  <si>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</si>
  <si>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</si>
  <si>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</si>
  <si>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</si>
  <si>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</si>
  <si>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</si>
  <si>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</si>
  <si>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</si>
  <si>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</si>
  <si>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</si>
  <si>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</si>
  <si>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</si>
  <si>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</si>
  <si>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</si>
  <si>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</si>
  <si>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</si>
  <si>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</si>
  <si>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</si>
  <si>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</si>
  <si>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</si>
  <si>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</si>
  <si>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</si>
  <si>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</si>
  <si>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</si>
  <si>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</si>
  <si>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</si>
  <si>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</si>
  <si>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</si>
  <si>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</si>
  <si>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</si>
  <si>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</si>
  <si>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</si>
  <si>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</si>
  <si>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</si>
  <si>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</si>
  <si>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</si>
  <si>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</si>
  <si>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</si>
  <si>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</si>
  <si>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</si>
  <si>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</si>
  <si>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</si>
  <si>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</si>
  <si>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</si>
  <si>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</si>
  <si>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</si>
  <si>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</si>
  <si>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</si>
  <si>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</si>
  <si>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</si>
  <si>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</si>
  <si>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</si>
  <si>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</si>
  <si>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</si>
  <si>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</si>
  <si>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</si>
  <si>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</si>
  <si>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</si>
  <si>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</si>
  <si>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</si>
  <si>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</si>
  <si>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</si>
  <si>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</si>
  <si>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</si>
  <si>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</si>
  <si>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</si>
  <si>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</si>
  <si>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</si>
  <si>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</si>
  <si>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</si>
  <si>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</si>
  <si>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</si>
  <si>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</si>
  <si>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</si>
  <si>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</si>
  <si>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</si>
  <si>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</si>
  <si>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</si>
  <si>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</si>
  <si>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</si>
  <si>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</si>
  <si>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</si>
  <si>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</si>
  <si>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</si>
  <si>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3～5R目の自分ターンに、</t>
    </r>
    <r>
      <rPr>
        <sz val="11"/>
        <color rgb="FFFF0000"/>
        <rFont val="HGPｺﾞｼｯｸE"/>
        <family val="3"/>
        <charset val="128"/>
      </rPr>
      <t>味方</t>
    </r>
    <r>
      <rPr>
        <sz val="11"/>
        <rFont val="HGPｺﾞｼｯｸE"/>
        <family val="3"/>
        <charset val="128"/>
      </rPr>
      <t>[超竜]と[暗黒]のこうげきとまりょくを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</si>
  <si>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</si>
  <si>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</si>
  <si>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</si>
  <si>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</si>
  <si>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</si>
  <si>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</si>
  <si>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</si>
  <si>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</si>
  <si>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</si>
  <si>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</si>
  <si>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</si>
  <si>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</si>
  <si>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</si>
  <si>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</si>
  <si>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</si>
  <si>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</si>
  <si>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</si>
  <si>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</si>
  <si>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</si>
  <si>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4R目の自分ターンに、</t>
    </r>
    <r>
      <rPr>
        <sz val="11"/>
        <color rgb="FFFF0000"/>
        <rFont val="HGPｺﾞｼｯｸE"/>
        <family val="3"/>
        <charset val="128"/>
      </rPr>
      <t>味方</t>
    </r>
    <r>
      <rPr>
        <sz val="11"/>
        <rFont val="HGPｺﾞｼｯｸE"/>
        <family val="3"/>
        <charset val="128"/>
      </rPr>
      <t>[超竜]のこうげきが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</si>
  <si>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敵[超竜]へのダメージが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</si>
  <si>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</si>
  <si>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</si>
  <si>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</si>
  <si>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</si>
  <si>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</si>
  <si>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</si>
  <si>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</si>
  <si>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</si>
  <si>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</si>
  <si>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</si>
  <si>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</si>
  <si>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</si>
  <si>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</si>
  <si>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</si>
  <si>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</si>
  <si>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</si>
  <si>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「マイ勇者」の属性が[超竜]になる</t>
    <rPh sb="3" eb="5">
      <t>ユウシャ</t>
    </rPh>
    <rPh sb="7" eb="9">
      <t>ゾクセイ</t>
    </rPh>
    <rPh sb="11" eb="12">
      <t>チョウ</t>
    </rPh>
    <rPh sb="12" eb="13">
      <t>リュウ</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</si>
  <si>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</si>
  <si>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</si>
  <si>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</si>
  <si>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</si>
  <si>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</si>
  <si>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</si>
  <si>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</si>
  <si>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</si>
  <si>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</si>
  <si>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</si>
  <si>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</si>
  <si>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</si>
  <si>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</si>
  <si>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</si>
  <si>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</si>
  <si>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[超竜]と[光]のHPを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</si>
  <si>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</si>
  <si>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</si>
  <si>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</si>
  <si>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</si>
  <si>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</si>
  <si>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</si>
  <si>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</si>
  <si>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</si>
  <si>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</si>
  <si>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</si>
  <si>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</si>
  <si>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</si>
  <si>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「超1弾」のトーナメントモードのバトルの間、全てのステータスが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</si>
  <si>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</si>
  <si>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</si>
  <si>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</si>
  <si>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</si>
  <si>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</si>
  <si>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</si>
  <si>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</si>
  <si>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</si>
  <si>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</si>
  <si>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</si>
  <si>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2～4R目の自分ターンに、</t>
    </r>
    <r>
      <rPr>
        <sz val="11"/>
        <color rgb="FFFF0000"/>
        <rFont val="HGPｺﾞｼｯｸE"/>
        <family val="3"/>
        <charset val="128"/>
      </rPr>
      <t>味方</t>
    </r>
    <r>
      <rPr>
        <sz val="11"/>
        <color theme="1"/>
        <rFont val="HGPｺﾞｼｯｸE"/>
        <family val="3"/>
        <charset val="128"/>
      </rPr>
      <t>[超竜]と[光]のこうげきとまりょくを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</si>
  <si>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</si>
  <si>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</si>
  <si>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</si>
  <si>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</si>
  <si>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</si>
  <si>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</si>
  <si>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</si>
  <si>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</si>
  <si>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</si>
  <si>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</si>
  <si>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</si>
  <si>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</si>
  <si>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</si>
  <si>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2～4R目の自分ターンに、敵[超竜]と[光]への通常攻撃ダメージを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</si>
  <si>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</si>
  <si>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</si>
  <si>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</si>
  <si>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</si>
  <si>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</si>
  <si>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</si>
  <si>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</si>
  <si>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</si>
  <si>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</si>
  <si>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</si>
  <si>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3～4R目の自分ターンに、</t>
    </r>
    <r>
      <rPr>
        <sz val="11"/>
        <color rgb="FFFF0000"/>
        <rFont val="HGPｺﾞｼｯｸE"/>
        <family val="3"/>
        <charset val="128"/>
      </rPr>
      <t>味方</t>
    </r>
    <r>
      <rPr>
        <sz val="11"/>
        <color theme="1"/>
        <rFont val="HGPｺﾞｼｯｸE"/>
        <family val="3"/>
        <charset val="128"/>
      </rPr>
      <t>[超竜]の通常攻撃ダメージを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</si>
  <si>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</si>
  <si>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</si>
  <si>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</si>
  <si>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</si>
  <si>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</si>
  <si>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</si>
  <si>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</si>
  <si>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</si>
  <si>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</si>
  <si>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</si>
  <si>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</si>
  <si>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</si>
  <si>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</si>
  <si>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</si>
  <si>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</si>
  <si>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</si>
  <si>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</si>
  <si>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</si>
  <si>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</si>
  <si>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</si>
  <si>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</si>
  <si>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</si>
  <si>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</si>
  <si>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</si>
  <si>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</si>
  <si>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</si>
  <si>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2～3R目の相手ターンに、</t>
    </r>
    <r>
      <rPr>
        <sz val="11"/>
        <color rgb="FFFF0000"/>
        <rFont val="HGPｺﾞｼｯｸE"/>
        <family val="3"/>
        <charset val="128"/>
      </rPr>
      <t>味方</t>
    </r>
    <r>
      <rPr>
        <sz val="11"/>
        <color theme="1"/>
        <rFont val="HGPｺﾞｼｯｸE"/>
        <family val="3"/>
        <charset val="128"/>
      </rPr>
      <t>[超竜]が受ける通常攻撃ダメージを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</si>
  <si>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</si>
  <si>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</si>
  <si>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</si>
  <si>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</si>
  <si>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</si>
  <si>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</si>
  <si>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</si>
  <si>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</si>
  <si>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</si>
  <si>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</si>
  <si>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</si>
  <si>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</si>
  <si>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</si>
  <si>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</si>
  <si>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</si>
  <si>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</si>
  <si>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</si>
  <si>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</si>
  <si>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</si>
  <si>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</si>
  <si>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</si>
  <si>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</si>
  <si>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</si>
  <si>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</si>
  <si>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</si>
  <si>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</si>
  <si>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</si>
  <si>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</si>
  <si>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</si>
  <si>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</si>
  <si>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</si>
  <si>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</si>
  <si>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</si>
  <si>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</si>
  <si>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</si>
  <si>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</si>
  <si>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</si>
  <si>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</si>
  <si>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</si>
  <si>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</si>
  <si>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</si>
  <si>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</si>
  <si>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</si>
  <si>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</si>
  <si>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</si>
  <si>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</si>
  <si>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</si>
  <si>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</si>
  <si>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</si>
  <si>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</si>
  <si>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</si>
  <si>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</si>
  <si>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</si>
  <si>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</si>
  <si>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</si>
  <si>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</si>
  <si>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</si>
  <si>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</si>
  <si>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</si>
  <si>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</si>
  <si>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</si>
  <si>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</si>
  <si>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</si>
  <si>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</si>
  <si>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</si>
  <si>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</si>
  <si>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</si>
  <si>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</si>
  <si>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</si>
  <si>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</si>
  <si>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</si>
  <si>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</si>
  <si>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</si>
  <si>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</si>
  <si>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</si>
  <si>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</si>
  <si>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</si>
  <si>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</si>
  <si>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</si>
  <si>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</si>
  <si>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</si>
  <si>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</si>
  <si>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</si>
  <si>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</si>
  <si>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</si>
  <si>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</si>
  <si>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</si>
  <si>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</si>
  <si>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</si>
  <si>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</si>
  <si>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</si>
  <si>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</si>
  <si>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</si>
  <si>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</si>
  <si>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</si>
  <si>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</si>
  <si>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</si>
  <si>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</si>
  <si>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</si>
  <si>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</si>
  <si>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</si>
  <si>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</si>
  <si>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</si>
  <si>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</si>
  <si>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</si>
  <si>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</si>
  <si>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</si>
  <si>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</si>
  <si>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</si>
  <si>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</si>
  <si>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</si>
  <si>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</si>
  <si>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</si>
  <si>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</si>
  <si>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</si>
  <si>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</si>
  <si>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</si>
  <si>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</si>
  <si>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</si>
  <si>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</si>
  <si>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</si>
  <si>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</si>
  <si>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</si>
  <si>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</si>
  <si>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</si>
  <si>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</si>
  <si>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</si>
  <si>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</si>
  <si>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</si>
  <si>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</si>
  <si>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</si>
  <si>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</si>
  <si>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</si>
  <si>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</si>
  <si>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</si>
  <si>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</si>
  <si>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</si>
  <si>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</si>
  <si>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</si>
  <si>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</si>
  <si>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</si>
  <si>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</si>
  <si>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</si>
  <si>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</si>
  <si>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</si>
  <si>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</si>
  <si>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</si>
  <si>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</si>
  <si>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</si>
  <si>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</si>
  <si>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</si>
  <si>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</si>
  <si>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</si>
  <si>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</si>
  <si>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</si>
  <si>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</si>
  <si>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</si>
  <si>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</si>
  <si>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</si>
  <si>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</si>
  <si>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</si>
  <si>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</si>
  <si>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</si>
  <si>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</si>
  <si>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</si>
  <si>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</si>
  <si>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</si>
  <si>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</si>
  <si>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</si>
  <si>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</si>
  <si>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</si>
  <si>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</si>
  <si>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</si>
  <si>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</si>
  <si>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</si>
  <si>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</si>
  <si>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</si>
  <si>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</si>
  <si>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</si>
  <si>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</si>
  <si>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</si>
  <si>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</si>
  <si>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</si>
  <si>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</si>
  <si>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</si>
  <si>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</si>
  <si>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</si>
  <si>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</si>
  <si>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</si>
  <si>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</si>
  <si>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</si>
  <si>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</si>
  <si>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</si>
  <si>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</si>
  <si>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</si>
  <si>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</si>
  <si>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</si>
  <si>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</si>
  <si>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</si>
  <si>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</si>
  <si>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</si>
  <si>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</si>
  <si>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</si>
  <si>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</si>
  <si>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</si>
  <si>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</si>
  <si>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</si>
  <si>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</si>
  <si>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</si>
  <si>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</si>
  <si>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</si>
  <si>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</si>
  <si>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</si>
  <si>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</si>
  <si>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</si>
  <si>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</si>
  <si>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</si>
  <si>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</si>
  <si>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</si>
  <si>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</si>
  <si>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</si>
  <si>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</si>
  <si>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</si>
  <si>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</si>
  <si>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</si>
  <si>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</si>
  <si>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</si>
  <si>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</si>
  <si>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</si>
  <si>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</si>
  <si>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</si>
  <si>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</si>
  <si>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</si>
  <si>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</si>
  <si>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</si>
  <si>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</si>
  <si>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</si>
  <si>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</si>
  <si>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</si>
  <si>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</si>
  <si>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</si>
  <si>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</si>
  <si>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</si>
  <si>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</si>
  <si>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</si>
  <si>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</si>
  <si>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</si>
  <si>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</si>
  <si>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</si>
  <si>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</si>
  <si>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</si>
  <si>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</si>
  <si>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</si>
  <si>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</si>
  <si>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</si>
  <si>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</si>
  <si>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</si>
  <si>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</si>
  <si>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</si>
  <si>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</si>
  <si>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</si>
  <si>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</si>
  <si>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</si>
  <si>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</si>
  <si>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</si>
  <si>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</si>
  <si>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</si>
  <si>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</si>
  <si>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</si>
  <si>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</si>
  <si>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</si>
  <si>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</si>
  <si>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</si>
  <si>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</si>
  <si>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</si>
  <si>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</si>
  <si>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</si>
  <si>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</si>
  <si>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</si>
  <si>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</si>
  <si>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</si>
  <si>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</si>
  <si>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</si>
  <si>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</si>
  <si>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</si>
  <si>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</si>
  <si>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</si>
  <si>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</si>
  <si>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</si>
  <si>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</si>
  <si>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</si>
  <si>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</si>
  <si>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</si>
  <si>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</si>
  <si>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</si>
  <si>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</si>
  <si>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</si>
  <si>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</si>
  <si>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</si>
  <si>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</si>
  <si>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</si>
  <si>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</si>
  <si>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</si>
  <si>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</si>
  <si>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</si>
  <si>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</si>
  <si>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</si>
  <si>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</si>
  <si>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</si>
  <si>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</si>
  <si>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</si>
  <si>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</si>
  <si>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</si>
  <si>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</si>
  <si>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</si>
  <si>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</si>
  <si>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</si>
  <si>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</si>
  <si>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</si>
  <si>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</si>
  <si>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</si>
  <si>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</si>
  <si>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</si>
  <si>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</si>
  <si>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</si>
  <si>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</si>
  <si>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</si>
  <si>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</si>
  <si>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</si>
  <si>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</si>
  <si>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</si>
  <si>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</si>
  <si>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</si>
  <si>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</si>
  <si>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</si>
  <si>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</si>
  <si>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</si>
  <si>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</si>
  <si>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</si>
  <si>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</si>
  <si>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</si>
  <si>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</si>
  <si>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</si>
  <si>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</si>
  <si>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</si>
  <si>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</si>
  <si>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</si>
  <si>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</si>
  <si>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</si>
  <si>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</si>
  <si>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</si>
  <si>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</si>
  <si>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</si>
  <si>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</si>
  <si>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</si>
  <si>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</si>
  <si>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</si>
  <si>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</si>
  <si>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</si>
  <si>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</si>
  <si>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</si>
  <si>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</si>
  <si>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</si>
  <si>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</si>
  <si>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</si>
  <si>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</si>
  <si>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</si>
  <si>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</si>
  <si>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</si>
  <si>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</si>
  <si>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</si>
  <si>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</si>
  <si>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</si>
  <si>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</si>
  <si>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</si>
  <si>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</si>
  <si>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</si>
  <si>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</si>
  <si>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</si>
  <si>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</si>
  <si>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</si>
  <si>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</si>
  <si>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</si>
  <si>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</si>
  <si>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</si>
  <si>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</si>
  <si>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</si>
  <si>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</si>
  <si>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</si>
  <si>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</si>
  <si>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</si>
  <si>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</si>
  <si>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</si>
  <si>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</si>
  <si>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</si>
  <si>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</si>
  <si>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</si>
  <si>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</si>
  <si>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</si>
  <si>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</si>
  <si>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</si>
  <si>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</si>
  <si>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</si>
  <si>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</si>
  <si>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</si>
  <si>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</si>
  <si>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</si>
  <si>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</si>
  <si>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</si>
  <si>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</si>
  <si>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</si>
  <si>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</si>
  <si>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</si>
  <si>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</si>
  <si>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</si>
  <si>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</si>
  <si>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</si>
  <si>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</si>
  <si>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</si>
  <si>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</si>
  <si>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</si>
  <si>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</si>
  <si>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</si>
  <si>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</si>
  <si>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</si>
  <si>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</si>
  <si>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</si>
  <si>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</si>
  <si>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</si>
  <si>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</si>
  <si>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</si>
  <si>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</si>
  <si>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</si>
  <si>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</si>
  <si>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</si>
  <si>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</si>
  <si>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</si>
  <si>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</si>
  <si>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</si>
  <si>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</si>
  <si>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</si>
  <si>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</si>
  <si>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</si>
  <si>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</si>
  <si>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</si>
  <si>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</si>
  <si>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</si>
  <si>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</si>
  <si>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</si>
  <si>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</si>
  <si>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</si>
  <si>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</si>
  <si>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</si>
  <si>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</si>
  <si>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</si>
  <si>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</si>
  <si>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</si>
  <si>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</si>
  <si>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</si>
  <si>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</si>
  <si>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</si>
  <si>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</si>
  <si>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</si>
  <si>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</si>
  <si>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</si>
  <si>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</si>
  <si>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</si>
  <si>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</si>
  <si>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</si>
  <si>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</si>
  <si>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</si>
  <si>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</si>
  <si>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</si>
  <si>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</si>
  <si>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</si>
  <si>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</si>
  <si>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</si>
  <si>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</si>
  <si>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</si>
  <si>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</si>
  <si>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</si>
  <si>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</si>
  <si>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</si>
  <si>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</si>
  <si>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</si>
  <si>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</si>
  <si>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</si>
  <si>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</si>
  <si>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</si>
  <si>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</si>
  <si>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</si>
  <si>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</si>
  <si>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</si>
  <si>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</si>
  <si>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</si>
  <si>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</si>
  <si>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</si>
  <si>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</si>
  <si>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</si>
  <si>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</si>
  <si>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</si>
  <si>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</si>
  <si>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</si>
  <si>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</si>
  <si>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</si>
  <si>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</si>
  <si>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</si>
  <si>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</si>
  <si>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</si>
  <si>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</si>
  <si>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</si>
  <si>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</si>
  <si>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</si>
  <si>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</si>
  <si>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</si>
  <si>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</si>
  <si>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</si>
  <si>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</si>
  <si>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</si>
  <si>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</si>
  <si>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</si>
  <si>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</si>
  <si>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</si>
  <si>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</si>
  <si>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</si>
  <si>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</si>
  <si>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</si>
  <si>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</si>
  <si>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</si>
  <si>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</si>
  <si>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</si>
  <si>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</si>
  <si>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</si>
  <si>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</si>
  <si>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</si>
  <si>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</si>
  <si>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</si>
  <si>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</si>
  <si>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</si>
  <si>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</si>
  <si>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</si>
  <si>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[百獣]と[超竜]の通常攻撃ダメージをブーストされた枚数が多いほど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</si>
  <si>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[百獣]と[超竜]の通常攻撃ダメージをR数が多いほど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</si>
  <si>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</si>
  <si>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</si>
  <si>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</si>
  <si>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</si>
  <si>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</si>
  <si>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</si>
  <si>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[百獣]と[超竜]の全てのステータスを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</si>
  <si>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</si>
  <si>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</si>
  <si>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</si>
  <si>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</si>
  <si>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</si>
  <si>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</si>
  <si>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</si>
  <si>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</si>
  <si>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</si>
  <si>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</si>
  <si>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</si>
  <si>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</si>
  <si>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</si>
  <si>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</si>
  <si>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</si>
  <si>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</si>
  <si>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</si>
  <si>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</si>
  <si>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</si>
  <si>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</si>
  <si>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</si>
  <si>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</si>
  <si>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</si>
  <si>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</si>
  <si>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</si>
  <si>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</si>
  <si>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</si>
  <si>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</si>
  <si>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</si>
  <si>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</si>
  <si>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</si>
  <si>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</si>
  <si>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</si>
  <si>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</si>
  <si>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</si>
  <si>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</si>
  <si>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</si>
  <si>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</si>
  <si>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</si>
  <si>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</si>
  <si>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</si>
  <si>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</si>
  <si>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</si>
  <si>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</si>
  <si>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</si>
  <si>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</si>
  <si>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</si>
  <si>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</si>
  <si>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</si>
  <si>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</si>
  <si>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</si>
  <si>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</si>
  <si>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</si>
  <si>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</si>
  <si>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</si>
  <si>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</si>
  <si>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</si>
  <si>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</si>
  <si>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</si>
  <si>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</si>
  <si>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</si>
  <si>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</si>
  <si>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</si>
  <si>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</si>
  <si>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</si>
  <si>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</si>
  <si>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</si>
  <si>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</si>
  <si>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</si>
  <si>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</si>
  <si>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</si>
  <si>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</si>
  <si>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</si>
  <si>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</si>
  <si>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</si>
  <si>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</si>
  <si>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</si>
  <si>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</si>
  <si>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</si>
  <si>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</si>
  <si>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</si>
  <si>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</si>
  <si>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</si>
  <si>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</si>
  <si>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</si>
  <si>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</si>
  <si>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</si>
  <si>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</si>
  <si>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</si>
  <si>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</si>
  <si>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</si>
  <si>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</si>
  <si>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</si>
  <si>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</si>
  <si>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「超2弾」のトーナメントモードのバトルの間、全てのステータスが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</si>
  <si>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</si>
  <si>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</si>
  <si>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</si>
  <si>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</si>
  <si>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</si>
  <si>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</si>
  <si>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</si>
  <si>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</si>
  <si>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</si>
  <si>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</si>
  <si>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</si>
  <si>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</si>
  <si>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</si>
  <si>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</si>
  <si>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</si>
  <si>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</si>
  <si>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</si>
  <si>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</si>
  <si>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</si>
  <si>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</si>
  <si>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</si>
  <si>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</si>
  <si>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</si>
  <si>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</si>
  <si>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</si>
  <si>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</si>
  <si>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</si>
  <si>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</si>
  <si>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</si>
  <si>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</si>
  <si>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</si>
  <si>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</si>
  <si>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</si>
  <si>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</si>
  <si>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</si>
  <si>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</si>
  <si>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</si>
  <si>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</si>
  <si>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</si>
  <si>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</si>
  <si>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</si>
  <si>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</si>
  <si>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</si>
  <si>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</si>
  <si>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</si>
  <si>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</si>
  <si>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</si>
  <si>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</si>
  <si>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</si>
  <si>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</si>
  <si>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</si>
  <si>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</si>
  <si>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</si>
  <si>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</si>
  <si>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</si>
  <si>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</si>
  <si>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</si>
  <si>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</si>
  <si>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</si>
  <si>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</si>
  <si>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</si>
  <si>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</si>
  <si>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</si>
  <si>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</si>
  <si>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</si>
  <si>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</si>
  <si>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</si>
  <si>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</si>
  <si>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</si>
  <si>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</si>
  <si>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</si>
  <si>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</si>
  <si>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</si>
  <si>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自身が必殺技を使うときに、</t>
    </r>
    <r>
      <rPr>
        <sz val="11"/>
        <color rgb="FFFF5A32"/>
        <rFont val="HGPｺﾞｼｯｸE"/>
        <family val="3"/>
        <charset val="128"/>
      </rPr>
      <t>仲間</t>
    </r>
    <r>
      <rPr>
        <sz val="11"/>
        <rFont val="HGPｺﾞｼｯｸE"/>
        <family val="3"/>
        <charset val="128"/>
      </rPr>
      <t>[超竜]か[光]がいると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</si>
  <si>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</si>
  <si>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</si>
  <si>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</si>
  <si>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</si>
  <si>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</si>
  <si>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</si>
  <si>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</si>
  <si>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</si>
  <si>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</si>
  <si>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</si>
  <si>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</si>
  <si>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</si>
  <si>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</si>
  <si>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</si>
  <si>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</si>
  <si>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</si>
  <si>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</si>
  <si>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</si>
  <si>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</si>
  <si>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</si>
  <si>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</si>
  <si>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</si>
  <si>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</si>
  <si>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</si>
  <si>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</si>
  <si>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</si>
  <si>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</si>
  <si>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</si>
  <si>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</si>
  <si>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</si>
  <si>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</si>
  <si>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</si>
  <si>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</si>
  <si>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</si>
  <si>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</si>
  <si>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</si>
  <si>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</si>
  <si>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</si>
  <si>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</si>
  <si>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</si>
  <si>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</si>
  <si>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</si>
  <si>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</si>
  <si>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</si>
  <si>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</si>
  <si>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</si>
  <si>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</si>
  <si>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</si>
  <si>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</si>
  <si>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</si>
  <si>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</si>
  <si>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</si>
  <si>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</si>
  <si>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</si>
  <si>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</si>
  <si>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</si>
  <si>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</si>
  <si>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</si>
  <si>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</si>
  <si>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</si>
  <si>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</si>
  <si>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</si>
  <si>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</si>
  <si>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</si>
  <si>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</si>
  <si>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</si>
  <si>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</si>
  <si>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</si>
  <si>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</si>
  <si>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</si>
  <si>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</si>
  <si>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</si>
  <si>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</si>
  <si>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</si>
  <si>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</si>
  <si>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</si>
  <si>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</si>
  <si>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仲間</t>
    </r>
    <r>
      <rPr>
        <sz val="11"/>
        <color theme="1"/>
        <rFont val="HGPｺﾞｼｯｸE"/>
        <family val="3"/>
        <charset val="128"/>
      </rPr>
      <t>[妖魔]と[超竜]が両方いる間、敵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</si>
  <si>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</si>
  <si>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</si>
  <si>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</si>
  <si>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</si>
  <si>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t>
    </r>
    <r>
      <rPr>
        <sz val="11"/>
        <color rgb="FFFF5A32"/>
        <rFont val="HGPｺﾞｼｯｸE"/>
        <family val="3"/>
        <charset val="128"/>
      </rPr>
      <t>仲間</t>
    </r>
    <r>
      <rPr>
        <sz val="11"/>
        <color theme="1"/>
        <rFont val="HGPｺﾞｼｯｸE"/>
        <family val="3"/>
        <charset val="128"/>
      </rPr>
      <t>[妖魔]か[超竜]がいると敵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</si>
  <si>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</si>
  <si>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</si>
  <si>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</si>
  <si>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</si>
  <si>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</si>
  <si>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</si>
  <si>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</si>
  <si>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</si>
  <si>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</si>
  <si>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</si>
  <si>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</si>
  <si>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</si>
  <si>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</si>
  <si>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</si>
  <si>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敵が必殺技を使うときに、</t>
    </r>
    <r>
      <rPr>
        <sz val="11"/>
        <color rgb="FFFF5A32"/>
        <rFont val="HGPｺﾞｼｯｸE"/>
        <family val="3"/>
        <charset val="128"/>
      </rPr>
      <t>仲間</t>
    </r>
    <r>
      <rPr>
        <sz val="11"/>
        <color theme="1"/>
        <rFont val="HGPｺﾞｼｯｸE"/>
        <family val="3"/>
        <charset val="128"/>
      </rPr>
      <t>[超竜]がいると敵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</si>
  <si>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</si>
  <si>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</si>
  <si>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</si>
  <si>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</si>
  <si>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</si>
  <si>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</si>
  <si>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</si>
  <si>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</si>
  <si>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</si>
  <si>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[不死]か[超竜]が多いほど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</si>
  <si>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</si>
  <si>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</si>
  <si>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</si>
  <si>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各R終了時に、</t>
    </r>
    <r>
      <rPr>
        <sz val="11"/>
        <color rgb="FFFF5A32"/>
        <rFont val="HGPｺﾞｼｯｸE"/>
        <family val="3"/>
        <charset val="128"/>
      </rPr>
      <t>仲間</t>
    </r>
    <r>
      <rPr>
        <sz val="11"/>
        <color theme="1"/>
        <rFont val="HGPｺﾞｼｯｸE"/>
        <family val="3"/>
        <charset val="128"/>
      </rPr>
      <t>[不死]か[超竜]がいると敵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</si>
  <si>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</si>
  <si>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</si>
  <si>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</si>
  <si>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</si>
  <si>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</si>
  <si>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3～4R開始時に、</t>
    </r>
    <r>
      <rPr>
        <sz val="11"/>
        <color rgb="FFFF5A32"/>
        <rFont val="HGPｺﾞｼｯｸE"/>
        <family val="3"/>
        <charset val="128"/>
      </rPr>
      <t>仲間</t>
    </r>
    <r>
      <rPr>
        <sz val="11"/>
        <color theme="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</si>
  <si>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</si>
  <si>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</si>
  <si>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</si>
  <si>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</si>
  <si>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</si>
  <si>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</si>
  <si>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</si>
  <si>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</si>
  <si>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</si>
  <si>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t>
    </r>
    <r>
      <rPr>
        <sz val="11"/>
        <color rgb="FFFF5A32"/>
        <rFont val="HGPｺﾞｼｯｸE"/>
        <family val="3"/>
        <charset val="128"/>
      </rPr>
      <t>仲間</t>
    </r>
    <r>
      <rPr>
        <sz val="11"/>
        <color theme="1"/>
        <rFont val="HGPｺﾞｼｯｸE"/>
        <family val="3"/>
        <charset val="128"/>
      </rPr>
      <t>[超竜]か[暗黒]がいると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</si>
  <si>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</si>
  <si>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</si>
  <si>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</si>
  <si>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</si>
  <si>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</si>
  <si>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</si>
  <si>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</si>
  <si>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</si>
  <si>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仲間</t>
    </r>
    <r>
      <rPr>
        <sz val="11"/>
        <color theme="1"/>
        <rFont val="HGPｺﾞｼｯｸE"/>
        <family val="3"/>
        <charset val="128"/>
      </rPr>
      <t>[百獣]と[超竜]が両方いる間、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</si>
  <si>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1～3R目に、</t>
    </r>
    <r>
      <rPr>
        <sz val="11"/>
        <color rgb="FFFF5A32"/>
        <rFont val="HGPｺﾞｼｯｸE"/>
        <family val="3"/>
        <charset val="128"/>
      </rPr>
      <t>仲間</t>
    </r>
    <r>
      <rPr>
        <sz val="11"/>
        <color theme="1"/>
        <rFont val="HGPｺﾞｼｯｸE"/>
        <family val="3"/>
        <charset val="128"/>
      </rPr>
      <t>[百獣]と[超竜]がいると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</si>
  <si>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</si>
  <si>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</si>
  <si>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</si>
  <si>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</si>
  <si>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</si>
  <si>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</si>
  <si>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</si>
  <si>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1～2R開始時に、</t>
    </r>
    <r>
      <rPr>
        <sz val="11"/>
        <color rgb="FFFF5A32"/>
        <rFont val="HGPｺﾞｼｯｸE"/>
        <family val="3"/>
        <charset val="128"/>
      </rPr>
      <t>仲間</t>
    </r>
    <r>
      <rPr>
        <sz val="11"/>
        <color theme="1"/>
        <rFont val="HGPｺﾞｼｯｸE"/>
        <family val="3"/>
        <charset val="128"/>
      </rPr>
      <t>[百獣]か[超竜]がいると敵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</si>
  <si>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</si>
  <si>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</si>
  <si>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</si>
  <si>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</si>
  <si>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</si>
  <si>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</si>
  <si>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</si>
  <si>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</si>
  <si>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</si>
  <si>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</si>
  <si>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</si>
  <si>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</si>
  <si>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</si>
  <si>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</si>
  <si>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</si>
  <si>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</si>
  <si>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</si>
  <si>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</si>
  <si>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2～4R開始時に、</t>
    </r>
    <r>
      <rPr>
        <sz val="11"/>
        <color rgb="FFFF5A32"/>
        <rFont val="HGPｺﾞｼｯｸE"/>
        <family val="3"/>
        <charset val="128"/>
      </rPr>
      <t>仲間</t>
    </r>
    <r>
      <rPr>
        <sz val="11"/>
        <color theme="1"/>
        <rFont val="HGPｺﾞｼｯｸE"/>
        <family val="3"/>
        <charset val="128"/>
      </rPr>
      <t>[百獣]か[超竜]がいると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</si>
  <si>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</si>
  <si>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</si>
  <si>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</si>
  <si>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</si>
  <si>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</si>
  <si>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</si>
  <si>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</si>
  <si>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</si>
  <si>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</si>
  <si>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</si>
  <si>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</si>
  <si>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</si>
  <si>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</si>
  <si>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</si>
  <si>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</si>
  <si>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</si>
  <si>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[超竜]が多いほど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</si>
  <si>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</si>
  <si>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</si>
  <si>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</si>
  <si>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</si>
  <si>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</si>
  <si>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</si>
  <si>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</si>
  <si>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</si>
  <si>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[超竜]か[暗黒]が多いほど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</si>
  <si>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</si>
  <si>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</si>
  <si>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</si>
  <si>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</si>
  <si>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</si>
  <si>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</si>
  <si>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</si>
  <si>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</si>
  <si>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</si>
  <si>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</si>
  <si>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</si>
  <si>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</si>
  <si>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</si>
  <si>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</si>
  <si>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</si>
  <si>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</si>
  <si>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</si>
  <si>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</si>
  <si>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</si>
  <si>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</si>
  <si>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</si>
  <si>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</si>
  <si>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</si>
  <si>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</si>
  <si>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</si>
  <si>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</si>
  <si>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</si>
  <si>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</si>
  <si>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</si>
  <si>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</si>
  <si>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</si>
  <si>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</si>
  <si>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</si>
  <si>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</si>
  <si>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</si>
  <si>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</si>
  <si>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</si>
  <si>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</si>
  <si>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</si>
  <si>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</si>
  <si>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</si>
  <si>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</si>
  <si>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</si>
  <si>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</si>
  <si>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</si>
  <si>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</si>
  <si>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</si>
  <si>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</si>
  <si>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</si>
  <si>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</si>
  <si>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</si>
  <si>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</si>
  <si>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</si>
  <si>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</si>
  <si>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</si>
  <si>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</si>
  <si>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</si>
  <si>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</si>
  <si>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</si>
  <si>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</si>
  <si>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</si>
  <si>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</si>
  <si>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</si>
  <si>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</si>
  <si>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</si>
  <si>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</si>
  <si>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</si>
  <si>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</si>
  <si>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</si>
  <si>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</si>
  <si>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</si>
  <si>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</si>
  <si>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</si>
  <si>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</si>
  <si>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</si>
  <si>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</si>
  <si>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</si>
  <si>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</si>
  <si>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</si>
  <si>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</si>
  <si>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</si>
  <si>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</si>
  <si>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</si>
  <si>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</si>
  <si>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</si>
  <si>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</si>
  <si>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</si>
  <si>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</si>
  <si>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</si>
  <si>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</si>
  <si>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</si>
  <si>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</si>
  <si>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</si>
  <si>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</si>
  <si>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</si>
  <si>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</si>
  <si>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</si>
  <si>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</si>
  <si>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</si>
  <si>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</si>
  <si>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</si>
  <si>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</si>
  <si>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</si>
  <si>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</si>
  <si>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</si>
  <si>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</si>
  <si>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</si>
  <si>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</si>
  <si>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</si>
  <si>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</si>
  <si>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</si>
  <si>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</si>
  <si>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</si>
  <si>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</si>
  <si>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</si>
  <si>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</si>
  <si>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</si>
  <si>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</si>
  <si>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</si>
  <si>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</si>
  <si>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</si>
  <si>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</si>
  <si>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</si>
  <si>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</si>
  <si>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</si>
  <si>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</si>
  <si>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</si>
  <si>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</si>
  <si>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</si>
  <si>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</si>
  <si>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</si>
  <si>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</si>
  <si>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</si>
  <si>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</si>
  <si>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</si>
  <si>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</si>
  <si>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</si>
  <si>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</si>
  <si>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</si>
  <si>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</si>
  <si>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</si>
  <si>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</si>
  <si>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</si>
  <si>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</si>
  <si>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</si>
  <si>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</si>
  <si>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</si>
  <si>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</si>
  <si>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</si>
  <si>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</si>
  <si>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</si>
  <si>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</si>
  <si>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</si>
  <si>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</si>
  <si>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</si>
  <si>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</si>
  <si>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</si>
  <si>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</si>
  <si>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</si>
  <si>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</si>
  <si>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</si>
  <si>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</si>
  <si>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</si>
  <si>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</si>
  <si>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</si>
  <si>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</si>
  <si>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</si>
  <si>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</si>
  <si>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</si>
  <si>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</si>
  <si>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</si>
  <si>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</si>
  <si>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</si>
  <si>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</si>
  <si>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</si>
  <si>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</si>
  <si>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</si>
  <si>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</si>
  <si>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</si>
  <si>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</si>
  <si>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</si>
  <si>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</si>
  <si>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</si>
  <si>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</si>
  <si>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</si>
  <si>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</si>
  <si>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</si>
  <si>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</si>
  <si>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</si>
  <si>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</si>
  <si>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</si>
  <si>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</si>
  <si>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</si>
  <si>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</si>
  <si>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</si>
  <si>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</si>
  <si>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</si>
  <si>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</si>
  <si>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</si>
  <si>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</si>
  <si>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</si>
  <si>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</si>
  <si>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</si>
  <si>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</si>
  <si>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</si>
  <si>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</si>
  <si>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</si>
  <si>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</si>
  <si>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</si>
  <si>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</si>
  <si>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</si>
  <si>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</si>
  <si>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</si>
  <si>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</si>
  <si>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</si>
  <si>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</si>
  <si>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</si>
  <si>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</si>
  <si>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</si>
  <si>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</si>
  <si>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</si>
  <si>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</si>
  <si>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</si>
  <si>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</si>
  <si>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</si>
  <si>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</si>
  <si>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</si>
  <si>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</si>
  <si>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</si>
  <si>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</si>
  <si>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</si>
  <si>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</si>
  <si>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</si>
  <si>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</si>
  <si>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</si>
  <si>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</si>
  <si>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</si>
  <si>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</si>
  <si>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</si>
  <si>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</si>
  <si>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</si>
  <si>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</si>
  <si>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</si>
  <si>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</si>
  <si>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</si>
  <si>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</si>
  <si>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</si>
  <si>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</si>
  <si>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</si>
  <si>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の敵[超竜]への必殺技ダメージを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</si>
  <si>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</si>
  <si>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</si>
  <si>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</si>
  <si>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</si>
  <si>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</si>
  <si>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</si>
  <si>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</si>
  <si>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</si>
  <si>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</si>
  <si>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</si>
  <si>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</si>
  <si>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</si>
  <si>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</si>
  <si>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</si>
  <si>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</si>
  <si>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</si>
  <si>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</si>
  <si>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</si>
  <si>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</si>
  <si>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</si>
  <si>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</si>
  <si>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</si>
  <si>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</si>
  <si>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</si>
  <si>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</si>
  <si>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</si>
  <si>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</si>
  <si>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</si>
  <si>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</si>
  <si>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</si>
  <si>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</si>
  <si>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</si>
  <si>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</si>
  <si>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</si>
  <si>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</si>
  <si>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</si>
  <si>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</si>
  <si>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</si>
  <si>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</si>
  <si>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</si>
  <si>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</si>
  <si>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</si>
  <si>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</si>
  <si>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</si>
  <si>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</si>
  <si>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</si>
  <si>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</si>
  <si>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</si>
  <si>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</si>
  <si>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</si>
  <si>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</si>
  <si>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</si>
  <si>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</si>
  <si>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</si>
  <si>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</si>
  <si>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</si>
  <si>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</si>
  <si>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</si>
  <si>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</si>
  <si>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</si>
  <si>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</si>
  <si>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</si>
  <si>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</si>
  <si>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</si>
  <si>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</si>
  <si>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</si>
  <si>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</si>
  <si>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</si>
  <si>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</si>
  <si>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</si>
  <si>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</si>
  <si>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</si>
  <si>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</si>
  <si>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</si>
  <si>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</si>
  <si>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</si>
  <si>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</si>
  <si>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</si>
  <si>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</si>
  <si>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</si>
  <si>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</si>
  <si>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</si>
  <si>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</si>
  <si>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</si>
  <si>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</si>
  <si>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</si>
  <si>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</si>
  <si>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</si>
  <si>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</si>
  <si>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</si>
  <si>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</si>
  <si>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</si>
  <si>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</si>
  <si>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</si>
  <si>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</si>
  <si>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</si>
  <si>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</si>
  <si>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</si>
  <si>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</si>
  <si>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</si>
  <si>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</si>
  <si>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</si>
  <si>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</si>
  <si>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</si>
  <si>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</si>
  <si>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</si>
  <si>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</si>
  <si>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</si>
  <si>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</si>
  <si>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</si>
  <si>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</si>
  <si>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</si>
  <si>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</si>
  <si>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</si>
  <si>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</si>
  <si>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</si>
  <si>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</si>
  <si>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</si>
  <si>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</si>
  <si>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</si>
  <si>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</si>
  <si>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</si>
  <si>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[百獣]と[超竜]のHPを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</si>
  <si>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</si>
  <si>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</si>
  <si>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</si>
  <si>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</si>
  <si>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</si>
  <si>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</si>
  <si>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</si>
  <si>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</si>
  <si>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</si>
  <si>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</si>
  <si>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</si>
  <si>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</si>
  <si>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</si>
  <si>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</si>
  <si>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</si>
  <si>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</si>
  <si>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</si>
  <si>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</si>
  <si>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</si>
  <si>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</si>
  <si>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</si>
  <si>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</si>
  <si>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</si>
  <si>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</si>
  <si>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</si>
  <si>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</si>
  <si>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</si>
  <si>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</si>
  <si>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</si>
  <si>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</si>
  <si>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</si>
  <si>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</si>
  <si>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</si>
  <si>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</si>
  <si>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</si>
  <si>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</si>
  <si>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</si>
  <si>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</si>
  <si>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</si>
  <si>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</si>
  <si>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</si>
  <si>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</si>
  <si>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</si>
  <si>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</si>
  <si>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</si>
  <si>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</si>
  <si>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</si>
  <si>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</si>
  <si>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</si>
  <si>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</si>
  <si>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</si>
  <si>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</si>
  <si>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</si>
  <si>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</si>
  <si>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</si>
  <si>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</si>
  <si>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</si>
  <si>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</si>
  <si>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</si>
  <si>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</si>
  <si>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</si>
  <si>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</si>
  <si>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</si>
  <si>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</si>
  <si>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</si>
  <si>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</si>
  <si>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</si>
  <si>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</si>
  <si>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</si>
  <si>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</si>
  <si>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</si>
  <si>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</si>
  <si>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</si>
  <si>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</si>
  <si>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</si>
  <si>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</si>
  <si>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</si>
  <si>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</si>
  <si>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</si>
  <si>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</si>
  <si>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</si>
  <si>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</si>
  <si>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</si>
  <si>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</si>
  <si>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</si>
  <si>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</si>
  <si>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</si>
  <si>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</si>
  <si>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</si>
  <si>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</si>
  <si>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</si>
  <si>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</si>
  <si>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</si>
  <si>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</si>
  <si>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</si>
  <si>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</si>
  <si>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</si>
  <si>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</si>
  <si>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</si>
  <si>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</si>
  <si>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</si>
  <si>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</si>
  <si>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</si>
  <si>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</si>
  <si>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</si>
  <si>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</si>
  <si>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</si>
  <si>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</si>
  <si>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</si>
  <si>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</si>
  <si>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</si>
  <si>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</si>
  <si>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</si>
  <si>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</si>
  <si>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</si>
  <si>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</si>
  <si>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</si>
  <si>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</si>
  <si>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</si>
  <si>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</si>
  <si>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</si>
  <si>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</si>
  <si>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</si>
  <si>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</si>
  <si>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</si>
  <si>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</si>
  <si>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</si>
  <si>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</si>
  <si>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</si>
  <si>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</si>
  <si>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</si>
  <si>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</si>
  <si>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</si>
  <si>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</si>
  <si>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</si>
  <si>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3R開始時に、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</si>
  <si>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</si>
  <si>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</si>
  <si>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</si>
  <si>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</si>
  <si>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</si>
  <si>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</si>
  <si>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</si>
  <si>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</si>
  <si>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</si>
  <si>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</si>
  <si>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</si>
  <si>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</si>
  <si>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</si>
  <si>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</si>
  <si>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</si>
  <si>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3～5R開始時に、</t>
    </r>
    <r>
      <rPr>
        <sz val="11"/>
        <color rgb="FFFF5A32"/>
        <rFont val="HGPｺﾞｼｯｸE"/>
        <family val="3"/>
        <charset val="128"/>
      </rPr>
      <t>仲間</t>
    </r>
    <r>
      <rPr>
        <sz val="11"/>
        <rFont val="HGPｺﾞｼｯｸE"/>
        <family val="3"/>
        <charset val="128"/>
      </rPr>
      <t>が全員[超竜]のとき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</si>
  <si>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[超竜]の必殺技ダメージを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</si>
  <si>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</si>
  <si>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</si>
  <si>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</si>
  <si>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</si>
  <si>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</si>
  <si>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</si>
  <si>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</si>
  <si>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</si>
  <si>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</si>
  <si>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</si>
  <si>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</si>
  <si>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</si>
  <si>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</si>
  <si>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</si>
  <si>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</si>
  <si>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</si>
  <si>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</si>
  <si>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</si>
  <si>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</si>
  <si>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</si>
  <si>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</si>
  <si>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</si>
  <si>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</si>
  <si>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</si>
  <si>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</si>
  <si>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</si>
  <si>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</si>
  <si>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</si>
  <si>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</si>
  <si>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</si>
  <si>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</si>
  <si>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</si>
  <si>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</si>
  <si>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</si>
  <si>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</si>
  <si>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</si>
  <si>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</si>
  <si>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</si>
  <si>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</si>
  <si>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</si>
  <si>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</si>
  <si>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</si>
  <si>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</si>
  <si>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</si>
  <si>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</si>
  <si>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</si>
  <si>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</si>
  <si>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</si>
  <si>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</si>
  <si>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</si>
  <si>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</si>
  <si>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</si>
  <si>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</si>
  <si>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</si>
  <si>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</si>
  <si>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</si>
  <si>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</si>
  <si>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</si>
  <si>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</si>
  <si>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</si>
  <si>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</si>
  <si>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</si>
  <si>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</si>
  <si>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</si>
  <si>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</si>
  <si>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</si>
  <si>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</si>
  <si>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</si>
  <si>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</si>
  <si>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</si>
  <si>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</si>
  <si>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</si>
  <si>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</si>
  <si>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</si>
  <si>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</si>
  <si>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</si>
  <si>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</si>
  <si>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</si>
  <si>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</si>
  <si>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</si>
  <si>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</si>
  <si>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</si>
  <si>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</si>
  <si>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</si>
  <si>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</si>
  <si>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</si>
  <si>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</si>
  <si>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</si>
  <si>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</si>
  <si>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</si>
  <si>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</si>
  <si>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</si>
  <si>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</si>
  <si>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</si>
  <si>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</si>
  <si>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</si>
  <si>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</si>
  <si>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</si>
  <si>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</si>
  <si>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</si>
  <si>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</si>
  <si>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</si>
  <si>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</si>
  <si>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</si>
  <si>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</si>
  <si>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</si>
  <si>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</si>
  <si>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</si>
  <si>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</si>
  <si>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</si>
  <si>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</si>
  <si>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</si>
  <si>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</si>
  <si>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</si>
  <si>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</si>
  <si>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</si>
  <si>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</si>
  <si>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</si>
  <si>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</si>
  <si>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</si>
  <si>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</si>
  <si>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</si>
  <si>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</si>
  <si>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</si>
  <si>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r>
      <t>「超3弾」のトーナメントモードのバトルの間、全てのステータスが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</si>
  <si>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</si>
  <si>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</si>
  <si>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</si>
  <si>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</si>
  <si>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</si>
  <si>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</si>
  <si>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</si>
  <si>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</si>
  <si>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</si>
  <si>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</si>
  <si>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</si>
  <si>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</si>
  <si>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</si>
  <si>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</si>
  <si>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</si>
  <si>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</si>
  <si>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</si>
  <si>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</si>
  <si>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</si>
  <si>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</si>
  <si>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</si>
  <si>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</si>
  <si>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</si>
  <si>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</si>
  <si>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</si>
  <si>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</si>
  <si>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</si>
  <si>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</si>
  <si>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</si>
  <si>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</si>
  <si>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[百獣]と[超竜]のこうげきとぼうぎょを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</si>
  <si>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</si>
  <si>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</si>
  <si>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</si>
  <si>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</si>
  <si>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</si>
  <si>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</si>
  <si>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</si>
  <si>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</si>
  <si>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</si>
  <si>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</si>
  <si>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</si>
  <si>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</si>
  <si>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</si>
  <si>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</si>
  <si>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</si>
  <si>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</si>
  <si>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</si>
  <si>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</si>
  <si>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</si>
  <si>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</si>
  <si>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</si>
  <si>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</si>
  <si>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</si>
  <si>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</si>
  <si>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</si>
  <si>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</si>
  <si>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</si>
  <si>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</si>
  <si>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</si>
  <si>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</si>
  <si>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</si>
  <si>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</si>
  <si>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</si>
  <si>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</si>
  <si>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</si>
  <si>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</si>
  <si>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</si>
  <si>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</si>
  <si>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</si>
  <si>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</si>
  <si>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</si>
  <si>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</si>
  <si>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</si>
  <si>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</si>
  <si>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</si>
  <si>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</si>
  <si>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</si>
  <si>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</si>
  <si>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</si>
  <si>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</si>
  <si>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</si>
  <si>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</si>
  <si>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</si>
  <si>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</si>
  <si>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</si>
  <si>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</si>
  <si>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</si>
  <si>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</si>
  <si>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</si>
  <si>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r>
      <t>「マイ勇者」が[超竜]のとき、追加でこうげきとぼうぎょを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</si>
  <si>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</si>
  <si>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</si>
  <si>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</si>
  <si>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</si>
  <si>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</si>
  <si>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　　←上記の中ダウンの効果重複数</t>
    <rPh sb="3" eb="5">
      <t>ジョウキ</t>
    </rPh>
    <rPh sb="6" eb="7">
      <t>ナカ</t>
    </rPh>
    <rPh sb="11" eb="13">
      <t>コウカ</t>
    </rPh>
    <rPh sb="13" eb="15">
      <t>ジュウフク</t>
    </rPh>
    <rPh sb="15" eb="16">
      <t>スウ</t>
    </rPh>
    <phoneticPr fontId="2"/>
  </si>
  <si>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</si>
  <si>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</si>
  <si>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</si>
  <si>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</si>
  <si>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</si>
  <si>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</si>
  <si>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</si>
  <si>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</si>
  <si>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</si>
  <si>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</si>
  <si>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</si>
  <si>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</si>
  <si>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</si>
  <si>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</si>
  <si>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</si>
  <si>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</si>
  <si>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</si>
  <si>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</si>
  <si>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</si>
  <si>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</si>
  <si>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</si>
  <si>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</si>
  <si>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</si>
  <si>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</si>
  <si>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</si>
  <si>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</si>
  <si>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</si>
  <si>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</si>
  <si>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</si>
  <si>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</si>
  <si>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</si>
  <si>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</si>
  <si>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</si>
  <si>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</si>
  <si>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</si>
  <si>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</si>
  <si>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</si>
  <si>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</si>
  <si>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</si>
  <si>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</si>
  <si>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</si>
  <si>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</si>
  <si>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</si>
  <si>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</si>
  <si>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</si>
  <si>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</si>
  <si>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</si>
  <si>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</si>
  <si>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</si>
  <si>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</si>
  <si>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</si>
  <si>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</si>
  <si>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</si>
  <si>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</si>
  <si>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</si>
  <si>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</si>
  <si>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</si>
  <si>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</si>
  <si>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</si>
  <si>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</si>
  <si>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</si>
  <si>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</si>
  <si>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</si>
  <si>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</si>
  <si>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</si>
  <si>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</si>
  <si>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</si>
  <si>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</si>
  <si>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</si>
  <si>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</si>
  <si>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</si>
  <si>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</si>
  <si>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</si>
  <si>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</si>
  <si>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</si>
  <si>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</si>
  <si>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</si>
  <si>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</si>
  <si>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</si>
  <si>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</si>
  <si>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</si>
  <si>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</si>
  <si>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</si>
  <si>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</si>
  <si>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</si>
  <si>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</si>
  <si>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</si>
  <si>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</si>
  <si>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</si>
  <si>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</si>
  <si>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</si>
  <si>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</si>
  <si>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</si>
  <si>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</si>
  <si>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</si>
  <si>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</si>
  <si>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</si>
  <si>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</si>
  <si>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</si>
  <si>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</si>
  <si>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</si>
  <si>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</si>
  <si>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</si>
  <si>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</si>
  <si>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</si>
  <si>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</si>
  <si>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</si>
  <si>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</si>
  <si>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</si>
  <si>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</si>
  <si>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</si>
  <si>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</si>
  <si>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</si>
  <si>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</si>
  <si>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</si>
  <si>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</si>
  <si>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</si>
  <si>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</si>
  <si>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</si>
  <si>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</si>
  <si>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</si>
  <si>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</si>
  <si>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</si>
  <si>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</si>
  <si>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</si>
  <si>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</si>
  <si>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</si>
  <si>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</si>
  <si>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</si>
  <si>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</si>
  <si>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</si>
  <si>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</si>
  <si>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</si>
  <si>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</si>
  <si>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</si>
  <si>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</si>
  <si>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</si>
  <si>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</si>
  <si>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</si>
  <si>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1～2R開始時に、</t>
    </r>
    <r>
      <rPr>
        <sz val="11"/>
        <color rgb="FFFF0000"/>
        <rFont val="HGPｺﾞｼｯｸE"/>
        <family val="3"/>
        <charset val="128"/>
      </rPr>
      <t>味方</t>
    </r>
    <r>
      <rPr>
        <sz val="11"/>
        <rFont val="HGPｺﾞｼｯｸE"/>
        <family val="3"/>
        <charset val="128"/>
      </rPr>
      <t>[不死]と[超竜]のこうげきとぼうぎょを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</si>
  <si>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3～5R開始時に、</t>
    </r>
    <r>
      <rPr>
        <sz val="11"/>
        <color rgb="FFFF0000"/>
        <rFont val="HGPｺﾞｼｯｸE"/>
        <family val="3"/>
        <charset val="128"/>
      </rPr>
      <t>味方</t>
    </r>
    <r>
      <rPr>
        <sz val="11"/>
        <rFont val="HGPｺﾞｼｯｸE"/>
        <family val="3"/>
        <charset val="128"/>
      </rPr>
      <t>[不死]と[超竜]のこうげきとぼうぎょを自身の闘気ゲージが多いほど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</si>
  <si>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</si>
  <si>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</si>
  <si>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[不死]と[超竜]のこうげきとぼうぎょを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</si>
  <si>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</si>
  <si>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</si>
  <si>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</si>
  <si>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</si>
  <si>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</si>
  <si>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</si>
  <si>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</si>
  <si>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</si>
  <si>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</si>
  <si>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</si>
  <si>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</si>
  <si>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</si>
  <si>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</si>
  <si>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</si>
  <si>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</si>
  <si>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</si>
  <si>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</si>
  <si>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</si>
  <si>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</si>
  <si>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</si>
  <si>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</si>
  <si>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</si>
  <si>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</si>
  <si>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</si>
  <si>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</si>
  <si>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</si>
  <si>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</si>
  <si>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</si>
  <si>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</si>
  <si>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</si>
  <si>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</si>
  <si>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</si>
  <si>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</si>
  <si>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</si>
  <si>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</si>
  <si>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</si>
  <si>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</si>
  <si>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</si>
  <si>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</si>
  <si>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</si>
  <si>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</si>
  <si>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</si>
  <si>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</si>
  <si>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</si>
  <si>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</si>
  <si>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</si>
  <si>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</si>
  <si>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5A32"/>
        <rFont val="HGPｺﾞｼｯｸE"/>
        <family val="3"/>
        <charset val="128"/>
      </rPr>
      <t>仲間</t>
    </r>
    <r>
      <rPr>
        <sz val="1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</si>
  <si>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</si>
  <si>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</si>
  <si>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</si>
  <si>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</si>
  <si>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</si>
  <si>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</si>
  <si>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</si>
  <si>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</si>
  <si>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</si>
  <si>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</si>
  <si>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</si>
  <si>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</si>
  <si>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</si>
  <si>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</si>
  <si>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</si>
  <si>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</si>
  <si>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</si>
  <si>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</si>
  <si>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</si>
  <si>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</si>
  <si>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</si>
  <si>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</si>
  <si>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</si>
  <si>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</si>
  <si>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</si>
  <si>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</si>
  <si>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</si>
  <si>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</si>
  <si>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</si>
  <si>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</si>
  <si>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</si>
  <si>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</si>
  <si>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</si>
  <si>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</si>
  <si>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</si>
  <si>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r>
      <t>「超4弾」のトーナメントモードのバトルの間、全てのステータスが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</si>
  <si>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</si>
  <si>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</si>
  <si>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</si>
  <si>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</si>
  <si>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</si>
  <si>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</si>
  <si>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</si>
  <si>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</si>
  <si>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</si>
  <si>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</si>
  <si>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</si>
  <si>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</si>
  <si>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</si>
  <si>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</si>
  <si>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</si>
  <si>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</si>
  <si>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</si>
  <si>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</si>
  <si>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</si>
  <si>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</si>
  <si>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</si>
  <si>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</si>
  <si>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</si>
  <si>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</si>
  <si>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</si>
  <si>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</si>
  <si>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</si>
  <si>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</si>
  <si>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t>S5-1</t>
    <phoneticPr fontId="2"/>
  </si>
  <si>
    <t>S5-2</t>
  </si>
  <si>
    <t>魔王ムドー</t>
  </si>
  <si>
    <t>物理通常攻撃</t>
    <rPh sb="0" eb="2">
      <t>ブツリ</t>
    </rPh>
    <rPh sb="2" eb="6">
      <t>ツウジョウコウゲキ</t>
    </rPh>
    <phoneticPr fontId="2"/>
  </si>
  <si>
    <t>呪文通常攻撃</t>
    <rPh sb="0" eb="2">
      <t>ジュモン</t>
    </rPh>
    <rPh sb="2" eb="6">
      <t>ツウジョウコウゲキ</t>
    </rPh>
    <phoneticPr fontId="2"/>
  </si>
  <si>
    <t>特技通常攻撃</t>
    <rPh sb="0" eb="2">
      <t>トクギ</t>
    </rPh>
    <rPh sb="2" eb="6">
      <t>ツウジョウコウゲキ</t>
    </rPh>
    <phoneticPr fontId="2"/>
  </si>
  <si>
    <t>参照ステ</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</si>
  <si>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</si>
  <si>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</si>
  <si>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</si>
  <si>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</si>
  <si>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</si>
  <si>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</si>
  <si>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</si>
  <si>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</si>
  <si>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</si>
  <si>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</si>
  <si>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「マイ勇者」が[超竜]のとき、追加で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</si>
  <si>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</si>
  <si>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</si>
  <si>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</si>
  <si>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</si>
  <si>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</si>
  <si>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</si>
  <si>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</si>
  <si>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</si>
  <si>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</si>
  <si>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</si>
  <si>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</si>
  <si>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</si>
  <si>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</si>
  <si>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</si>
  <si>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</si>
  <si>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</si>
  <si>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</si>
  <si>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</si>
  <si>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</si>
  <si>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</si>
  <si>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</si>
  <si>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</si>
  <si>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</si>
  <si>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</si>
  <si>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</si>
  <si>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</si>
  <si>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</si>
  <si>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</si>
  <si>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</si>
  <si>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</si>
  <si>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</si>
  <si>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</si>
  <si>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</si>
  <si>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</si>
  <si>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</si>
  <si>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</si>
  <si>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</si>
  <si>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</si>
  <si>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</si>
  <si>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</si>
  <si>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</si>
  <si>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</si>
  <si>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</si>
  <si>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</si>
  <si>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</si>
  <si>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</si>
  <si>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</si>
  <si>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</si>
  <si>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</si>
  <si>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</si>
  <si>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</si>
  <si>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</si>
  <si>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</si>
  <si>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</si>
  <si>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</si>
  <si>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</si>
  <si>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</si>
  <si>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</si>
  <si>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</si>
  <si>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</si>
  <si>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</si>
  <si>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</si>
  <si>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</si>
  <si>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</si>
  <si>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</si>
  <si>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</si>
  <si>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</si>
  <si>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</si>
  <si>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</si>
  <si>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</si>
  <si>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</si>
  <si>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</si>
  <si>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</si>
  <si>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</si>
  <si>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</si>
  <si>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</si>
  <si>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</si>
  <si>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</si>
  <si>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</si>
  <si>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</si>
  <si>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</si>
  <si>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</si>
  <si>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</si>
  <si>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</si>
  <si>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</si>
  <si>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</si>
  <si>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</si>
  <si>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</si>
  <si>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</si>
  <si>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</si>
  <si>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</si>
  <si>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</si>
  <si>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</si>
  <si>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</si>
  <si>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</si>
  <si>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</si>
  <si>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</si>
  <si>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</si>
  <si>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</si>
  <si>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</si>
  <si>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</si>
  <si>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</si>
  <si>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</si>
  <si>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</si>
  <si>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</si>
  <si>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</si>
  <si>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</si>
  <si>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</si>
  <si>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</si>
  <si>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</si>
  <si>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</si>
  <si>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</si>
  <si>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</si>
  <si>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</si>
  <si>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</si>
  <si>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</si>
  <si>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</si>
  <si>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</si>
  <si>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</si>
  <si>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</si>
  <si>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</si>
  <si>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</si>
  <si>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</si>
  <si>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</si>
  <si>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</si>
  <si>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</si>
  <si>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</si>
  <si>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</si>
  <si>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</si>
  <si>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</si>
  <si>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</si>
  <si>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</si>
  <si>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</si>
  <si>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</si>
  <si>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</si>
  <si>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</si>
  <si>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</si>
  <si>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</si>
  <si>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</si>
  <si>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</si>
  <si>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</si>
  <si>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</si>
  <si>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</si>
  <si>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</si>
  <si>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</si>
  <si>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</si>
  <si>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</si>
  <si>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</si>
  <si>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</si>
  <si>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</si>
  <si>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</si>
  <si>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[氷炎]と[超竜]の攻撃エリアを広くする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</si>
  <si>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</si>
  <si>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</si>
  <si>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1～2R目の自分ターンに、</t>
    </r>
    <r>
      <rPr>
        <sz val="11"/>
        <color rgb="FFFF5A32"/>
        <rFont val="HGPｺﾞｼｯｸE"/>
        <family val="3"/>
        <charset val="128"/>
      </rPr>
      <t>仲間</t>
    </r>
    <r>
      <rPr>
        <sz val="11"/>
        <rFont val="HGPｺﾞｼｯｸE"/>
        <family val="3"/>
        <charset val="128"/>
      </rPr>
      <t>[不死]か[妖魔]がいると切り札の的に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</si>
  <si>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</si>
  <si>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</si>
  <si>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</si>
  <si>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</si>
  <si>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</si>
  <si>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</si>
  <si>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</si>
  <si>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</si>
  <si>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</si>
  <si>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</si>
  <si>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</si>
  <si>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</si>
  <si>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[氷炎]と[超竜]の闘気ゲージを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</si>
  <si>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</si>
  <si>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</si>
  <si>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</si>
  <si>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</si>
  <si>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</si>
  <si>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</si>
  <si>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</si>
  <si>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</si>
  <si>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</si>
  <si>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</si>
  <si>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</si>
  <si>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</si>
  <si>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</si>
  <si>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</si>
  <si>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</si>
  <si>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</si>
  <si>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</si>
  <si>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</si>
  <si>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</si>
  <si>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</si>
  <si>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</si>
  <si>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</si>
  <si>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</si>
  <si>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</si>
  <si>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</si>
  <si>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</si>
  <si>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</si>
  <si>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</si>
  <si>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</si>
  <si>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</si>
  <si>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</si>
  <si>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</si>
  <si>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</si>
  <si>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</si>
  <si>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</si>
  <si>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</si>
  <si>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</si>
  <si>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</si>
  <si>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</si>
  <si>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</si>
  <si>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</si>
  <si>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</si>
  <si>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</si>
  <si>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</si>
  <si>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</si>
  <si>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</si>
  <si>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</si>
  <si>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</si>
  <si>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</si>
  <si>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</si>
  <si>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</si>
  <si>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</si>
  <si>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</si>
  <si>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</si>
  <si>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</si>
  <si>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</si>
  <si>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</si>
  <si>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</si>
  <si>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</si>
  <si>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</si>
  <si>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</si>
  <si>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</si>
  <si>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</si>
  <si>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</si>
  <si>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</si>
  <si>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</si>
  <si>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</si>
  <si>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</si>
  <si>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</si>
  <si>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</si>
  <si>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</si>
  <si>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</si>
  <si>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</si>
  <si>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</si>
  <si>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</si>
  <si>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</si>
  <si>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</si>
  <si>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</si>
  <si>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</si>
  <si>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</si>
  <si>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</si>
  <si>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</si>
  <si>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</si>
  <si>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</si>
  <si>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</si>
  <si>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</si>
  <si>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</si>
  <si>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</si>
  <si>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</si>
  <si>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</si>
  <si>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</si>
  <si>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</si>
  <si>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「超5弾」のトーナメントモードのバトルの間、全てのステータスが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</si>
  <si>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</si>
  <si>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</si>
  <si>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</si>
  <si>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</si>
  <si>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</si>
  <si>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4～5R開始時に、</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</si>
  <si>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</si>
  <si>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</si>
  <si>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</si>
  <si>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</si>
  <si>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</si>
  <si>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</si>
  <si>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</si>
  <si>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</si>
  <si>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</si>
  <si>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</si>
  <si>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</si>
  <si>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</si>
  <si>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</si>
  <si>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</si>
  <si>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</si>
  <si>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</si>
  <si>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</si>
  <si>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</si>
  <si>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</si>
  <si>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</si>
  <si>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</si>
  <si>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</si>
  <si>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</si>
  <si>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</si>
  <si>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</si>
  <si>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</si>
  <si>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</si>
  <si>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</si>
  <si>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</si>
  <si>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</si>
  <si>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</si>
  <si>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</si>
  <si>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</si>
  <si>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</si>
  <si>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</si>
  <si>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</si>
  <si>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</si>
  <si>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</si>
  <si>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</si>
  <si>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</si>
  <si>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</si>
  <si>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</si>
  <si>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</si>
  <si>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</si>
  <si>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</si>
  <si>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</si>
  <si>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</si>
  <si>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r>
      <t>1～3R目の相手ターンに、</t>
    </r>
    <r>
      <rPr>
        <sz val="11"/>
        <color rgb="FFFF5A32"/>
        <rFont val="HGPｺﾞｼｯｸE"/>
        <family val="3"/>
        <charset val="128"/>
      </rPr>
      <t>仲間</t>
    </r>
    <r>
      <rPr>
        <sz val="11"/>
        <rFont val="HGPｺﾞｼｯｸE"/>
        <family val="3"/>
        <charset val="128"/>
      </rPr>
      <t>[氷炎]か[超竜]がいると敵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</si>
  <si>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</si>
  <si>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</si>
  <si>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</si>
  <si>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</si>
  <si>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</si>
  <si>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</si>
  <si>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</si>
  <si>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</si>
  <si>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</si>
  <si>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</si>
  <si>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</si>
  <si>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</si>
  <si>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</si>
  <si>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</si>
  <si>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</si>
  <si>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</si>
  <si>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</si>
  <si>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</si>
  <si>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</si>
  <si>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</si>
  <si>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</si>
  <si>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</si>
  <si>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</si>
  <si>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</si>
  <si>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</si>
  <si>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</si>
  <si>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</si>
  <si>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</si>
  <si>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</si>
  <si>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</si>
  <si>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2～5R目の間、[超竜]としても扱う、</t>
    </r>
    <r>
      <rPr>
        <sz val="11"/>
        <color rgb="FFFF5A32"/>
        <rFont val="HGPｺﾞｼｯｸE"/>
        <family val="3"/>
        <charset val="128"/>
      </rPr>
      <t>仲間</t>
    </r>
    <r>
      <rPr>
        <sz val="11"/>
        <rFont val="HGPｺﾞｼｯｸE"/>
        <family val="3"/>
        <charset val="128"/>
      </rPr>
      <t>[超竜]がいるとき、追加で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</si>
  <si>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</si>
  <si>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</si>
  <si>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</si>
  <si>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</si>
  <si>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</si>
  <si>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</si>
  <si>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</si>
  <si>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</si>
  <si>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</si>
  <si>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</si>
  <si>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</si>
  <si>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</si>
  <si>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</si>
  <si>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</si>
  <si>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</si>
  <si>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</si>
  <si>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</si>
  <si>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</si>
  <si>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</si>
  <si>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</si>
  <si>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</si>
  <si>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</si>
  <si>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</si>
  <si>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</si>
  <si>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</si>
  <si>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</si>
  <si>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</si>
  <si>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</si>
  <si>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</si>
  <si>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</si>
  <si>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</si>
  <si>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</si>
  <si>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</si>
  <si>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</si>
  <si>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</si>
  <si>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</si>
  <si>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</si>
  <si>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</si>
  <si>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</si>
  <si>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</si>
  <si>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</si>
  <si>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</si>
  <si>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</si>
  <si>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</si>
  <si>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</si>
  <si>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</si>
  <si>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</si>
  <si>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</si>
  <si>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</si>
  <si>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</si>
  <si>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</si>
  <si>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</si>
  <si>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</si>
  <si>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</si>
  <si>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</si>
  <si>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</si>
  <si>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</si>
  <si>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</si>
  <si>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</si>
  <si>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</si>
  <si>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</si>
  <si>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</si>
  <si>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</si>
  <si>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</si>
  <si>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</si>
  <si>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</si>
  <si>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[百獣]か[超竜]がいると敵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</si>
  <si>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t>*ウルノーガの杖、まじゅうの爪、鎧の魔剣 [超]、あくまのツメ [超]、ほのおの盾、ローレシアの盾、メタルキングの盾、メタルキングの盾 [超]、ロトのしるし、クリスマスリボン、かぜのマント [超]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2">
      <t>タイオウズ</t>
    </rPh>
    <phoneticPr fontId="2"/>
  </si>
  <si>
    <t>SP-079  ポップ</t>
  </si>
  <si>
    <t>EX1弾</t>
  </si>
  <si>
    <t>EX-001</t>
    <phoneticPr fontId="1"/>
  </si>
  <si>
    <t>EX-002</t>
    <phoneticPr fontId="1"/>
  </si>
  <si>
    <t>EX-003</t>
  </si>
  <si>
    <t>EX-004</t>
  </si>
  <si>
    <t>EX-005</t>
  </si>
  <si>
    <t>EX-006</t>
  </si>
  <si>
    <t>EX-007</t>
  </si>
  <si>
    <t>EX-008</t>
  </si>
  <si>
    <t>EX-009</t>
  </si>
  <si>
    <t>EX-010</t>
  </si>
  <si>
    <t>EX-011</t>
  </si>
  <si>
    <t>EX-012</t>
  </si>
  <si>
    <t>EX-013</t>
  </si>
  <si>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</si>
  <si>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</si>
  <si>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</si>
  <si>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</si>
  <si>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</si>
  <si>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</si>
  <si>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</si>
  <si>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</si>
  <si>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</si>
  <si>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</si>
  <si>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</si>
  <si>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</si>
  <si>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</si>
  <si>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</si>
  <si>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</si>
  <si>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</si>
  <si>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</si>
  <si>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</si>
  <si>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</si>
  <si>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</si>
  <si>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</si>
  <si>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</si>
  <si>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</si>
  <si>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</si>
  <si>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</si>
  <si>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</si>
  <si>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</si>
  <si>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</si>
  <si>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</si>
  <si>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</si>
  <si>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</si>
  <si>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</si>
  <si>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</si>
  <si>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</si>
  <si>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</si>
  <si>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</si>
  <si>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</si>
  <si>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</si>
  <si>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</si>
  <si>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</si>
  <si>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</si>
  <si>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</si>
  <si>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</si>
  <si>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</si>
  <si>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</si>
  <si>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</si>
  <si>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</si>
  <si>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</si>
  <si>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</si>
  <si>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</si>
  <si>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</si>
  <si>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</si>
  <si>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</si>
  <si>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</si>
  <si>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</si>
  <si>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</si>
  <si>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</si>
  <si>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</si>
  <si>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</si>
  <si>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</si>
  <si>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</si>
  <si>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</si>
  <si>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</si>
  <si>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</si>
  <si>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</si>
  <si>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</si>
  <si>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</si>
  <si>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</si>
  <si>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</si>
  <si>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</si>
  <si>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ー鎧化</t>
  </si>
  <si>
    <r>
      <rPr>
        <sz val="1"/>
        <color theme="1"/>
        <rFont val="HGPｺﾞｼｯｸE"/>
        <family val="3"/>
        <charset val="128"/>
      </rPr>
      <t>ー</t>
    </r>
    <r>
      <rPr>
        <sz val="11"/>
        <color theme="1"/>
        <rFont val="HGPｺﾞｼｯｸE"/>
        <family val="3"/>
        <charset val="128"/>
      </rPr>
      <t>鎧化</t>
    </r>
    <phoneticPr fontId="1"/>
  </si>
  <si>
    <t>ーパプニカ三賢者の誇り</t>
  </si>
  <si>
    <r>
      <rPr>
        <sz val="1"/>
        <color theme="0"/>
        <rFont val="HGPｺﾞｼｯｸE"/>
        <family val="3"/>
        <charset val="128"/>
      </rPr>
      <t>ー</t>
    </r>
    <r>
      <rPr>
        <sz val="11"/>
        <color theme="1"/>
        <rFont val="HGPｺﾞｼｯｸE"/>
        <family val="3"/>
        <charset val="128"/>
      </rPr>
      <t>闘いの遺伝子の覚醒</t>
    </r>
    <phoneticPr fontId="1"/>
  </si>
  <si>
    <t>ー闘いの遺伝子の覚醒</t>
  </si>
  <si>
    <r>
      <rPr>
        <sz val="1"/>
        <color theme="0"/>
        <rFont val="HGPｺﾞｼｯｸE"/>
        <family val="3"/>
        <charset val="128"/>
      </rPr>
      <t>ー</t>
    </r>
    <r>
      <rPr>
        <sz val="11"/>
        <color theme="1"/>
        <rFont val="HGPｺﾞｼｯｸE"/>
        <family val="3"/>
        <charset val="128"/>
      </rPr>
      <t>アバン流最後の奥義</t>
    </r>
    <phoneticPr fontId="1"/>
  </si>
  <si>
    <t>ーアバン流最後の奥義</t>
  </si>
  <si>
    <r>
      <rPr>
        <sz val="1"/>
        <color theme="0"/>
        <rFont val="HGPｺﾞｼｯｸE"/>
        <family val="3"/>
        <charset val="128"/>
      </rPr>
      <t>ー</t>
    </r>
    <r>
      <rPr>
        <sz val="11"/>
        <color theme="1"/>
        <rFont val="HGPｺﾞｼｯｸE"/>
        <family val="3"/>
        <charset val="128"/>
      </rPr>
      <t>勇者の家庭教師</t>
    </r>
    <phoneticPr fontId="1"/>
  </si>
  <si>
    <t>ー勇者の家庭教師</t>
  </si>
  <si>
    <r>
      <rPr>
        <sz val="1"/>
        <color theme="0"/>
        <rFont val="HGPｺﾞｼｯｸE"/>
        <family val="3"/>
        <charset val="128"/>
      </rPr>
      <t>ー</t>
    </r>
    <r>
      <rPr>
        <sz val="11"/>
        <color theme="1"/>
        <rFont val="HGPｺﾞｼｯｸE"/>
        <family val="3"/>
        <charset val="128"/>
      </rPr>
      <t>ニセ勇者一行</t>
    </r>
    <phoneticPr fontId="1"/>
  </si>
  <si>
    <t>ーニセ勇者一行</t>
  </si>
  <si>
    <r>
      <rPr>
        <sz val="1"/>
        <color theme="0"/>
        <rFont val="HGPｺﾞｼｯｸE"/>
        <family val="3"/>
        <charset val="128"/>
      </rPr>
      <t>ー</t>
    </r>
    <r>
      <rPr>
        <sz val="11"/>
        <color theme="1"/>
        <rFont val="HGPｺﾞｼｯｸE"/>
        <family val="3"/>
        <charset val="128"/>
      </rPr>
      <t>シルバーフェザー</t>
    </r>
    <phoneticPr fontId="1"/>
  </si>
  <si>
    <t>ーシルバーフェザー</t>
  </si>
  <si>
    <t>ー獣王の覚醒</t>
  </si>
  <si>
    <r>
      <rPr>
        <sz val="1"/>
        <color theme="0"/>
        <rFont val="HGPｺﾞｼｯｸE"/>
        <family val="3"/>
        <charset val="128"/>
      </rPr>
      <t>ー</t>
    </r>
    <r>
      <rPr>
        <sz val="11"/>
        <color theme="1"/>
        <rFont val="HGPｺﾞｼｯｸE"/>
        <family val="3"/>
        <charset val="128"/>
      </rPr>
      <t>女王フローラの号令</t>
    </r>
    <phoneticPr fontId="1"/>
  </si>
  <si>
    <t>ー女王フローラの号令</t>
  </si>
  <si>
    <r>
      <rPr>
        <sz val="1"/>
        <color theme="0"/>
        <rFont val="HGPｺﾞｼｯｸE"/>
        <family val="3"/>
        <charset val="128"/>
      </rPr>
      <t>ー</t>
    </r>
    <r>
      <rPr>
        <sz val="11"/>
        <color theme="1"/>
        <rFont val="HGPｺﾞｼｯｸE"/>
        <family val="3"/>
        <charset val="128"/>
      </rPr>
      <t>月夜の散歩</t>
    </r>
    <phoneticPr fontId="1"/>
  </si>
  <si>
    <t>ー月夜の散歩</t>
  </si>
  <si>
    <t>ードラゴンクエストⅠ</t>
  </si>
  <si>
    <r>
      <rPr>
        <sz val="1"/>
        <color theme="0"/>
        <rFont val="HGPｺﾞｼｯｸE"/>
        <family val="3"/>
        <charset val="128"/>
      </rPr>
      <t>ー</t>
    </r>
    <r>
      <rPr>
        <sz val="11"/>
        <color theme="1"/>
        <rFont val="HGPｺﾞｼｯｸE"/>
        <family val="3"/>
        <charset val="128"/>
      </rPr>
      <t>ドラゴンクエストⅠ</t>
    </r>
    <phoneticPr fontId="1"/>
  </si>
  <si>
    <t>ードラゴンクエストⅢ</t>
  </si>
  <si>
    <r>
      <rPr>
        <sz val="1"/>
        <color theme="0"/>
        <rFont val="HGPｺﾞｼｯｸE"/>
        <family val="3"/>
        <charset val="128"/>
      </rPr>
      <t>ー</t>
    </r>
    <r>
      <rPr>
        <sz val="11"/>
        <color theme="1"/>
        <rFont val="HGPｺﾞｼｯｸE"/>
        <family val="3"/>
        <charset val="128"/>
      </rPr>
      <t>ドラゴンクエストⅢ</t>
    </r>
    <phoneticPr fontId="1"/>
  </si>
  <si>
    <r>
      <rPr>
        <sz val="1"/>
        <color theme="0"/>
        <rFont val="HGPｺﾞｼｯｸE"/>
        <family val="3"/>
        <charset val="128"/>
      </rPr>
      <t>ー</t>
    </r>
    <r>
      <rPr>
        <sz val="11"/>
        <color theme="1"/>
        <rFont val="HGPｺﾞｼｯｸE"/>
        <family val="3"/>
        <charset val="128"/>
      </rPr>
      <t>ドラゴンクエストⅡ</t>
    </r>
    <phoneticPr fontId="1"/>
  </si>
  <si>
    <t>ードラゴンクエストⅡ</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</si>
  <si>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</si>
  <si>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</si>
  <si>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</si>
  <si>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</si>
  <si>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</si>
  <si>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</si>
  <si>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</si>
  <si>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</si>
  <si>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</si>
  <si>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</si>
  <si>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</si>
  <si>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</si>
  <si>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</si>
  <si>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</si>
  <si>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</si>
  <si>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</si>
  <si>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</si>
  <si>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</si>
  <si>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</si>
  <si>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</si>
  <si>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</si>
  <si>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</si>
  <si>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</si>
  <si>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</si>
  <si>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</si>
  <si>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</si>
  <si>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</si>
  <si>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</si>
  <si>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</si>
  <si>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</si>
  <si>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</si>
  <si>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</si>
  <si>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</si>
  <si>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</si>
  <si>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</si>
  <si>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</si>
  <si>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</si>
  <si>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</si>
  <si>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</si>
  <si>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</si>
  <si>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</si>
  <si>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</si>
  <si>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</si>
  <si>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</si>
  <si>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</si>
  <si>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</si>
  <si>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</si>
  <si>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</si>
  <si>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</si>
  <si>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</si>
  <si>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</si>
  <si>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</si>
  <si>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</si>
  <si>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</si>
  <si>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</si>
  <si>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</si>
  <si>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</si>
  <si>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</si>
  <si>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</si>
  <si>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</si>
  <si>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</si>
  <si>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</si>
  <si>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</si>
  <si>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</si>
  <si>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</si>
  <si>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</si>
  <si>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[妖魔]と[超竜]のすばやさとぼうぎょを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</si>
  <si>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[妖魔]か[超竜]が敵の攻撃で戦闘不能になったときに、闘気ゲージを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</si>
  <si>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</si>
  <si>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</si>
  <si>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1～3R開始時に、</t>
    </r>
    <r>
      <rPr>
        <sz val="11"/>
        <color rgb="FFFF0000"/>
        <rFont val="HGPｺﾞｼｯｸE"/>
        <family val="3"/>
        <charset val="128"/>
      </rPr>
      <t>味方</t>
    </r>
    <r>
      <rPr>
        <sz val="11"/>
        <rFont val="HGPｺﾞｼｯｸE"/>
        <family val="3"/>
        <charset val="128"/>
      </rPr>
      <t>[妖魔]と[超竜]のまりょくをブーストされた枚数が多いほど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</si>
  <si>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</si>
  <si>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</si>
  <si>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</si>
  <si>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</si>
  <si>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</si>
  <si>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</si>
  <si>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</si>
  <si>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</si>
  <si>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</si>
  <si>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</si>
  <si>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</si>
  <si>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</si>
  <si>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</si>
  <si>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</si>
  <si>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</si>
  <si>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</si>
  <si>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</si>
  <si>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3～4R開始時に、</t>
    </r>
    <r>
      <rPr>
        <sz val="11"/>
        <color rgb="FFFF5A32"/>
        <rFont val="HGPｺﾞｼｯｸE"/>
        <family val="3"/>
        <charset val="128"/>
      </rPr>
      <t>仲間</t>
    </r>
    <r>
      <rPr>
        <sz val="11"/>
        <rFont val="HGPｺﾞｼｯｸE"/>
        <family val="3"/>
        <charset val="128"/>
      </rPr>
      <t>[妖魔]か[超竜]がいると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</si>
  <si>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</si>
  <si>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</si>
  <si>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</si>
  <si>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3～4R開始時に、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</si>
  <si>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</si>
  <si>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</si>
  <si>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</si>
  <si>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</si>
  <si>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</si>
  <si>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</si>
  <si>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[妖魔]と[超竜]の呪文とブレスダメージをR数が多いほど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</si>
  <si>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</si>
  <si>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</si>
  <si>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</si>
  <si>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</si>
  <si>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</si>
  <si>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</si>
  <si>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</si>
  <si>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</si>
  <si>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</si>
  <si>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</si>
  <si>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</si>
  <si>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</si>
  <si>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</si>
  <si>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</si>
  <si>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</si>
  <si>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</si>
  <si>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</si>
  <si>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</si>
  <si>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</si>
  <si>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</si>
  <si>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</si>
  <si>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</si>
  <si>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</si>
  <si>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</si>
  <si>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</si>
  <si>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</si>
  <si>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</si>
  <si>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</si>
  <si>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</si>
  <si>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</si>
  <si>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</si>
  <si>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</si>
  <si>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</si>
  <si>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</si>
  <si>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</si>
  <si>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</si>
  <si>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</si>
  <si>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</si>
  <si>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</si>
  <si>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</si>
  <si>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</si>
  <si>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</si>
  <si>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</si>
  <si>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</si>
  <si>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S盾-09  竜の騎士の大盾 [超]</t>
  </si>
  <si>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</si>
  <si>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</si>
  <si>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</si>
  <si>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</si>
  <si>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</si>
  <si>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</si>
  <si>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</si>
  <si>
    <r>
      <rPr>
        <sz val="1"/>
        <color theme="0"/>
        <rFont val="HGPｺﾞｼｯｸE"/>
        <family val="3"/>
        <charset val="128"/>
      </rPr>
      <t>ー</t>
    </r>
    <r>
      <rPr>
        <sz val="11"/>
        <color theme="1"/>
        <rFont val="HGPｺﾞｼｯｸE"/>
        <family val="3"/>
        <charset val="128"/>
      </rPr>
      <t>パプニカ三賢者の護り</t>
    </r>
    <rPh sb="9" eb="10">
      <t>マモ</t>
    </rPh>
    <phoneticPr fontId="1"/>
  </si>
  <si>
    <r>
      <rPr>
        <sz val="1"/>
        <color theme="0"/>
        <rFont val="HGPｺﾞｼｯｸE"/>
        <family val="3"/>
        <charset val="128"/>
      </rPr>
      <t>ー</t>
    </r>
    <r>
      <rPr>
        <sz val="11"/>
        <color theme="1"/>
        <rFont val="HGPｺﾞｼｯｸE"/>
        <family val="3"/>
        <charset val="128"/>
      </rPr>
      <t>獣王の覚悟</t>
    </r>
    <rPh sb="4" eb="6">
      <t>カクゴ</t>
    </rPh>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</si>
  <si>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[不死]と[魔影]が受ける必殺技ダメージを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50">
      <t>ヒッサツワザ</t>
    </rPh>
    <rPh sb="55" eb="56">
      <t>ナカ</t>
    </rPh>
    <rPh sb="56" eb="58">
      <t>ケイゲン</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</si>
  <si>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[百獣]か[氷炎]がいるとまりょくとぼうぎょをR数が少ないほど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スク</t>
    </rPh>
    <phoneticPr fontId="1"/>
  </si>
  <si>
    <r>
      <t>1～3R目の自分ターンに、自身が通常攻撃した敵のこうげきとすばやさを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</si>
  <si>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t>戦闘不能になるダメージを受けたときに、HP1で耐える</t>
    <rPh sb="0" eb="4">
      <t>セントウフノウ</t>
    </rPh>
    <rPh sb="12" eb="13">
      <t>ウ</t>
    </rPh>
    <rPh sb="23" eb="24">
      <t>タ</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</si>
  <si>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</si>
  <si>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r>
      <t>各R終了時に、HP50%以下の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シュウリョウジ</t>
    </rPh>
    <rPh sb="12" eb="14">
      <t>イカ</t>
    </rPh>
    <rPh sb="15" eb="17">
      <t>ミカタ</t>
    </rPh>
    <rPh sb="24" eb="26">
      <t>イチバン</t>
    </rPh>
    <rPh sb="26" eb="27">
      <t>ヒク</t>
    </rPh>
    <rPh sb="28" eb="30">
      <t>ミカタ</t>
    </rPh>
    <rPh sb="34" eb="35">
      <t>ナカ</t>
    </rPh>
    <rPh sb="35" eb="37">
      <t>カイフク</t>
    </rPh>
    <phoneticPr fontId="1"/>
  </si>
  <si>
    <r>
      <t>1～3R目に、自身が攻撃されるたび</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1">
      <t>チョウ</t>
    </rPh>
    <rPh sb="21" eb="22">
      <t>リュウ</t>
    </rPh>
    <rPh sb="34" eb="35">
      <t>ショウ</t>
    </rPh>
    <phoneticPr fontId="1"/>
  </si>
  <si>
    <r>
      <t>4～5R目の自分ターンに、自身がHP50%以上のとき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イジョウ</t>
    </rPh>
    <rPh sb="26" eb="30">
      <t>ミカタゼンタイ</t>
    </rPh>
    <rPh sb="31" eb="34">
      <t>ヒッサツワザ</t>
    </rPh>
    <rPh sb="39" eb="40">
      <t>ナカ</t>
    </rPh>
    <phoneticPr fontId="1"/>
  </si>
  <si>
    <r>
      <t>3～4R開始時に、HP50%以下の敵がいると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8">
      <t>テキ</t>
    </rPh>
    <rPh sb="22" eb="24">
      <t>ミカタ</t>
    </rPh>
    <rPh sb="25" eb="26">
      <t>ヒカリ</t>
    </rPh>
    <rPh sb="28" eb="30">
      <t>トウキ</t>
    </rPh>
    <rPh sb="34" eb="35">
      <t>ショウ</t>
    </rPh>
    <phoneticPr fontId="1"/>
  </si>
  <si>
    <r>
      <t>2～4R目に攻撃するときに、こうげきかまりょくが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8">
      <t>ミカタゼンタイ</t>
    </rPh>
    <rPh sb="49" eb="50">
      <t>ナカ</t>
    </rPh>
    <phoneticPr fontId="1"/>
  </si>
  <si>
    <r>
      <t>1～3R目に、自身が通常攻撃されると闘気ゲージを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トウキ</t>
    </rPh>
    <rPh sb="24" eb="25">
      <t>ショウ</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</si>
  <si>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ミカタ</t>
    </rPh>
    <rPh sb="28" eb="29">
      <t>ヒカリ</t>
    </rPh>
    <rPh sb="31" eb="33">
      <t>トウキ</t>
    </rPh>
    <rPh sb="37" eb="38">
      <t>ショウ</t>
    </rPh>
    <phoneticPr fontId="1"/>
  </si>
  <si>
    <r>
      <t>3～5R開始時に、HP100%の敵がいるとき闘気ゲージを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4">
      <t>トウキ</t>
    </rPh>
    <rPh sb="28" eb="29">
      <t>ショウ</t>
    </rPh>
    <phoneticPr fontId="1"/>
  </si>
  <si>
    <r>
      <t>4～5R目の自分ターンに、自身が必殺技を使うとき最も高いステータスがすばやさの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4" eb="25">
      <t>モット</t>
    </rPh>
    <rPh sb="26" eb="27">
      <t>タカ</t>
    </rPh>
    <rPh sb="39" eb="41">
      <t>ミカタ</t>
    </rPh>
    <rPh sb="42" eb="45">
      <t>ヒッサツワザ</t>
    </rPh>
    <rPh sb="50" eb="51">
      <t>ナカ</t>
    </rPh>
    <phoneticPr fontId="1"/>
  </si>
  <si>
    <r>
      <t>2～4R目に攻撃するときに、まりょくが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ジュモン</t>
    </rPh>
    <rPh sb="42" eb="43">
      <t>ナカ</t>
    </rPh>
    <phoneticPr fontId="1"/>
  </si>
  <si>
    <r>
      <t>3R開始時に、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アンコク</t>
    </rPh>
    <rPh sb="14" eb="16">
      <t>トウキ</t>
    </rPh>
    <rPh sb="20" eb="21">
      <t>ショウ</t>
    </rPh>
    <phoneticPr fontId="1"/>
  </si>
  <si>
    <r>
      <t>各R開始時に、こうげきを自身のHPが少ないほど</t>
    </r>
    <r>
      <rPr>
        <sz val="11"/>
        <color rgb="FF000000"/>
        <rFont val="HGPｺﾞｼｯｸE"/>
        <family val="3"/>
        <charset val="128"/>
      </rPr>
      <t>アップ</t>
    </r>
    <rPh sb="0" eb="1">
      <t>カク</t>
    </rPh>
    <rPh sb="2" eb="5">
      <t>カイシジ</t>
    </rPh>
    <rPh sb="12" eb="14">
      <t>ジシン</t>
    </rPh>
    <rPh sb="18" eb="1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</si>
  <si>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45" eb="46">
      <t>ナカ</t>
    </rPh>
    <phoneticPr fontId="1"/>
  </si>
  <si>
    <r>
      <t>1～2R目の自分ターンに、自身が通常攻撃するとき自身の攻撃が敵の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ツウジョウ</t>
    </rPh>
    <rPh sb="18" eb="20">
      <t>コウゲキ</t>
    </rPh>
    <rPh sb="24" eb="26">
      <t>ジシン</t>
    </rPh>
    <rPh sb="27" eb="29">
      <t>コウゲキ</t>
    </rPh>
    <rPh sb="30" eb="31">
      <t>テキ</t>
    </rPh>
    <rPh sb="32" eb="34">
      <t>ケイゲン</t>
    </rPh>
    <rPh sb="38" eb="40">
      <t>ムシ</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</si>
  <si>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2">
      <t>ジシン</t>
    </rPh>
    <rPh sb="3" eb="6">
      <t>トクシュワザ</t>
    </rPh>
    <rPh sb="7" eb="8">
      <t>ツカ</t>
    </rPh>
    <rPh sb="13" eb="17">
      <t>ミカタゼンタイ</t>
    </rPh>
    <rPh sb="18" eb="19">
      <t>ウ</t>
    </rPh>
    <rPh sb="21" eb="24">
      <t>ヒッサツワザ</t>
    </rPh>
    <rPh sb="29" eb="30">
      <t>ナカ</t>
    </rPh>
    <rPh sb="30" eb="32">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</si>
  <si>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ナカ</t>
    </rPh>
    <rPh sb="32" eb="34">
      <t>ケイゲン</t>
    </rPh>
    <phoneticPr fontId="1"/>
  </si>
  <si>
    <r>
      <t>敵が必殺技を使うときに、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ナカマ</t>
    </rPh>
    <rPh sb="15" eb="17">
      <t>ゼンイン</t>
    </rPh>
    <rPh sb="18" eb="19">
      <t>ヒカリ</t>
    </rPh>
    <rPh sb="23" eb="27">
      <t>ミカタゼンタイ</t>
    </rPh>
    <rPh sb="28" eb="29">
      <t>ウ</t>
    </rPh>
    <rPh sb="31" eb="34">
      <t>ヒッサツワザ</t>
    </rPh>
    <rPh sb="39" eb="40">
      <t>ナカ</t>
    </rPh>
    <rPh sb="40" eb="42">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</si>
  <si>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7">
      <t>トウキ</t>
    </rPh>
    <rPh sb="31" eb="32">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</si>
  <si>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のときこうげきとぼうぎょを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、敵[暗黒]がいるとき、代わりに</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ナカ</t>
    </rPh>
    <rPh sb="38" eb="39">
      <t>テキ</t>
    </rPh>
    <rPh sb="40" eb="42">
      <t>アンコク</t>
    </rPh>
    <rPh sb="49" eb="50">
      <t>カ</t>
    </rPh>
    <rPh sb="53" eb="54">
      <t>ダイ</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</si>
  <si>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ブツリ</t>
    </rPh>
    <rPh sb="28" eb="29">
      <t>ナカ</t>
    </rPh>
    <rPh sb="29" eb="31">
      <t>ケイゲン</t>
    </rPh>
    <phoneticPr fontId="1"/>
  </si>
  <si>
    <t>E盾-02</t>
    <rPh sb="1" eb="2">
      <t>タテ</t>
    </rPh>
    <phoneticPr fontId="2"/>
  </si>
  <si>
    <t>メタスラの盾 [EX]</t>
    <rPh sb="5" eb="6">
      <t>タテ</t>
    </rPh>
    <phoneticPr fontId="2"/>
  </si>
  <si>
    <t>りゅうおうの杖 [EX]</t>
    <rPh sb="6" eb="7">
      <t>ツエ</t>
    </rPh>
    <phoneticPr fontId="2"/>
  </si>
  <si>
    <t>真空の斧 [EX]</t>
    <rPh sb="0" eb="2">
      <t>シンクウ</t>
    </rPh>
    <rPh sb="3" eb="4">
      <t>オノ</t>
    </rPh>
    <phoneticPr fontId="2"/>
  </si>
  <si>
    <t>メタルフィスト [EX]</t>
    <phoneticPr fontId="2"/>
  </si>
  <si>
    <t>メタスラの剣 [EX]</t>
    <rPh sb="5" eb="6">
      <t>ツルギ</t>
    </rPh>
    <phoneticPr fontId="2"/>
  </si>
  <si>
    <t>メタスラのやり [EX]</t>
    <phoneticPr fontId="2"/>
  </si>
  <si>
    <t>カールのまもり [超]</t>
    <phoneticPr fontId="2"/>
  </si>
  <si>
    <t>カールのまもり [EX]</t>
  </si>
  <si>
    <t>Eア-04</t>
    <phoneticPr fontId="2"/>
  </si>
  <si>
    <t>E武-09</t>
    <rPh sb="1" eb="2">
      <t>タケ</t>
    </rPh>
    <phoneticPr fontId="2"/>
  </si>
  <si>
    <t>E武-08</t>
    <rPh sb="1" eb="2">
      <t>タケ</t>
    </rPh>
    <phoneticPr fontId="2"/>
  </si>
  <si>
    <t>E武-07</t>
    <rPh sb="1" eb="2">
      <t>タケ</t>
    </rPh>
    <phoneticPr fontId="2"/>
  </si>
  <si>
    <t>E武-06</t>
    <rPh sb="1" eb="2">
      <t>タケ</t>
    </rPh>
    <phoneticPr fontId="2"/>
  </si>
  <si>
    <t>E武-05</t>
    <rPh sb="1" eb="2">
      <t>タケ</t>
    </rPh>
    <phoneticPr fontId="2"/>
  </si>
  <si>
    <t>初期値の問題で真1弾まで　　検証のため上記を別途調査</t>
    <rPh sb="0" eb="3">
      <t>ショキチ</t>
    </rPh>
    <rPh sb="4" eb="6">
      <t>モンダイ</t>
    </rPh>
    <rPh sb="7" eb="8">
      <t>シン</t>
    </rPh>
    <rPh sb="9" eb="10">
      <t>ダン</t>
    </rPh>
    <rPh sb="14" eb="16">
      <t>ケンショウ</t>
    </rPh>
    <rPh sb="19" eb="21">
      <t>ジョウキ</t>
    </rPh>
    <rPh sb="22" eb="24">
      <t>ベット</t>
    </rPh>
    <rPh sb="24" eb="26">
      <t>チョウサ</t>
    </rPh>
    <phoneticPr fontId="2"/>
  </si>
  <si>
    <r>
      <t>敵が呪文必殺技を使うときに、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14" eb="16">
      <t>ミカタ</t>
    </rPh>
    <rPh sb="16" eb="18">
      <t>ゼンタイ</t>
    </rPh>
    <rPh sb="19" eb="21">
      <t>トウキ</t>
    </rPh>
    <rPh sb="25" eb="26">
      <t>ナカ</t>
    </rPh>
    <phoneticPr fontId="2"/>
  </si>
  <si>
    <r>
      <t>1～2R目の自分ターンに、</t>
    </r>
    <r>
      <rPr>
        <sz val="11"/>
        <color rgb="FFFF0000"/>
        <rFont val="HGPｺﾞｼｯｸE"/>
        <family val="3"/>
        <charset val="128"/>
      </rPr>
      <t>味方</t>
    </r>
    <r>
      <rPr>
        <sz val="11"/>
        <rFont val="HGPｺﾞｼｯｸE"/>
        <family val="3"/>
        <charset val="128"/>
      </rPr>
      <t>[百獣]と[光]の通常攻撃ダメージを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2">
      <t>ヒカリ</t>
    </rPh>
    <rPh sb="24" eb="26">
      <t>ツウジョウ</t>
    </rPh>
    <rPh sb="26" eb="28">
      <t>コウゲキ</t>
    </rPh>
    <rPh sb="33" eb="34">
      <t>ショウ</t>
    </rPh>
    <phoneticPr fontId="2"/>
  </si>
  <si>
    <r>
      <t>1～3R目に、自身が攻撃されるたびこうげきとぼうぎょを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27" eb="28">
      <t>ショウ</t>
    </rPh>
    <phoneticPr fontId="2"/>
  </si>
  <si>
    <r>
      <t>敵「メタル系」への全てのダメージを超</t>
    </r>
    <r>
      <rPr>
        <sz val="11"/>
        <color rgb="FF000000"/>
        <rFont val="HGPｺﾞｼｯｸE"/>
        <family val="3"/>
        <charset val="128"/>
      </rPr>
      <t>アップ</t>
    </r>
    <rPh sb="0" eb="1">
      <t>テキ</t>
    </rPh>
    <rPh sb="5" eb="6">
      <t>ケイ</t>
    </rPh>
    <rPh sb="9" eb="10">
      <t>スベ</t>
    </rPh>
    <rPh sb="17" eb="18">
      <t>チョウ</t>
    </rPh>
    <phoneticPr fontId="2"/>
  </si>
  <si>
    <r>
      <t>味方</t>
    </r>
    <r>
      <rPr>
        <sz val="11"/>
        <color rgb="FF000000"/>
        <rFont val="HGPｺﾞｼｯｸE"/>
        <family val="3"/>
        <charset val="128"/>
      </rPr>
      <t>全体</t>
    </r>
    <r>
      <rPr>
        <sz val="11"/>
        <rFont val="HGPｺﾞｼｯｸE"/>
        <family val="3"/>
        <charset val="128"/>
      </rPr>
      <t>の敵「メタル系」への全てのダメージを</t>
    </r>
    <r>
      <rPr>
        <sz val="11"/>
        <color rgb="FF7300C3"/>
        <rFont val="HGPｺﾞｼｯｸE"/>
        <family val="3"/>
        <charset val="128"/>
      </rPr>
      <t>大</t>
    </r>
    <r>
      <rPr>
        <sz val="11"/>
        <color rgb="FF000000"/>
        <rFont val="HGPｺﾞｼｯｸE"/>
        <family val="3"/>
        <charset val="128"/>
      </rPr>
      <t>アップ</t>
    </r>
    <rPh sb="0" eb="4">
      <t>ミカタゼンタイ</t>
    </rPh>
    <rPh sb="5" eb="6">
      <t>テキ</t>
    </rPh>
    <rPh sb="10" eb="11">
      <t>ケイ</t>
    </rPh>
    <rPh sb="14" eb="15">
      <t>スベ</t>
    </rPh>
    <rPh sb="22" eb="23">
      <t>ダイ</t>
    </rPh>
    <phoneticPr fontId="2"/>
  </si>
  <si>
    <r>
      <t>2～3R開始時に、HP100%の敵がいるたび敵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3">
      <t>テキ</t>
    </rPh>
    <rPh sb="23" eb="25">
      <t>ゼンタイ</t>
    </rPh>
    <rPh sb="36" eb="37">
      <t>ショウ</t>
    </rPh>
    <phoneticPr fontId="2"/>
  </si>
  <si>
    <r>
      <t>1～3R開始時に、敵「メタル系」がいると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4" eb="15">
      <t>ケイ</t>
    </rPh>
    <rPh sb="20" eb="24">
      <t>ミカタゼンタイ</t>
    </rPh>
    <rPh sb="35" eb="36">
      <t>ナカ</t>
    </rPh>
    <phoneticPr fontId="1"/>
  </si>
  <si>
    <t>EX</t>
  </si>
  <si>
    <t>覚醒クロコ</t>
    <rPh sb="0" eb="2">
      <t>カクセイ</t>
    </rPh>
    <phoneticPr fontId="2"/>
  </si>
  <si>
    <t>時空の魔導士メイロ</t>
  </si>
  <si>
    <t>バラン (覚醒 竜魔人)</t>
  </si>
  <si>
    <t>時空の斧 [EX]</t>
    <rPh sb="0" eb="2">
      <t>ジクウ</t>
    </rPh>
    <rPh sb="3" eb="4">
      <t>オノ</t>
    </rPh>
    <phoneticPr fontId="2"/>
  </si>
  <si>
    <t>E武-10</t>
    <rPh sb="1" eb="2">
      <t>タケ</t>
    </rPh>
    <phoneticPr fontId="2"/>
  </si>
  <si>
    <t>E盾-03</t>
    <rPh sb="1" eb="2">
      <t>タテ</t>
    </rPh>
    <phoneticPr fontId="2"/>
  </si>
  <si>
    <t>ロトの盾 [EX]</t>
    <rPh sb="3" eb="4">
      <t>タテ</t>
    </rPh>
    <phoneticPr fontId="2"/>
  </si>
  <si>
    <t>Eア-05</t>
    <phoneticPr fontId="2"/>
  </si>
  <si>
    <t>アバンの冠 [EX]</t>
    <rPh sb="4" eb="5">
      <t>カンムリ</t>
    </rPh>
    <phoneticPr fontId="2"/>
  </si>
  <si>
    <r>
      <t>敵が必殺技を使ったとき、戦闘不能になるダメージを受けるとHP1で耐える、「マイ勇者」が[光]のとき、追加でHPを</t>
    </r>
    <r>
      <rPr>
        <sz val="10"/>
        <color rgb="FF00739B"/>
        <rFont val="HGPｺﾞｼｯｸE"/>
        <family val="3"/>
        <charset val="128"/>
      </rPr>
      <t>小</t>
    </r>
    <r>
      <rPr>
        <sz val="10"/>
        <rFont val="HGPｺﾞｼｯｸE"/>
        <family val="3"/>
        <charset val="128"/>
      </rPr>
      <t>回復</t>
    </r>
    <rPh sb="0" eb="1">
      <t>テキ</t>
    </rPh>
    <rPh sb="2" eb="5">
      <t>ヒッサツワザ</t>
    </rPh>
    <rPh sb="6" eb="7">
      <t>ツカ</t>
    </rPh>
    <rPh sb="12" eb="16">
      <t>セントウフノウ</t>
    </rPh>
    <rPh sb="24" eb="25">
      <t>ウ</t>
    </rPh>
    <rPh sb="32" eb="33">
      <t>タ</t>
    </rPh>
    <phoneticPr fontId="2"/>
  </si>
  <si>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7">
      <t>ミカタゼンタイ</t>
    </rPh>
    <rPh sb="28" eb="30">
      <t>トウキ</t>
    </rPh>
    <rPh sb="34" eb="35">
      <t>ショウ</t>
    </rPh>
    <phoneticPr fontId="2"/>
  </si>
  <si>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</si>
  <si>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「マイ勇者」が槍が得意な職業のとき、追加で通常攻撃ダメージを</t>
    </r>
    <r>
      <rPr>
        <sz val="11"/>
        <color rgb="FF00739B"/>
        <rFont val="HGPｺﾞｼｯｸE"/>
        <family val="3"/>
        <charset val="128"/>
      </rPr>
      <t>小</t>
    </r>
    <r>
      <rPr>
        <sz val="11"/>
        <color rgb="FF000000"/>
        <rFont val="HGPｺﾞｼｯｸE"/>
        <family val="3"/>
        <charset val="128"/>
      </rPr>
      <t>アップ</t>
    </r>
    <rPh sb="7" eb="8">
      <t>ヤリ</t>
    </rPh>
    <rPh sb="9" eb="11">
      <t>トクイ</t>
    </rPh>
    <rPh sb="12" eb="14">
      <t>ショクギョウ</t>
    </rPh>
    <rPh sb="18" eb="20">
      <t>ツイカ</t>
    </rPh>
    <rPh sb="21" eb="23">
      <t>ツウジョウ</t>
    </rPh>
    <rPh sb="23" eb="25">
      <t>コウゲキ</t>
    </rPh>
    <phoneticPr fontId="1"/>
  </si>
  <si>
    <r>
      <t>3～5R開始時に、全てのステータスを</t>
    </r>
    <r>
      <rPr>
        <sz val="11"/>
        <color rgb="FF000000"/>
        <rFont val="HGPｺﾞｼｯｸE"/>
        <family val="3"/>
        <charset val="128"/>
      </rPr>
      <t>装備中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</si>
  <si>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3～5R開始時に、こうげきとまりょくをR数が多いほど</t>
    </r>
    <r>
      <rPr>
        <sz val="11"/>
        <color rgb="FF000000"/>
        <rFont val="HGPｺﾞｼｯｸE"/>
        <family val="3"/>
        <charset val="128"/>
      </rPr>
      <t>アップ</t>
    </r>
    <rPh sb="4" eb="7">
      <t>カイシジ</t>
    </rPh>
    <rPh sb="20" eb="21">
      <t>スウ</t>
    </rPh>
    <rPh sb="22" eb="23">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</si>
  <si>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40" eb="41">
      <t>ナカ</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</si>
  <si>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</si>
  <si>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2">
      <t>ミカタ</t>
    </rPh>
    <rPh sb="33" eb="34">
      <t>ヒカリ</t>
    </rPh>
    <rPh sb="46" eb="47">
      <t>ナカ</t>
    </rPh>
    <phoneticPr fontId="1"/>
  </si>
  <si>
    <r>
      <t>1～2R目の相手ターンに、自身が受ける全てのダメージを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0">
      <t>スベ</t>
    </rPh>
    <rPh sb="27" eb="30">
      <t>ダイケイゲン</t>
    </rPh>
    <phoneticPr fontId="1"/>
  </si>
  <si>
    <r>
      <t>自身がHP50%以上の間、</t>
    </r>
    <r>
      <rPr>
        <sz val="11"/>
        <color rgb="FFFF0000"/>
        <rFont val="HGPｺﾞｼｯｸE"/>
        <family val="3"/>
        <charset val="128"/>
      </rPr>
      <t>味方</t>
    </r>
    <r>
      <rPr>
        <sz val="11"/>
        <rFont val="HGPｺﾞｼｯｸE"/>
        <family val="3"/>
        <charset val="128"/>
      </rPr>
      <t>[光]が受ける呪文とブレスダメージを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5">
      <t>ミカタ</t>
    </rPh>
    <rPh sb="16" eb="17">
      <t>ヒカリ</t>
    </rPh>
    <rPh sb="19" eb="20">
      <t>ウ</t>
    </rPh>
    <rPh sb="22" eb="24">
      <t>ジュモン</t>
    </rPh>
    <rPh sb="33" eb="34">
      <t>ナカ</t>
    </rPh>
    <rPh sb="34" eb="36">
      <t>ケイゲン</t>
    </rPh>
    <phoneticPr fontId="1"/>
  </si>
  <si>
    <t>バラン (竜魔人バラン)</t>
  </si>
  <si>
    <t>店舗大会イベント6</t>
  </si>
  <si>
    <t>SP-199</t>
  </si>
  <si>
    <t>SP-200</t>
  </si>
  <si>
    <t>SP-201</t>
  </si>
  <si>
    <t>SP-202</t>
  </si>
  <si>
    <t>SP-203</t>
  </si>
  <si>
    <t>SP-204</t>
  </si>
  <si>
    <t>SP-205</t>
  </si>
  <si>
    <t>SP-206</t>
  </si>
  <si>
    <t>SP-207</t>
  </si>
  <si>
    <t>SP-208</t>
  </si>
  <si>
    <t>SP-209</t>
  </si>
  <si>
    <t>SP-210</t>
  </si>
  <si>
    <t>SP-211</t>
  </si>
  <si>
    <t>SP-212</t>
  </si>
  <si>
    <t>SP-213</t>
  </si>
  <si>
    <t>SP-214</t>
  </si>
  <si>
    <t>SP-215</t>
  </si>
  <si>
    <t>SP-216</t>
  </si>
  <si>
    <t>SP DGR</t>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</si>
  <si>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</si>
  <si>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phoneticPr fontId="1"/>
  </si>
  <si>
    <t>Eア-06</t>
    <phoneticPr fontId="2"/>
  </si>
  <si>
    <t>竜の牙 [EX]</t>
    <rPh sb="0" eb="1">
      <t>リュウ</t>
    </rPh>
    <rPh sb="2" eb="3">
      <t>キバ</t>
    </rPh>
    <phoneticPr fontId="2"/>
  </si>
  <si>
    <t>E盾-04</t>
    <rPh sb="1" eb="2">
      <t>タテ</t>
    </rPh>
    <phoneticPr fontId="2"/>
  </si>
  <si>
    <t>ちからのたて [EX]</t>
    <phoneticPr fontId="2"/>
  </si>
  <si>
    <r>
      <t>3～5R開始時に、HP50%以下の</t>
    </r>
    <r>
      <rPr>
        <sz val="11"/>
        <color rgb="FFFF0000"/>
        <rFont val="HGPｺﾞｼｯｸE"/>
        <family val="3"/>
        <charset val="128"/>
      </rPr>
      <t>味方</t>
    </r>
    <r>
      <rPr>
        <sz val="11"/>
        <color theme="1"/>
        <rFont val="HGPｺﾞｼｯｸE"/>
        <family val="3"/>
        <charset val="128"/>
      </rPr>
      <t>がいるとHPが一番低い</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6">
      <t>カイシ</t>
    </rPh>
    <rPh sb="6" eb="7">
      <t>ジ</t>
    </rPh>
    <rPh sb="14" eb="16">
      <t>イカ</t>
    </rPh>
    <rPh sb="17" eb="19">
      <t>ミカタ</t>
    </rPh>
    <rPh sb="26" eb="28">
      <t>イチバン</t>
    </rPh>
    <rPh sb="28" eb="29">
      <t>ヒク</t>
    </rPh>
    <rPh sb="30" eb="32">
      <t>ミカタ</t>
    </rPh>
    <rPh sb="36" eb="37">
      <t>ナカ</t>
    </rPh>
    <rPh sb="37" eb="39">
      <t>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</si>
  <si>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が受ける物理と特技ダメージをR数が少ないほど</t>
    </r>
    <r>
      <rPr>
        <sz val="11"/>
        <color rgb="FF000000"/>
        <rFont val="HGPｺﾞｼｯｸE"/>
        <family val="3"/>
        <charset val="128"/>
      </rPr>
      <t>軽減</t>
    </r>
    <rPh sb="4" eb="5">
      <t>メ</t>
    </rPh>
    <rPh sb="6" eb="8">
      <t>アイテ</t>
    </rPh>
    <rPh sb="13" eb="17">
      <t>ミカタゼンタイ</t>
    </rPh>
    <rPh sb="18" eb="19">
      <t>ウ</t>
    </rPh>
    <rPh sb="21" eb="23">
      <t>ブツリ</t>
    </rPh>
    <rPh sb="24" eb="26">
      <t>トクギ</t>
    </rPh>
    <rPh sb="32" eb="33">
      <t>スウ</t>
    </rPh>
    <rPh sb="34" eb="35">
      <t>スク</t>
    </rPh>
    <rPh sb="39" eb="41">
      <t>ケイゲン</t>
    </rPh>
    <phoneticPr fontId="1"/>
  </si>
  <si>
    <r>
      <t>3～5R開始時に、自身がHP50%以下のとき</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イカ</t>
    </rPh>
    <rPh sb="22" eb="24">
      <t>ミカタ</t>
    </rPh>
    <rPh sb="25" eb="26">
      <t>チョウ</t>
    </rPh>
    <rPh sb="26" eb="27">
      <t>リュウ</t>
    </rPh>
    <rPh sb="39" eb="40">
      <t>ショウ</t>
    </rPh>
    <phoneticPr fontId="2"/>
  </si>
  <si>
    <r>
      <t>2～3R目の自分ターンに、</t>
    </r>
    <r>
      <rPr>
        <sz val="11"/>
        <color rgb="FFFF0000"/>
        <rFont val="HGPｺﾞｼｯｸE"/>
        <family val="3"/>
        <charset val="128"/>
      </rPr>
      <t>味方</t>
    </r>
    <r>
      <rPr>
        <sz val="11"/>
        <rFont val="HGPｺﾞｼｯｸE"/>
        <family val="3"/>
        <charset val="128"/>
      </rPr>
      <t>[超竜]と[光]の攻撃エリアを広くする</t>
    </r>
    <rPh sb="4" eb="5">
      <t>メ</t>
    </rPh>
    <rPh sb="6" eb="8">
      <t>ジブン</t>
    </rPh>
    <rPh sb="13" eb="15">
      <t>ミカタ</t>
    </rPh>
    <rPh sb="16" eb="17">
      <t>チョウ</t>
    </rPh>
    <rPh sb="17" eb="18">
      <t>リュウ</t>
    </rPh>
    <rPh sb="21" eb="22">
      <t>ヒカリ</t>
    </rPh>
    <rPh sb="24" eb="26">
      <t>コウゲキ</t>
    </rPh>
    <rPh sb="30" eb="31">
      <t>ヒロ</t>
    </rPh>
    <phoneticPr fontId="1"/>
  </si>
  <si>
    <r>
      <t>3～5R開始時に、こうげきとぼうぎょを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</si>
  <si>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5">
      <t>ヒカリ</t>
    </rPh>
    <rPh sb="30" eb="31">
      <t>ナカ</t>
    </rPh>
    <rPh sb="31" eb="33">
      <t>カイフク</t>
    </rPh>
    <phoneticPr fontId="1"/>
  </si>
  <si>
    <r>
      <t>1～3R終了時に、自身が攻撃しなかったとき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1">
      <t>ジシン</t>
    </rPh>
    <rPh sb="12" eb="14">
      <t>コウゲキ</t>
    </rPh>
    <rPh sb="21" eb="23">
      <t>ミカタ</t>
    </rPh>
    <rPh sb="23" eb="25">
      <t>ゼンタイ</t>
    </rPh>
    <rPh sb="29" eb="30">
      <t>ショウ</t>
    </rPh>
    <rPh sb="30" eb="32">
      <t>カイフク</t>
    </rPh>
    <phoneticPr fontId="1"/>
  </si>
  <si>
    <r>
      <t>2～3R終了時に、HPが一番低い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2" eb="14">
      <t>イチバン</t>
    </rPh>
    <rPh sb="14" eb="15">
      <t>ヒク</t>
    </rPh>
    <rPh sb="16" eb="18">
      <t>ミカタ</t>
    </rPh>
    <rPh sb="22" eb="23">
      <t>ショウ</t>
    </rPh>
    <rPh sb="23" eb="25">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</si>
  <si>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のこうがきが</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</si>
  <si>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自身が必殺技を使うときに、自身がHP50%以下のとき必殺技ダメージを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ジシン</t>
    </rPh>
    <rPh sb="21" eb="23">
      <t>イカ</t>
    </rPh>
    <rPh sb="26" eb="29">
      <t>ヒッサツワザ</t>
    </rPh>
    <rPh sb="34" eb="35">
      <t>ナカ</t>
    </rPh>
    <phoneticPr fontId="1"/>
  </si>
  <si>
    <r>
      <t>2～4R開始時に、こうげきを自身のHPが少ないほど</t>
    </r>
    <r>
      <rPr>
        <sz val="11"/>
        <color rgb="FF000000"/>
        <rFont val="HGPｺﾞｼｯｸE"/>
        <family val="3"/>
        <charset val="128"/>
      </rPr>
      <t>アップ</t>
    </r>
    <rPh sb="4" eb="6">
      <t>カイシ</t>
    </rPh>
    <rPh sb="6" eb="7">
      <t>ジ</t>
    </rPh>
    <rPh sb="14" eb="16">
      <t>ジシン</t>
    </rPh>
    <rPh sb="20" eb="21">
      <t>スク</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</si>
  <si>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</si>
  <si>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5A32"/>
        <rFont val="HGPｺﾞｼｯｸE"/>
        <family val="3"/>
        <charset val="128"/>
      </rPr>
      <t>仲間</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ナカマ</t>
    </rPh>
    <rPh sb="28" eb="29">
      <t>ヒカリ</t>
    </rPh>
    <rPh sb="31" eb="33">
      <t>トウキ</t>
    </rPh>
    <rPh sb="37" eb="38">
      <t>ショウ</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</si>
  <si>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イジョウ</t>
    </rPh>
    <rPh sb="20" eb="24">
      <t>ミカタゼンタイ</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</si>
  <si>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</si>
  <si>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仲間</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2">
      <t>トウキ</t>
    </rPh>
    <rPh sb="26" eb="27">
      <t>ショウ</t>
    </rPh>
    <phoneticPr fontId="1"/>
  </si>
  <si>
    <r>
      <t>3～4R開始時に、こうげきとすばやさを自身の闘気ゲージが多いほど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</si>
  <si>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2～3R開始時に、最も高いステータスがまりょくの</t>
    </r>
    <r>
      <rPr>
        <sz val="11"/>
        <color rgb="FFFF0000"/>
        <rFont val="HGPｺﾞｼｯｸE"/>
        <family val="3"/>
        <charset val="128"/>
      </rPr>
      <t>味方</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37" eb="38">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</si>
  <si>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4" eb="25">
      <t>ナカ</t>
    </rPh>
    <phoneticPr fontId="1"/>
  </si>
  <si>
    <r>
      <t>2～3R目の自分ターンに、自身が通常攻撃する敵のまりょくとぼうぎょを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4" eb="35">
      <t>ショウ</t>
    </rPh>
    <phoneticPr fontId="1"/>
  </si>
  <si>
    <r>
      <t>3～5R目の相手ターンに、HP50%以下の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8">
      <t>ヒッサツワザ</t>
    </rPh>
    <rPh sb="43" eb="44">
      <t>ショウ</t>
    </rPh>
    <rPh sb="44" eb="46">
      <t>ケイゲン</t>
    </rPh>
    <phoneticPr fontId="1"/>
  </si>
  <si>
    <r>
      <t>1～3R目の相手ターンに、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ナカマ</t>
    </rPh>
    <rPh sb="15" eb="17">
      <t>ゼンタイ</t>
    </rPh>
    <rPh sb="18" eb="19">
      <t>ウ</t>
    </rPh>
    <rPh sb="21" eb="23">
      <t>ブツリ</t>
    </rPh>
    <rPh sb="29" eb="30">
      <t>スウ</t>
    </rPh>
    <rPh sb="31" eb="32">
      <t>スク</t>
    </rPh>
    <rPh sb="36" eb="38">
      <t>ケイゲン</t>
    </rPh>
    <phoneticPr fontId="1"/>
  </si>
  <si>
    <r>
      <t>2～4R目の相手ターンに、</t>
    </r>
    <r>
      <rPr>
        <sz val="11"/>
        <color rgb="FFFF0000"/>
        <rFont val="HGPｺﾞｼｯｸE"/>
        <family val="3"/>
        <charset val="128"/>
      </rPr>
      <t>味方</t>
    </r>
    <r>
      <rPr>
        <sz val="11"/>
        <rFont val="HGPｺﾞｼｯｸE"/>
        <family val="3"/>
        <charset val="128"/>
      </rPr>
      <t>[光]が受ける呪文ダメージを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2">
      <t>ショウケイゲン</t>
    </rPh>
    <phoneticPr fontId="1"/>
  </si>
  <si>
    <r>
      <t>敵が必殺技を使うときに、自身の闘気ゲージが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ジシン</t>
    </rPh>
    <rPh sb="15" eb="17">
      <t>トウキ</t>
    </rPh>
    <rPh sb="21" eb="23">
      <t>サイダイ</t>
    </rPh>
    <rPh sb="26" eb="30">
      <t>ミカタゼンタイ</t>
    </rPh>
    <rPh sb="31" eb="32">
      <t>ウ</t>
    </rPh>
    <rPh sb="34" eb="36">
      <t>ジュモン</t>
    </rPh>
    <rPh sb="41" eb="42">
      <t>ナカ</t>
    </rPh>
    <rPh sb="42" eb="44">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</si>
  <si>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</si>
  <si>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ショウ</t>
    </rPh>
    <phoneticPr fontId="1"/>
  </si>
  <si>
    <t>攻撃ステ</t>
    <rPh sb="0" eb="2">
      <t>コウゲキ</t>
    </rPh>
    <phoneticPr fontId="2"/>
  </si>
  <si>
    <t>防御ステ</t>
    <rPh sb="0" eb="2">
      <t>ボウギョ</t>
    </rPh>
    <phoneticPr fontId="2"/>
  </si>
  <si>
    <t>攻撃側</t>
    <rPh sb="0" eb="3">
      <t>コウゲキガワ</t>
    </rPh>
    <phoneticPr fontId="2"/>
  </si>
  <si>
    <t>防御側</t>
    <rPh sb="0" eb="2">
      <t>ボウギョ</t>
    </rPh>
    <rPh sb="2" eb="3">
      <t>ガワ</t>
    </rPh>
    <phoneticPr fontId="2"/>
  </si>
  <si>
    <t>属性ボーナス含む</t>
    <rPh sb="0" eb="2">
      <t>ゾクセイ</t>
    </rPh>
    <rPh sb="6" eb="7">
      <t>フク</t>
    </rPh>
    <phoneticPr fontId="2"/>
  </si>
  <si>
    <t>軽減1</t>
    <rPh sb="0" eb="2">
      <t>ケイゲン</t>
    </rPh>
    <phoneticPr fontId="2"/>
  </si>
  <si>
    <t>軽減2</t>
    <rPh sb="0" eb="2">
      <t>ケイゲン</t>
    </rPh>
    <phoneticPr fontId="2"/>
  </si>
  <si>
    <t>軽減3</t>
    <rPh sb="0" eb="2">
      <t>ケイゲン</t>
    </rPh>
    <phoneticPr fontId="2"/>
  </si>
  <si>
    <t>軽減4</t>
    <rPh sb="0" eb="2">
      <t>ケイゲン</t>
    </rPh>
    <phoneticPr fontId="2"/>
  </si>
  <si>
    <t>ブレス通常攻撃</t>
    <rPh sb="3" eb="7">
      <t>ツウジョウコウゲキ</t>
    </rPh>
    <phoneticPr fontId="2"/>
  </si>
  <si>
    <t>追加軽減</t>
    <rPh sb="0" eb="2">
      <t>ツイカ</t>
    </rPh>
    <rPh sb="2" eb="4">
      <t>ケイゲン</t>
    </rPh>
    <phoneticPr fontId="2"/>
  </si>
  <si>
    <t>しない</t>
  </si>
  <si>
    <t>小アップ</t>
    <rPh sb="0" eb="1">
      <t>ショウ</t>
    </rPh>
    <phoneticPr fontId="2"/>
  </si>
  <si>
    <t>中アップ</t>
    <rPh sb="0" eb="1">
      <t>ナカ</t>
    </rPh>
    <phoneticPr fontId="2"/>
  </si>
  <si>
    <t>大アップ</t>
    <rPh sb="0" eb="1">
      <t>ダイ</t>
    </rPh>
    <phoneticPr fontId="2"/>
  </si>
  <si>
    <t>参考数値</t>
    <rPh sb="0" eb="2">
      <t>サンコウ</t>
    </rPh>
    <rPh sb="2" eb="4">
      <t>スウチ</t>
    </rPh>
    <phoneticPr fontId="2"/>
  </si>
  <si>
    <t>*例外はたくさんあるが、一部はデータべースwebページのバフ・デバフ項目に掲載</t>
    <rPh sb="1" eb="3">
      <t>レイガイ</t>
    </rPh>
    <rPh sb="12" eb="14">
      <t>イチブ</t>
    </rPh>
    <rPh sb="34" eb="36">
      <t>コウモク</t>
    </rPh>
    <rPh sb="37" eb="39">
      <t>ケイサイ</t>
    </rPh>
    <phoneticPr fontId="2"/>
  </si>
  <si>
    <t>↑ 1段階</t>
    <rPh sb="3" eb="5">
      <t>ダンカイ</t>
    </rPh>
    <phoneticPr fontId="2"/>
  </si>
  <si>
    <t>↑ 2段階</t>
    <rPh sb="3" eb="5">
      <t>ダンカイ</t>
    </rPh>
    <phoneticPr fontId="2"/>
  </si>
  <si>
    <t>↑ 3段階</t>
    <rPh sb="3" eb="5">
      <t>ダンカイ</t>
    </rPh>
    <phoneticPr fontId="2"/>
  </si>
  <si>
    <t>追加バフは足し算で入力　中アップ2つなら31% + 31%の62%を入力</t>
    <rPh sb="0" eb="2">
      <t>ツイカ</t>
    </rPh>
    <rPh sb="5" eb="6">
      <t>タ</t>
    </rPh>
    <rPh sb="7" eb="8">
      <t>ザン</t>
    </rPh>
    <rPh sb="9" eb="11">
      <t>ニュウリョク</t>
    </rPh>
    <rPh sb="12" eb="13">
      <t>ナカ</t>
    </rPh>
    <rPh sb="34" eb="36">
      <t>ニュウリョク</t>
    </rPh>
    <phoneticPr fontId="2"/>
  </si>
  <si>
    <t>軽減バフのみ足し算ではなく発生している効果別に入力　中軽減2つなら軽減1に 31% 軽減2に 31%</t>
    <rPh sb="0" eb="2">
      <t>ケイゲン</t>
    </rPh>
    <rPh sb="6" eb="7">
      <t>タ</t>
    </rPh>
    <rPh sb="8" eb="9">
      <t>ザン</t>
    </rPh>
    <rPh sb="13" eb="15">
      <t>ハッセイ</t>
    </rPh>
    <rPh sb="19" eb="21">
      <t>コウカ</t>
    </rPh>
    <rPh sb="21" eb="22">
      <t>ベツ</t>
    </rPh>
    <rPh sb="23" eb="25">
      <t>ニュウリョク</t>
    </rPh>
    <rPh sb="26" eb="27">
      <t>ナカ</t>
    </rPh>
    <rPh sb="27" eb="29">
      <t>ケイゲン</t>
    </rPh>
    <rPh sb="33" eb="35">
      <t>ケイゲン</t>
    </rPh>
    <rPh sb="42" eb="44">
      <t>ケイゲン</t>
    </rPh>
    <phoneticPr fontId="2"/>
  </si>
  <si>
    <r>
      <t>各Rに、自身が攻撃されるたび全てのステータスを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5">
      <t>スベ</t>
    </rPh>
    <rPh sb="23" eb="24">
      <t>ショウ</t>
    </rPh>
    <phoneticPr fontId="1"/>
  </si>
  <si>
    <r>
      <t>2～5R開始時に、HP100%の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5">
      <t>ミカタ</t>
    </rPh>
    <rPh sb="26" eb="28">
      <t>アンコク</t>
    </rPh>
    <rPh sb="30" eb="32">
      <t>トウキ</t>
    </rPh>
    <rPh sb="36" eb="37">
      <t>ショウ</t>
    </rPh>
    <phoneticPr fontId="1"/>
  </si>
  <si>
    <r>
      <t>各Rに、自身が通常攻撃されると敵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4" eb="6">
      <t>ジシン</t>
    </rPh>
    <rPh sb="7" eb="11">
      <t>ツウジョウコウゲキ</t>
    </rPh>
    <rPh sb="15" eb="18">
      <t>テキゼンタイ</t>
    </rPh>
    <rPh sb="19" eb="21">
      <t>トウキ</t>
    </rPh>
    <rPh sb="25" eb="26">
      <t>ショウ</t>
    </rPh>
    <phoneticPr fontId="1"/>
  </si>
  <si>
    <r>
      <t>3～5R開始時に、[光]以外の</t>
    </r>
    <r>
      <rPr>
        <sz val="11"/>
        <color rgb="FFFF0000"/>
        <rFont val="HGPｺﾞｼｯｸE"/>
        <family val="3"/>
        <charset val="128"/>
      </rPr>
      <t>味方</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</si>
  <si>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t>〇</t>
  </si>
  <si>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8">
      <t>ミカタゼンタイ</t>
    </rPh>
    <rPh sb="19" eb="21">
      <t>ブツリ</t>
    </rPh>
    <rPh sb="26" eb="27">
      <t>ナカ</t>
    </rPh>
    <rPh sb="36" eb="37">
      <t>ナカ</t>
    </rPh>
    <phoneticPr fontId="1"/>
  </si>
  <si>
    <r>
      <t>切り札として登場したときに、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ナカマ</t>
    </rPh>
    <rPh sb="17" eb="19">
      <t>ヒャクジュウ</t>
    </rPh>
    <rPh sb="22" eb="24">
      <t>マカゲ</t>
    </rPh>
    <rPh sb="29" eb="33">
      <t>ミカタゼンタイ</t>
    </rPh>
    <rPh sb="34" eb="35">
      <t>ツカ</t>
    </rPh>
    <rPh sb="36" eb="39">
      <t>トクシュワザ</t>
    </rPh>
    <rPh sb="47" eb="49">
      <t>コウカ</t>
    </rPh>
    <rPh sb="53" eb="54">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</si>
  <si>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rPh sb="33" eb="35">
      <t>ミカタ</t>
    </rPh>
    <phoneticPr fontId="1"/>
  </si>
  <si>
    <r>
      <t>3～5R開始時に、自身がHP50%以下のとき[光]以外の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23" eb="24">
      <t>ヒカリ</t>
    </rPh>
    <rPh sb="25" eb="27">
      <t>イガイ</t>
    </rPh>
    <rPh sb="28" eb="30">
      <t>ミカタ</t>
    </rPh>
    <rPh sb="41" eb="42">
      <t>ナカ</t>
    </rPh>
    <phoneticPr fontId="1"/>
  </si>
  <si>
    <r>
      <t>1～4R開始時に、[光]以外の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0" eb="11">
      <t>ヒカリ</t>
    </rPh>
    <rPh sb="12" eb="14">
      <t>イガイ</t>
    </rPh>
    <rPh sb="15" eb="17">
      <t>ミカタ</t>
    </rPh>
    <rPh sb="28" eb="29">
      <t>ナカ</t>
    </rPh>
    <rPh sb="38" eb="39">
      <t>ショウ</t>
    </rPh>
    <phoneticPr fontId="1"/>
  </si>
  <si>
    <r>
      <t>1～2R目の自分ターンに、自身が通常攻撃する敵のこうげきとすばやさを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</si>
  <si>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</si>
  <si>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t>備考</t>
    <rPh sb="0" eb="2">
      <t>ビコウ</t>
    </rPh>
    <phoneticPr fontId="2"/>
  </si>
  <si>
    <t>ムーンブルクの杖 [EX]</t>
    <rPh sb="7" eb="8">
      <t>ツエ</t>
    </rPh>
    <phoneticPr fontId="2"/>
  </si>
  <si>
    <t>E武-11</t>
    <rPh sb="1" eb="2">
      <t>タケ</t>
    </rPh>
    <phoneticPr fontId="2"/>
  </si>
  <si>
    <t>氷炎将軍の盾 [EX]</t>
    <rPh sb="0" eb="2">
      <t>コオリホノオ</t>
    </rPh>
    <rPh sb="2" eb="4">
      <t>ショウグン</t>
    </rPh>
    <rPh sb="5" eb="6">
      <t>タテ</t>
    </rPh>
    <phoneticPr fontId="2"/>
  </si>
  <si>
    <t>SP-217</t>
    <phoneticPr fontId="1"/>
  </si>
  <si>
    <t>攻略本付録</t>
    <rPh sb="0" eb="3">
      <t>コウリャクボン</t>
    </rPh>
    <rPh sb="3" eb="5">
      <t>フロク</t>
    </rPh>
    <phoneticPr fontId="1"/>
  </si>
  <si>
    <t>Twitter RT</t>
    <phoneticPr fontId="1"/>
  </si>
  <si>
    <t>マクドナルド</t>
    <phoneticPr fontId="1"/>
  </si>
  <si>
    <t>超5弾コレ1開始 店頭</t>
    <rPh sb="0" eb="1">
      <t>チョウ</t>
    </rPh>
    <rPh sb="2" eb="3">
      <t>ダン</t>
    </rPh>
    <rPh sb="6" eb="8">
      <t>カイシ</t>
    </rPh>
    <rPh sb="9" eb="11">
      <t>テントウ</t>
    </rPh>
    <phoneticPr fontId="1"/>
  </si>
  <si>
    <t>EX1弾コレ1開始 店頭</t>
    <rPh sb="3" eb="4">
      <t>ダン</t>
    </rPh>
    <rPh sb="7" eb="9">
      <t>カイシ</t>
    </rPh>
    <rPh sb="10" eb="12">
      <t>テントウ</t>
    </rPh>
    <phoneticPr fontId="1"/>
  </si>
  <si>
    <t>EX1弾コレ2開始 店頭</t>
    <rPh sb="3" eb="4">
      <t>ダン</t>
    </rPh>
    <rPh sb="7" eb="9">
      <t>カイシ</t>
    </rPh>
    <rPh sb="10" eb="12">
      <t>テントウ</t>
    </rPh>
    <phoneticPr fontId="1"/>
  </si>
  <si>
    <t>ジャンバル2023 入場</t>
    <rPh sb="10" eb="12">
      <t>ニュウジョウ</t>
    </rPh>
    <phoneticPr fontId="1"/>
  </si>
  <si>
    <t>バトルアリーナ 店頭</t>
    <rPh sb="8" eb="10">
      <t>テントウ</t>
    </rPh>
    <phoneticPr fontId="1"/>
  </si>
  <si>
    <t>超3弾コレ2開始 店頭</t>
    <rPh sb="0" eb="1">
      <t>チョウ</t>
    </rPh>
    <rPh sb="2" eb="3">
      <t>ダン</t>
    </rPh>
    <rPh sb="6" eb="8">
      <t>カイシ</t>
    </rPh>
    <rPh sb="9" eb="11">
      <t>テントウ</t>
    </rPh>
    <phoneticPr fontId="1"/>
  </si>
  <si>
    <t>超2弾コレ1開始 店頭</t>
    <rPh sb="0" eb="1">
      <t>チョウ</t>
    </rPh>
    <rPh sb="2" eb="3">
      <t>ダン</t>
    </rPh>
    <rPh sb="6" eb="8">
      <t>カイシ</t>
    </rPh>
    <rPh sb="9" eb="11">
      <t>テントウ</t>
    </rPh>
    <phoneticPr fontId="1"/>
  </si>
  <si>
    <t>超4弾コレ1開始 店頭</t>
    <rPh sb="0" eb="1">
      <t>チョウ</t>
    </rPh>
    <rPh sb="2" eb="3">
      <t>ダン</t>
    </rPh>
    <rPh sb="6" eb="8">
      <t>カイシ</t>
    </rPh>
    <rPh sb="9" eb="11">
      <t>テントウ</t>
    </rPh>
    <phoneticPr fontId="1"/>
  </si>
  <si>
    <t>超1弾コレ1開始 店頭</t>
    <rPh sb="0" eb="1">
      <t>チョウ</t>
    </rPh>
    <rPh sb="2" eb="3">
      <t>ダン</t>
    </rPh>
    <rPh sb="6" eb="8">
      <t>カイシ</t>
    </rPh>
    <rPh sb="9" eb="11">
      <t>テントウ</t>
    </rPh>
    <phoneticPr fontId="1"/>
  </si>
  <si>
    <t>超1弾コレ2開始 店頭</t>
    <rPh sb="0" eb="1">
      <t>チョウ</t>
    </rPh>
    <rPh sb="2" eb="3">
      <t>ダン</t>
    </rPh>
    <rPh sb="6" eb="8">
      <t>カイシ</t>
    </rPh>
    <rPh sb="9" eb="11">
      <t>テントウ</t>
    </rPh>
    <phoneticPr fontId="1"/>
  </si>
  <si>
    <t>展示イベント</t>
    <rPh sb="0" eb="2">
      <t>テンジ</t>
    </rPh>
    <phoneticPr fontId="1"/>
  </si>
  <si>
    <t>真5弾開始 店頭</t>
    <rPh sb="0" eb="1">
      <t>シン</t>
    </rPh>
    <rPh sb="2" eb="3">
      <t>ダン</t>
    </rPh>
    <rPh sb="3" eb="5">
      <t>カイシ</t>
    </rPh>
    <rPh sb="6" eb="8">
      <t>テントウ</t>
    </rPh>
    <phoneticPr fontId="1"/>
  </si>
  <si>
    <t>ジャンバル2022 ロゴ
真5弾CP開始 店頭</t>
    <rPh sb="13" eb="14">
      <t>シン</t>
    </rPh>
    <rPh sb="15" eb="16">
      <t>ダン</t>
    </rPh>
    <rPh sb="18" eb="20">
      <t>カイシ</t>
    </rPh>
    <rPh sb="21" eb="23">
      <t>テントウ</t>
    </rPh>
    <phoneticPr fontId="1"/>
  </si>
  <si>
    <t>DGR当たりキャンペーン</t>
    <rPh sb="3" eb="4">
      <t>ア</t>
    </rPh>
    <phoneticPr fontId="1"/>
  </si>
  <si>
    <t>GGR当たりキャンペーン</t>
    <rPh sb="3" eb="4">
      <t>ア</t>
    </rPh>
    <phoneticPr fontId="1"/>
  </si>
  <si>
    <t>真4弾開始 店頭</t>
    <rPh sb="0" eb="1">
      <t>シン</t>
    </rPh>
    <rPh sb="2" eb="3">
      <t>ダン</t>
    </rPh>
    <rPh sb="3" eb="5">
      <t>カイシ</t>
    </rPh>
    <rPh sb="6" eb="8">
      <t>テントウ</t>
    </rPh>
    <phoneticPr fontId="1"/>
  </si>
  <si>
    <t>モーリー&amp;PALO 店頭</t>
    <rPh sb="10" eb="12">
      <t>テントウ</t>
    </rPh>
    <phoneticPr fontId="1"/>
  </si>
  <si>
    <t>真3弾開始 店頭</t>
    <rPh sb="0" eb="1">
      <t>シン</t>
    </rPh>
    <rPh sb="2" eb="3">
      <t>ダン</t>
    </rPh>
    <rPh sb="3" eb="5">
      <t>カイシ</t>
    </rPh>
    <rPh sb="6" eb="8">
      <t>テントウ</t>
    </rPh>
    <phoneticPr fontId="1"/>
  </si>
  <si>
    <t>真2弾開始 店頭</t>
    <rPh sb="0" eb="1">
      <t>シン</t>
    </rPh>
    <rPh sb="2" eb="3">
      <t>ダン</t>
    </rPh>
    <rPh sb="3" eb="5">
      <t>カイシ</t>
    </rPh>
    <rPh sb="6" eb="8">
      <t>テントウ</t>
    </rPh>
    <phoneticPr fontId="1"/>
  </si>
  <si>
    <t>ジャンフェス2023 入場
超4弾コレ2開始 店頭</t>
    <rPh sb="11" eb="13">
      <t>ニュウジョウ</t>
    </rPh>
    <rPh sb="14" eb="15">
      <t>チョウ</t>
    </rPh>
    <rPh sb="16" eb="17">
      <t>ダン</t>
    </rPh>
    <rPh sb="20" eb="22">
      <t>カイシ</t>
    </rPh>
    <rPh sb="23" eb="25">
      <t>テントウ</t>
    </rPh>
    <phoneticPr fontId="1"/>
  </si>
  <si>
    <t>ジャンフェス2022 入場</t>
    <rPh sb="11" eb="13">
      <t>ニュウジョウ</t>
    </rPh>
    <phoneticPr fontId="1"/>
  </si>
  <si>
    <t>真1弾開始 店頭</t>
    <rPh sb="0" eb="1">
      <t>シン</t>
    </rPh>
    <rPh sb="2" eb="3">
      <t>ダン</t>
    </rPh>
    <rPh sb="3" eb="5">
      <t>カイシ</t>
    </rPh>
    <rPh sb="6" eb="8">
      <t>テントウ</t>
    </rPh>
    <phoneticPr fontId="1"/>
  </si>
  <si>
    <t>6弾開始 店頭</t>
    <rPh sb="1" eb="2">
      <t>ダン</t>
    </rPh>
    <rPh sb="2" eb="4">
      <t>カイシ</t>
    </rPh>
    <rPh sb="5" eb="7">
      <t>テントウ</t>
    </rPh>
    <phoneticPr fontId="1"/>
  </si>
  <si>
    <t>夏祭り 店頭</t>
    <rPh sb="0" eb="2">
      <t>ナツマツ</t>
    </rPh>
    <rPh sb="4" eb="6">
      <t>テントウ</t>
    </rPh>
    <phoneticPr fontId="1"/>
  </si>
  <si>
    <t>5弾開始 店頭</t>
    <rPh sb="1" eb="2">
      <t>ダン</t>
    </rPh>
    <rPh sb="2" eb="4">
      <t>カイシ</t>
    </rPh>
    <rPh sb="5" eb="7">
      <t>テントウ</t>
    </rPh>
    <phoneticPr fontId="1"/>
  </si>
  <si>
    <t>4弾開始 店頭</t>
    <rPh sb="1" eb="2">
      <t>ダン</t>
    </rPh>
    <rPh sb="2" eb="4">
      <t>カイシ</t>
    </rPh>
    <rPh sb="5" eb="7">
      <t>テントウ</t>
    </rPh>
    <phoneticPr fontId="1"/>
  </si>
  <si>
    <t>3弾開始 店頭</t>
    <rPh sb="1" eb="2">
      <t>ダン</t>
    </rPh>
    <rPh sb="2" eb="4">
      <t>カイシ</t>
    </rPh>
    <rPh sb="5" eb="7">
      <t>テントウ</t>
    </rPh>
    <phoneticPr fontId="1"/>
  </si>
  <si>
    <t>2弾開始 店頭</t>
    <rPh sb="1" eb="2">
      <t>ダン</t>
    </rPh>
    <rPh sb="2" eb="4">
      <t>カイシ</t>
    </rPh>
    <rPh sb="5" eb="7">
      <t>テントウ</t>
    </rPh>
    <phoneticPr fontId="1"/>
  </si>
  <si>
    <t>パラレル有</t>
  </si>
  <si>
    <t>おやすみゴメちゃん</t>
    <phoneticPr fontId="1"/>
  </si>
  <si>
    <t>最強ジャンプ9月 付録</t>
    <rPh sb="0" eb="2">
      <t>サイキョウ</t>
    </rPh>
    <rPh sb="7" eb="8">
      <t>ガツ</t>
    </rPh>
    <rPh sb="9" eb="11">
      <t>フロク</t>
    </rPh>
    <phoneticPr fontId="1"/>
  </si>
  <si>
    <t>Vジャンプ9月 付録</t>
    <rPh sb="6" eb="7">
      <t>ガツ</t>
    </rPh>
    <rPh sb="8" eb="10">
      <t>フロク</t>
    </rPh>
    <phoneticPr fontId="1"/>
  </si>
  <si>
    <t>コミックス6巻 付録</t>
    <rPh sb="6" eb="7">
      <t>カン</t>
    </rPh>
    <rPh sb="8" eb="10">
      <t>フロク</t>
    </rPh>
    <phoneticPr fontId="1"/>
  </si>
  <si>
    <t>コミックス5巻 付録</t>
    <rPh sb="6" eb="7">
      <t>カン</t>
    </rPh>
    <rPh sb="8" eb="10">
      <t>フロク</t>
    </rPh>
    <phoneticPr fontId="1"/>
  </si>
  <si>
    <t>コミックス4巻 付録</t>
    <rPh sb="6" eb="7">
      <t>カン</t>
    </rPh>
    <rPh sb="8" eb="10">
      <t>フロク</t>
    </rPh>
    <phoneticPr fontId="1"/>
  </si>
  <si>
    <t>最強ジャンプ12月 付録</t>
    <rPh sb="0" eb="2">
      <t>サイキョウ</t>
    </rPh>
    <rPh sb="8" eb="9">
      <t>ガツ</t>
    </rPh>
    <rPh sb="10" eb="12">
      <t>フロク</t>
    </rPh>
    <phoneticPr fontId="1"/>
  </si>
  <si>
    <t>コミックス3巻 付録</t>
    <rPh sb="6" eb="7">
      <t>カン</t>
    </rPh>
    <rPh sb="8" eb="10">
      <t>フロク</t>
    </rPh>
    <phoneticPr fontId="1"/>
  </si>
  <si>
    <t>カードアルバム 付録</t>
    <rPh sb="8" eb="10">
      <t>フロク</t>
    </rPh>
    <phoneticPr fontId="1"/>
  </si>
  <si>
    <t>最強ジャンプ6月 付録</t>
    <rPh sb="0" eb="2">
      <t>サイキョウ</t>
    </rPh>
    <rPh sb="7" eb="8">
      <t>ガツ</t>
    </rPh>
    <rPh sb="9" eb="11">
      <t>フロク</t>
    </rPh>
    <phoneticPr fontId="1"/>
  </si>
  <si>
    <t>最強ジャンプ8月 付録</t>
    <rPh sb="0" eb="2">
      <t>サイキョウ</t>
    </rPh>
    <rPh sb="7" eb="8">
      <t>ガツ</t>
    </rPh>
    <rPh sb="9" eb="11">
      <t>フロク</t>
    </rPh>
    <phoneticPr fontId="1"/>
  </si>
  <si>
    <t>Vジャンプ12月 付録</t>
    <rPh sb="7" eb="8">
      <t>ガツ</t>
    </rPh>
    <rPh sb="9" eb="11">
      <t>フロク</t>
    </rPh>
    <phoneticPr fontId="1"/>
  </si>
  <si>
    <t>Vジャンプ6月 付録</t>
    <rPh sb="6" eb="7">
      <t>ガツ</t>
    </rPh>
    <rPh sb="8" eb="10">
      <t>フロク</t>
    </rPh>
    <phoneticPr fontId="1"/>
  </si>
  <si>
    <t>Vジャンプ4月 付録</t>
    <rPh sb="6" eb="7">
      <t>ガツ</t>
    </rPh>
    <rPh sb="8" eb="10">
      <t>フロク</t>
    </rPh>
    <phoneticPr fontId="1"/>
  </si>
  <si>
    <t>Vジャンプ11月 付録</t>
    <rPh sb="7" eb="8">
      <t>ガツ</t>
    </rPh>
    <rPh sb="9" eb="11">
      <t>フロク</t>
    </rPh>
    <phoneticPr fontId="1"/>
  </si>
  <si>
    <t>Vジャンプ8月 付録</t>
    <rPh sb="6" eb="7">
      <t>ガツ</t>
    </rPh>
    <rPh sb="8" eb="10">
      <t>フロク</t>
    </rPh>
    <phoneticPr fontId="1"/>
  </si>
  <si>
    <t>Vジャンプ10月 付録</t>
    <rPh sb="7" eb="8">
      <t>ガツ</t>
    </rPh>
    <rPh sb="9" eb="11">
      <t>フロク</t>
    </rPh>
    <phoneticPr fontId="1"/>
  </si>
  <si>
    <t>Vジャンプ2月 付録</t>
    <rPh sb="6" eb="7">
      <t>ガツ</t>
    </rPh>
    <rPh sb="8" eb="10">
      <t>フロク</t>
    </rPh>
    <phoneticPr fontId="1"/>
  </si>
  <si>
    <t>最強ジャンプ10月 付録</t>
    <rPh sb="0" eb="2">
      <t>サイキョウ</t>
    </rPh>
    <rPh sb="8" eb="9">
      <t>ガツ</t>
    </rPh>
    <rPh sb="10" eb="12">
      <t>フロク</t>
    </rPh>
    <phoneticPr fontId="1"/>
  </si>
  <si>
    <t>最強ジャンプ5月 付録</t>
    <rPh sb="0" eb="2">
      <t>サイキョウ</t>
    </rPh>
    <rPh sb="7" eb="8">
      <t>ガツ</t>
    </rPh>
    <rPh sb="9" eb="11">
      <t>フロク</t>
    </rPh>
    <phoneticPr fontId="1"/>
  </si>
  <si>
    <t>最強ジャンプ2月 付録</t>
    <rPh sb="0" eb="2">
      <t>サイキョウ</t>
    </rPh>
    <rPh sb="7" eb="8">
      <t>ガツ</t>
    </rPh>
    <rPh sb="9" eb="11">
      <t>フロク</t>
    </rPh>
    <phoneticPr fontId="1"/>
  </si>
  <si>
    <t>最強ジャンプ4月 付録</t>
    <rPh sb="0" eb="2">
      <t>サイキョウ</t>
    </rPh>
    <rPh sb="7" eb="8">
      <t>ガツ</t>
    </rPh>
    <rPh sb="9" eb="11">
      <t>フロク</t>
    </rPh>
    <phoneticPr fontId="1"/>
  </si>
  <si>
    <t>最強ジャンプ3月 付録</t>
    <rPh sb="0" eb="2">
      <t>サイキョウ</t>
    </rPh>
    <rPh sb="7" eb="8">
      <t>ガツ</t>
    </rPh>
    <rPh sb="9" eb="11">
      <t>フロク</t>
    </rPh>
    <phoneticPr fontId="1"/>
  </si>
  <si>
    <t>最強ジャンプ1月 付録</t>
    <rPh sb="0" eb="2">
      <t>サイキョウ</t>
    </rPh>
    <rPh sb="7" eb="8">
      <t>ガツ</t>
    </rPh>
    <rPh sb="9" eb="11">
      <t>フロク</t>
    </rPh>
    <phoneticPr fontId="1"/>
  </si>
  <si>
    <t>Season6 店頭</t>
    <rPh sb="8" eb="10">
      <t>テントウ</t>
    </rPh>
    <phoneticPr fontId="1"/>
  </si>
  <si>
    <t>Season5 店頭</t>
    <rPh sb="8" eb="10">
      <t>テントウ</t>
    </rPh>
    <phoneticPr fontId="1"/>
  </si>
  <si>
    <t>Season4 店頭</t>
    <rPh sb="8" eb="10">
      <t>テントウ</t>
    </rPh>
    <phoneticPr fontId="1"/>
  </si>
  <si>
    <t>Season3 店頭</t>
    <rPh sb="8" eb="10">
      <t>テントウ</t>
    </rPh>
    <phoneticPr fontId="1"/>
  </si>
  <si>
    <t>Season2 店頭</t>
    <rPh sb="8" eb="10">
      <t>テントウ</t>
    </rPh>
    <phoneticPr fontId="1"/>
  </si>
  <si>
    <t>Season1 店頭</t>
    <rPh sb="8" eb="10">
      <t>テントウ</t>
    </rPh>
    <phoneticPr fontId="1"/>
  </si>
  <si>
    <t>コミックス1巻 付録</t>
    <rPh sb="6" eb="7">
      <t>カン</t>
    </rPh>
    <rPh sb="8" eb="10">
      <t>フロク</t>
    </rPh>
    <phoneticPr fontId="1"/>
  </si>
  <si>
    <t>コミックス2巻 付録</t>
    <rPh sb="6" eb="7">
      <t>カン</t>
    </rPh>
    <rPh sb="8" eb="10">
      <t>フロク</t>
    </rPh>
    <phoneticPr fontId="1"/>
  </si>
  <si>
    <t>3弾途中 店頭</t>
    <rPh sb="1" eb="2">
      <t>ダン</t>
    </rPh>
    <rPh sb="2" eb="4">
      <t>トチュウ</t>
    </rPh>
    <rPh sb="5" eb="7">
      <t>テントウ</t>
    </rPh>
    <phoneticPr fontId="1"/>
  </si>
  <si>
    <t>1弾開始 店頭</t>
    <rPh sb="1" eb="2">
      <t>ダン</t>
    </rPh>
    <rPh sb="2" eb="4">
      <t>カイシ</t>
    </rPh>
    <rPh sb="5" eb="7">
      <t>テントウ</t>
    </rPh>
    <phoneticPr fontId="1"/>
  </si>
  <si>
    <t>1弾開始 限定店頭</t>
    <rPh sb="1" eb="2">
      <t>ダン</t>
    </rPh>
    <rPh sb="2" eb="4">
      <t>カイシ</t>
    </rPh>
    <rPh sb="5" eb="7">
      <t>ゲンテイ</t>
    </rPh>
    <rPh sb="7" eb="9">
      <t>テントウ</t>
    </rPh>
    <phoneticPr fontId="1"/>
  </si>
  <si>
    <t>ポータブルアドベンチャー</t>
    <phoneticPr fontId="1"/>
  </si>
  <si>
    <r>
      <t>1～2R目の相手ターンに、自身が受ける通常攻撃ダメージを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17">
      <t>ウ</t>
    </rPh>
    <rPh sb="19" eb="23">
      <t>ツウジョウコウゲキ</t>
    </rPh>
    <rPh sb="28" eb="29">
      <t>ショウ</t>
    </rPh>
    <rPh sb="29" eb="31">
      <t>ケイゲン</t>
    </rPh>
    <phoneticPr fontId="1"/>
  </si>
  <si>
    <r>
      <t>3～5R開始時に、闘気ゲージが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ショウ</t>
    </rPh>
    <phoneticPr fontId="1"/>
  </si>
  <si>
    <t>シルバーフェザー [EX]</t>
    <phoneticPr fontId="2"/>
  </si>
  <si>
    <t>時空のネックレス [EX]</t>
    <rPh sb="0" eb="2">
      <t>ジクウ</t>
    </rPh>
    <phoneticPr fontId="2"/>
  </si>
  <si>
    <t>ロトのつるぎ [EX]</t>
    <phoneticPr fontId="2"/>
  </si>
  <si>
    <t>ステータス+</t>
    <phoneticPr fontId="1"/>
  </si>
  <si>
    <t>ステータス+</t>
    <phoneticPr fontId="2"/>
  </si>
  <si>
    <t>ステータス-</t>
    <phoneticPr fontId="1"/>
  </si>
  <si>
    <t>ステータス-</t>
    <phoneticPr fontId="2"/>
  </si>
  <si>
    <r>
      <t>1R開始時に、敵[光]と[暗黒]の全てのステータスを</t>
    </r>
    <r>
      <rPr>
        <sz val="11"/>
        <color rgb="FF00739B"/>
        <rFont val="HGPｺﾞｼｯｸE"/>
        <family val="3"/>
        <charset val="128"/>
      </rPr>
      <t>小</t>
    </r>
    <r>
      <rPr>
        <sz val="11"/>
        <color rgb="FF000000"/>
        <rFont val="HGPｺﾞｼｯｸE"/>
        <family val="3"/>
        <charset val="128"/>
      </rPr>
      <t>ダウン</t>
    </r>
    <rPh sb="2" eb="5">
      <t>カイシジ</t>
    </rPh>
    <rPh sb="7" eb="8">
      <t>テキ</t>
    </rPh>
    <rPh sb="9" eb="10">
      <t>ヒカリ</t>
    </rPh>
    <rPh sb="13" eb="15">
      <t>アンコク</t>
    </rPh>
    <rPh sb="17" eb="18">
      <t>スベ</t>
    </rPh>
    <rPh sb="26" eb="27">
      <t>ショウ</t>
    </rPh>
    <phoneticPr fontId="2"/>
  </si>
  <si>
    <r>
      <t>3～5R目の相手ターンに、闘気ゲージが</t>
    </r>
    <r>
      <rPr>
        <sz val="10"/>
        <color rgb="FF000000"/>
        <rFont val="HGPｺﾞｼｯｸE"/>
        <family val="3"/>
        <charset val="128"/>
      </rPr>
      <t>最大</t>
    </r>
    <r>
      <rPr>
        <sz val="10"/>
        <rFont val="HGPｺﾞｼｯｸE"/>
        <family val="3"/>
        <charset val="128"/>
      </rPr>
      <t>の敵がいると最も高いステータスがまりょくの</t>
    </r>
    <r>
      <rPr>
        <sz val="10"/>
        <color rgb="FFFF0000"/>
        <rFont val="HGPｺﾞｼｯｸE"/>
        <family val="3"/>
        <charset val="128"/>
      </rPr>
      <t>味方</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Ph sb="4" eb="5">
      <t>メ</t>
    </rPh>
    <rPh sb="6" eb="8">
      <t>アイテ</t>
    </rPh>
    <rPh sb="13" eb="15">
      <t>トウキ</t>
    </rPh>
    <rPh sb="19" eb="21">
      <t>サイダイ</t>
    </rPh>
    <rPh sb="22" eb="23">
      <t>テキ</t>
    </rPh>
    <rPh sb="27" eb="28">
      <t>モット</t>
    </rPh>
    <rPh sb="29" eb="30">
      <t>タカ</t>
    </rPh>
    <rPh sb="42" eb="44">
      <t>ミカタ</t>
    </rPh>
    <rPh sb="45" eb="47">
      <t>トウキ</t>
    </rPh>
    <rPh sb="51" eb="52">
      <t>ショウ</t>
    </rPh>
    <phoneticPr fontId="2"/>
  </si>
  <si>
    <t>闘気+</t>
    <rPh sb="0" eb="2">
      <t>トウキ</t>
    </rPh>
    <phoneticPr fontId="2"/>
  </si>
  <si>
    <t>＊物理通常攻撃の例</t>
    <rPh sb="1" eb="3">
      <t>ブツリ</t>
    </rPh>
    <rPh sb="3" eb="7">
      <t>ツウジョウコウゲキ</t>
    </rPh>
    <rPh sb="8" eb="9">
      <t>レイ</t>
    </rPh>
    <phoneticPr fontId="2"/>
  </si>
  <si>
    <t>21+20+66</t>
    <phoneticPr fontId="2"/>
  </si>
  <si>
    <t>マイ勇者：魔軍司令、あくまのツメ [超]でミストマァムの通常攻撃　敵は中軽減のみ発動</t>
    <rPh sb="2" eb="4">
      <t>ユウシャ</t>
    </rPh>
    <rPh sb="5" eb="9">
      <t>マグンシレイ</t>
    </rPh>
    <rPh sb="18" eb="19">
      <t>チョウ</t>
    </rPh>
    <rPh sb="28" eb="32">
      <t>ツウジョウコウゲキ</t>
    </rPh>
    <rPh sb="33" eb="34">
      <t>テキ</t>
    </rPh>
    <rPh sb="35" eb="36">
      <t>チュウ</t>
    </rPh>
    <rPh sb="36" eb="38">
      <t>ケイゲン</t>
    </rPh>
    <rPh sb="40" eb="42">
      <t>ハツドウ</t>
    </rPh>
    <phoneticPr fontId="2"/>
  </si>
  <si>
    <t>魔軍司令+あくまのツメ[超]+ミストマァム</t>
    <rPh sb="0" eb="4">
      <t>マグンシレイ</t>
    </rPh>
    <rPh sb="12" eb="13">
      <t>チョウ</t>
    </rPh>
    <phoneticPr fontId="2"/>
  </si>
  <si>
    <t>E武-12</t>
    <rPh sb="1" eb="2">
      <t>タケ</t>
    </rPh>
    <phoneticPr fontId="2"/>
  </si>
  <si>
    <t>E盾-05</t>
    <rPh sb="1" eb="2">
      <t>タテ</t>
    </rPh>
    <phoneticPr fontId="2"/>
  </si>
  <si>
    <t>Eア-07</t>
    <phoneticPr fontId="2"/>
  </si>
  <si>
    <t>Eア-08</t>
    <phoneticPr fontId="2"/>
  </si>
  <si>
    <t>ミストマァム</t>
    <phoneticPr fontId="2"/>
  </si>
  <si>
    <t>Sア-09  かぜのマント [超]</t>
  </si>
  <si>
    <r>
      <t>1～3R開始時に、自身がHP50%以上のとき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6">
      <t>ミカタゼンタイ</t>
    </rPh>
    <rPh sb="32" eb="34">
      <t>ブツリ</t>
    </rPh>
    <rPh sb="39" eb="40">
      <t>ショウ</t>
    </rPh>
    <phoneticPr fontId="2"/>
  </si>
  <si>
    <t>＊キルバーンのローブ　/　SP-216呪われしマルティナ　/　S3-044妖魔士団長ザボエラ　/　09-010ガーゴイル　のデバフスキル</t>
    <rPh sb="19" eb="20">
      <t>ノロ</t>
    </rPh>
    <rPh sb="37" eb="39">
      <t>ヨウマ</t>
    </rPh>
    <rPh sb="39" eb="40">
      <t>シ</t>
    </rPh>
    <rPh sb="40" eb="42">
      <t>ダンチョウ</t>
    </rPh>
    <phoneticPr fontId="2"/>
  </si>
  <si>
    <t>×</t>
  </si>
  <si>
    <t>S5-057  ロトの血を引く者</t>
  </si>
  <si>
    <t>EX2弾</t>
  </si>
  <si>
    <t>X2-001</t>
    <phoneticPr fontId="1"/>
  </si>
  <si>
    <t>X2-002</t>
    <phoneticPr fontId="1"/>
  </si>
  <si>
    <t>X2-003</t>
  </si>
  <si>
    <t>X2-004</t>
  </si>
  <si>
    <t>X2-005</t>
  </si>
  <si>
    <t>X2-006</t>
  </si>
  <si>
    <t>X2-007</t>
  </si>
  <si>
    <t>X2-008</t>
  </si>
  <si>
    <t>X2-009</t>
  </si>
  <si>
    <t>X2-010</t>
  </si>
  <si>
    <t>X2-011</t>
  </si>
  <si>
    <t>X2-012</t>
  </si>
  <si>
    <t>X2-013</t>
  </si>
  <si>
    <t>X2-014</t>
  </si>
  <si>
    <t>X2-015</t>
  </si>
  <si>
    <t>X2-016</t>
  </si>
  <si>
    <t>X2-017</t>
  </si>
  <si>
    <t>X2-018</t>
  </si>
  <si>
    <t>X2-019</t>
  </si>
  <si>
    <t>X2-020</t>
  </si>
  <si>
    <t>X2-021</t>
  </si>
  <si>
    <t>X2-022</t>
  </si>
  <si>
    <t>X2-023</t>
  </si>
  <si>
    <t>X2-024</t>
  </si>
  <si>
    <t>X2-025</t>
  </si>
  <si>
    <t>X2-026</t>
  </si>
  <si>
    <t>X2-027</t>
  </si>
  <si>
    <t>X2-028</t>
  </si>
  <si>
    <t>X2-029</t>
  </si>
  <si>
    <t>X2-030</t>
  </si>
  <si>
    <t>X2-031</t>
  </si>
  <si>
    <t>X2-032</t>
  </si>
  <si>
    <t>X2-033</t>
  </si>
  <si>
    <t>X2-034</t>
  </si>
  <si>
    <t>X2-035</t>
  </si>
  <si>
    <t>X2-036</t>
  </si>
  <si>
    <t>X2-037</t>
  </si>
  <si>
    <t>X2-038</t>
  </si>
  <si>
    <t>X2-039</t>
  </si>
  <si>
    <t>X2-040</t>
  </si>
  <si>
    <t>X2-041</t>
  </si>
  <si>
    <t>X2-042</t>
  </si>
  <si>
    <t>X2-043</t>
  </si>
  <si>
    <t>X2-044</t>
  </si>
  <si>
    <t>X2-045</t>
  </si>
  <si>
    <t>X2-046</t>
  </si>
  <si>
    <t>X2-047</t>
  </si>
  <si>
    <t>X2-048</t>
  </si>
  <si>
    <t>X2-049</t>
  </si>
  <si>
    <t>X2-050</t>
  </si>
  <si>
    <t>X2-051</t>
  </si>
  <si>
    <t>X2-052</t>
  </si>
  <si>
    <t>X2-053</t>
  </si>
  <si>
    <t>X2-054</t>
  </si>
  <si>
    <t>X2-055</t>
  </si>
  <si>
    <t>X2-056</t>
  </si>
  <si>
    <t>X2-057</t>
  </si>
  <si>
    <t>X2-058</t>
  </si>
  <si>
    <t>X2-059</t>
  </si>
  <si>
    <t>X2-060</t>
  </si>
  <si>
    <t>X2-061</t>
  </si>
  <si>
    <t>X2-062</t>
  </si>
  <si>
    <t>X2-063</t>
  </si>
  <si>
    <t>X2-064</t>
  </si>
  <si>
    <t>X2-065</t>
  </si>
  <si>
    <t>X2-066</t>
  </si>
  <si>
    <t>X2-067</t>
  </si>
  <si>
    <t>X2-068</t>
  </si>
  <si>
    <t>トロルボンバー</t>
  </si>
  <si>
    <t>レオナ (覚醒)</t>
  </si>
  <si>
    <t>ザボエラ (覚醒)</t>
  </si>
  <si>
    <t>ミストバーン (覚醒)</t>
  </si>
  <si>
    <t>キルバーン (覚醒)</t>
  </si>
  <si>
    <t>超越魔王ダムド (覚醒)</t>
  </si>
  <si>
    <t>デボラ</t>
  </si>
  <si>
    <t>エビルプリースト</t>
  </si>
  <si>
    <t>EX-014</t>
    <phoneticPr fontId="1"/>
  </si>
  <si>
    <t>EX-015</t>
    <phoneticPr fontId="1"/>
  </si>
  <si>
    <t>EX-016</t>
    <phoneticPr fontId="1"/>
  </si>
  <si>
    <t>EX-017</t>
    <phoneticPr fontId="1"/>
  </si>
  <si>
    <t>EX-018</t>
    <phoneticPr fontId="1"/>
  </si>
  <si>
    <t>EX-019</t>
    <phoneticPr fontId="1"/>
  </si>
  <si>
    <t>EX-020</t>
    <phoneticPr fontId="1"/>
  </si>
  <si>
    <t>EX-021</t>
    <phoneticPr fontId="1"/>
  </si>
  <si>
    <t>EX-022</t>
    <phoneticPr fontId="1"/>
  </si>
  <si>
    <t>EX-023</t>
    <phoneticPr fontId="1"/>
  </si>
  <si>
    <t>EX-024</t>
    <phoneticPr fontId="1"/>
  </si>
  <si>
    <t>ー破邪の魔法陣</t>
  </si>
  <si>
    <r>
      <rPr>
        <sz val="1"/>
        <color theme="1"/>
        <rFont val="HGPｺﾞｼｯｸE"/>
        <family val="3"/>
        <charset val="128"/>
      </rPr>
      <t>ー</t>
    </r>
    <r>
      <rPr>
        <sz val="11"/>
        <color theme="1"/>
        <rFont val="HGPｺﾞｼｯｸE"/>
        <family val="3"/>
        <charset val="128"/>
      </rPr>
      <t>破邪の魔法陣</t>
    </r>
    <phoneticPr fontId="1"/>
  </si>
  <si>
    <t>ーキングスキャン</t>
  </si>
  <si>
    <r>
      <rPr>
        <sz val="1"/>
        <color theme="1"/>
        <rFont val="HGPｺﾞｼｯｸE"/>
        <family val="3"/>
        <charset val="128"/>
      </rPr>
      <t>ー</t>
    </r>
    <r>
      <rPr>
        <sz val="11"/>
        <color theme="1"/>
        <rFont val="HGPｺﾞｼｯｸE"/>
        <family val="3"/>
        <charset val="128"/>
      </rPr>
      <t>キングスキャン</t>
    </r>
    <phoneticPr fontId="1"/>
  </si>
  <si>
    <t>ー生命の剣</t>
  </si>
  <si>
    <r>
      <rPr>
        <sz val="1"/>
        <color theme="1"/>
        <rFont val="HGPｺﾞｼｯｸE"/>
        <family val="3"/>
        <charset val="128"/>
      </rPr>
      <t>ー</t>
    </r>
    <r>
      <rPr>
        <sz val="11"/>
        <color theme="1"/>
        <rFont val="HGPｺﾞｼｯｸE"/>
        <family val="3"/>
        <charset val="128"/>
      </rPr>
      <t>生命の剣</t>
    </r>
    <phoneticPr fontId="1"/>
  </si>
  <si>
    <t>ーインフィニティストラッシュ</t>
  </si>
  <si>
    <r>
      <rPr>
        <sz val="1"/>
        <color theme="1"/>
        <rFont val="HGPｺﾞｼｯｸE"/>
        <family val="3"/>
        <charset val="128"/>
      </rPr>
      <t>ー</t>
    </r>
    <r>
      <rPr>
        <sz val="10"/>
        <color theme="1"/>
        <rFont val="HGPｺﾞｼｯｸE"/>
        <family val="3"/>
        <charset val="128"/>
      </rPr>
      <t>インフィニティストラッシュ</t>
    </r>
    <phoneticPr fontId="1"/>
  </si>
  <si>
    <t>ー五色の光</t>
  </si>
  <si>
    <r>
      <rPr>
        <sz val="1"/>
        <color theme="1"/>
        <rFont val="HGPｺﾞｼｯｸE"/>
        <family val="3"/>
        <charset val="128"/>
      </rPr>
      <t>ー</t>
    </r>
    <r>
      <rPr>
        <sz val="11"/>
        <color theme="1"/>
        <rFont val="HGPｺﾞｼｯｸE"/>
        <family val="3"/>
        <charset val="128"/>
      </rPr>
      <t>五色の光</t>
    </r>
    <phoneticPr fontId="1"/>
  </si>
  <si>
    <t>ー暗黒闘気の支配</t>
  </si>
  <si>
    <r>
      <rPr>
        <sz val="1"/>
        <color theme="1"/>
        <rFont val="HGPｺﾞｼｯｸE"/>
        <family val="3"/>
        <charset val="128"/>
      </rPr>
      <t>ー</t>
    </r>
    <r>
      <rPr>
        <sz val="11"/>
        <color theme="1"/>
        <rFont val="HGPｺﾞｼｯｸE"/>
        <family val="3"/>
        <charset val="128"/>
      </rPr>
      <t>暗黒闘気の支配</t>
    </r>
    <phoneticPr fontId="1"/>
  </si>
  <si>
    <t>ー死神の罠</t>
  </si>
  <si>
    <r>
      <rPr>
        <sz val="1"/>
        <color theme="1"/>
        <rFont val="HGPｺﾞｼｯｸE"/>
        <family val="3"/>
        <charset val="128"/>
      </rPr>
      <t>ー</t>
    </r>
    <r>
      <rPr>
        <sz val="11"/>
        <color theme="1"/>
        <rFont val="HGPｺﾞｼｯｸE"/>
        <family val="3"/>
        <charset val="128"/>
      </rPr>
      <t>死神の罠</t>
    </r>
    <phoneticPr fontId="1"/>
  </si>
  <si>
    <t>ー閃光のように</t>
  </si>
  <si>
    <r>
      <rPr>
        <sz val="1"/>
        <color theme="1"/>
        <rFont val="HGPｺﾞｼｯｸE"/>
        <family val="3"/>
        <charset val="128"/>
      </rPr>
      <t>ー</t>
    </r>
    <r>
      <rPr>
        <sz val="11"/>
        <color theme="1"/>
        <rFont val="HGPｺﾞｼｯｸE"/>
        <family val="3"/>
        <charset val="128"/>
      </rPr>
      <t>閃光のように</t>
    </r>
    <phoneticPr fontId="1"/>
  </si>
  <si>
    <t>ードラゴンクエストⅣ</t>
  </si>
  <si>
    <r>
      <rPr>
        <sz val="1"/>
        <color theme="1"/>
        <rFont val="HGPｺﾞｼｯｸE"/>
        <family val="3"/>
        <charset val="128"/>
      </rPr>
      <t>ー</t>
    </r>
    <r>
      <rPr>
        <sz val="11"/>
        <color theme="1"/>
        <rFont val="HGPｺﾞｼｯｸE"/>
        <family val="3"/>
        <charset val="128"/>
      </rPr>
      <t>ドラゴンクエストⅣ</t>
    </r>
    <phoneticPr fontId="1"/>
  </si>
  <si>
    <t>ードラゴンクエストⅤ</t>
  </si>
  <si>
    <r>
      <rPr>
        <sz val="1"/>
        <color theme="1"/>
        <rFont val="HGPｺﾞｼｯｸE"/>
        <family val="3"/>
        <charset val="128"/>
      </rPr>
      <t>ー</t>
    </r>
    <r>
      <rPr>
        <sz val="11"/>
        <color theme="1"/>
        <rFont val="HGPｺﾞｼｯｸE"/>
        <family val="3"/>
        <charset val="128"/>
      </rPr>
      <t>ドラゴンクエストⅤ</t>
    </r>
    <phoneticPr fontId="1"/>
  </si>
  <si>
    <t>次の相手ターンまで</t>
    <rPh sb="0" eb="1">
      <t>ツギ</t>
    </rPh>
    <rPh sb="2" eb="4">
      <t>アイテ</t>
    </rPh>
    <phoneticPr fontId="1"/>
  </si>
  <si>
    <t>ー闘魔滅砕陣</t>
  </si>
  <si>
    <r>
      <rPr>
        <sz val="1"/>
        <color theme="1"/>
        <rFont val="HGPｺﾞｼｯｸE"/>
        <family val="3"/>
        <charset val="128"/>
      </rPr>
      <t>ー</t>
    </r>
    <r>
      <rPr>
        <sz val="11"/>
        <color theme="1"/>
        <rFont val="HGPｺﾞｼｯｸE"/>
        <family val="3"/>
        <charset val="128"/>
      </rPr>
      <t>闘魔滅砕陣</t>
    </r>
    <phoneticPr fontId="1"/>
  </si>
  <si>
    <t>軽減無視</t>
    <rPh sb="0" eb="2">
      <t>ケイゲン</t>
    </rPh>
    <rPh sb="2" eb="4">
      <t>ムシ</t>
    </rPh>
    <phoneticPr fontId="1"/>
  </si>
  <si>
    <t>ステータス-</t>
    <phoneticPr fontId="1"/>
  </si>
  <si>
    <t>闘気</t>
    <rPh sb="0" eb="2">
      <t>トウキ</t>
    </rPh>
    <phoneticPr fontId="1"/>
  </si>
  <si>
    <t>ステータス</t>
    <phoneticPr fontId="1"/>
  </si>
  <si>
    <t>攻撃エリア+</t>
    <rPh sb="0" eb="2">
      <t>コウゲキ</t>
    </rPh>
    <phoneticPr fontId="2"/>
  </si>
  <si>
    <t>常時</t>
    <rPh sb="0" eb="2">
      <t>ジョウジ</t>
    </rPh>
    <phoneticPr fontId="1"/>
  </si>
  <si>
    <t>戦闘不能になるダメージを受けたときに、HP1で耐える</t>
    <rPh sb="0" eb="4">
      <t>セントウフノウ</t>
    </rPh>
    <rPh sb="12" eb="13">
      <t>ウ</t>
    </rPh>
    <rPh sb="23" eb="24">
      <t>タ</t>
    </rPh>
    <phoneticPr fontId="1"/>
  </si>
  <si>
    <t>ステータス+</t>
    <phoneticPr fontId="1"/>
  </si>
  <si>
    <t>このステージで相手の切り札が分かる</t>
    <rPh sb="7" eb="9">
      <t>アイテ</t>
    </rPh>
    <rPh sb="10" eb="11">
      <t>キ</t>
    </rPh>
    <rPh sb="12" eb="13">
      <t>フダ</t>
    </rPh>
    <rPh sb="14" eb="15">
      <t>ワ</t>
    </rPh>
    <phoneticPr fontId="1"/>
  </si>
  <si>
    <t>範囲内の敵の全てのステータスを1にするトラップを配置</t>
    <rPh sb="0" eb="3">
      <t>ハンイナイ</t>
    </rPh>
    <rPh sb="4" eb="5">
      <t>テキ</t>
    </rPh>
    <rPh sb="6" eb="7">
      <t>スベ</t>
    </rPh>
    <rPh sb="24" eb="26">
      <t>ハイチ</t>
    </rPh>
    <phoneticPr fontId="1"/>
  </si>
  <si>
    <t>範囲内の敵にダメージを与えるトラップを配置</t>
    <rPh sb="0" eb="3">
      <t>ハンイナイ</t>
    </rPh>
    <rPh sb="4" eb="5">
      <t>テキ</t>
    </rPh>
    <rPh sb="11" eb="12">
      <t>アタ</t>
    </rPh>
    <rPh sb="19" eb="21">
      <t>ハイチ</t>
    </rPh>
    <phoneticPr fontId="1"/>
  </si>
  <si>
    <t>HPが一番低い敵は一番近くのキャラクターを強制的に通常攻撃する</t>
    <rPh sb="3" eb="5">
      <t>イチバン</t>
    </rPh>
    <rPh sb="5" eb="6">
      <t>ヒク</t>
    </rPh>
    <rPh sb="7" eb="8">
      <t>テキ</t>
    </rPh>
    <rPh sb="9" eb="12">
      <t>イチバンチカ</t>
    </rPh>
    <rPh sb="21" eb="24">
      <t>キョウセイテキ</t>
    </rPh>
    <rPh sb="25" eb="29">
      <t>ツウジョウコウゲキ</t>
    </rPh>
    <phoneticPr fontId="1"/>
  </si>
  <si>
    <t>HPが一番高い味方の最初の攻撃の全てのダメージをHPが多いほどアップ、ターン終了時にHPを1にする</t>
    <rPh sb="3" eb="6">
      <t>イチバンタカ</t>
    </rPh>
    <rPh sb="7" eb="9">
      <t>ミカタ</t>
    </rPh>
    <rPh sb="10" eb="12">
      <t>サイショ</t>
    </rPh>
    <rPh sb="13" eb="15">
      <t>コウゲキ</t>
    </rPh>
    <rPh sb="16" eb="17">
      <t>スベ</t>
    </rPh>
    <rPh sb="27" eb="28">
      <t>オオ</t>
    </rPh>
    <rPh sb="38" eb="41">
      <t>シュウリョウジ</t>
    </rPh>
    <phoneticPr fontId="1"/>
  </si>
  <si>
    <t>発動から4ターンの間、攻撃時に範囲内の味方の全てのステータスダウン効果を無効にするエリアを配置</t>
    <rPh sb="0" eb="2">
      <t>ハツドウ</t>
    </rPh>
    <rPh sb="9" eb="10">
      <t>アイダ</t>
    </rPh>
    <rPh sb="11" eb="14">
      <t>コウゲキジ</t>
    </rPh>
    <rPh sb="15" eb="18">
      <t>ハンイナイ</t>
    </rPh>
    <rPh sb="19" eb="21">
      <t>ミカタ</t>
    </rPh>
    <rPh sb="22" eb="23">
      <t>スベ</t>
    </rPh>
    <rPh sb="33" eb="35">
      <t>コウカ</t>
    </rPh>
    <rPh sb="36" eb="38">
      <t>ムコウ</t>
    </rPh>
    <rPh sb="45" eb="47">
      <t>ハイチ</t>
    </rPh>
    <phoneticPr fontId="1"/>
  </si>
  <si>
    <t>発動から2ターンの間、攻撃時に範囲内の味方1体の全てのステータスダウン効果を無効にするエリアを配置</t>
    <rPh sb="0" eb="2">
      <t>ハツドウ</t>
    </rPh>
    <rPh sb="9" eb="10">
      <t>アイダ</t>
    </rPh>
    <rPh sb="11" eb="14">
      <t>コウゲキジ</t>
    </rPh>
    <rPh sb="15" eb="18">
      <t>ハンイナイ</t>
    </rPh>
    <rPh sb="19" eb="21">
      <t>ミカタ</t>
    </rPh>
    <rPh sb="22" eb="23">
      <t>タイ</t>
    </rPh>
    <rPh sb="24" eb="25">
      <t>スベ</t>
    </rPh>
    <rPh sb="35" eb="37">
      <t>コウカ</t>
    </rPh>
    <rPh sb="38" eb="40">
      <t>ムコウ</t>
    </rPh>
    <rPh sb="47" eb="49">
      <t>ハイチ</t>
    </rPh>
    <phoneticPr fontId="1"/>
  </si>
  <si>
    <t>HP30%以下の味方の闘気ゲージを大アップ、追加で、闘気ゲージはキャラクターのスキルによってダウンしない</t>
    <rPh sb="5" eb="7">
      <t>イカ</t>
    </rPh>
    <rPh sb="8" eb="10">
      <t>ミカタ</t>
    </rPh>
    <rPh sb="11" eb="13">
      <t>トウキ</t>
    </rPh>
    <rPh sb="17" eb="18">
      <t>ダイ</t>
    </rPh>
    <rPh sb="22" eb="24">
      <t>ツイカ</t>
    </rPh>
    <rPh sb="26" eb="28">
      <t>トウキ</t>
    </rPh>
    <phoneticPr fontId="1"/>
  </si>
  <si>
    <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0" eb="4">
      <t>ミカタゼンタイ</t>
    </rPh>
    <rPh sb="16" eb="17">
      <t>スウ</t>
    </rPh>
    <rPh sb="18" eb="19">
      <t>オオ</t>
    </rPh>
    <phoneticPr fontId="1"/>
  </si>
  <si>
    <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ブツリ</t>
    </rPh>
    <rPh sb="12" eb="13">
      <t>ナカ</t>
    </rPh>
    <phoneticPr fontId="1"/>
  </si>
  <si>
    <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ジュモン</t>
    </rPh>
    <rPh sb="12" eb="13">
      <t>ナカ</t>
    </rPh>
    <phoneticPr fontId="1"/>
  </si>
  <si>
    <t>新生・鎧の魔槍 [EX]</t>
    <rPh sb="0" eb="2">
      <t>シンセイ</t>
    </rPh>
    <rPh sb="3" eb="4">
      <t>ヨロイ</t>
    </rPh>
    <rPh sb="5" eb="6">
      <t>マ</t>
    </rPh>
    <rPh sb="6" eb="7">
      <t>ヤリ</t>
    </rPh>
    <phoneticPr fontId="2"/>
  </si>
  <si>
    <t>E武-13</t>
    <rPh sb="1" eb="2">
      <t>タケ</t>
    </rPh>
    <phoneticPr fontId="2"/>
  </si>
  <si>
    <t>EX2弾</t>
    <rPh sb="3" eb="4">
      <t>ダン</t>
    </rPh>
    <phoneticPr fontId="2"/>
  </si>
  <si>
    <t>E盾-06</t>
    <rPh sb="1" eb="2">
      <t>タテ</t>
    </rPh>
    <phoneticPr fontId="2"/>
  </si>
  <si>
    <t>てんくうのたて [EX]</t>
    <phoneticPr fontId="2"/>
  </si>
  <si>
    <t>Eア-09</t>
    <phoneticPr fontId="2"/>
  </si>
  <si>
    <t>Eア-12</t>
  </si>
  <si>
    <t>Eア-11</t>
  </si>
  <si>
    <t>Eア-10</t>
  </si>
  <si>
    <t>EX2弾</t>
    <phoneticPr fontId="2"/>
  </si>
  <si>
    <t>竜の血 [EX]</t>
    <rPh sb="0" eb="1">
      <t>リュウ</t>
    </rPh>
    <rPh sb="2" eb="3">
      <t>チ</t>
    </rPh>
    <phoneticPr fontId="2"/>
  </si>
  <si>
    <t>やすらぎのローブ [EX]</t>
    <phoneticPr fontId="2"/>
  </si>
  <si>
    <t>時空の兜 [EX]</t>
    <rPh sb="0" eb="2">
      <t>ジクウ</t>
    </rPh>
    <rPh sb="3" eb="4">
      <t>カブト</t>
    </rPh>
    <phoneticPr fontId="2"/>
  </si>
  <si>
    <t>大魔王のエンブレム [EX]</t>
    <rPh sb="0" eb="3">
      <t>ダイマオウ</t>
    </rPh>
    <phoneticPr fontId="2"/>
  </si>
  <si>
    <t>1R目の自分ターンに、自身がキズナアタック以外で敵を通常攻撃するとき相手はスマッシュ攻撃をガードできない</t>
    <rPh sb="2" eb="3">
      <t>メ</t>
    </rPh>
    <rPh sb="4" eb="6">
      <t>ジブン</t>
    </rPh>
    <rPh sb="11" eb="13">
      <t>ジシン</t>
    </rPh>
    <rPh sb="21" eb="23">
      <t>イガイ</t>
    </rPh>
    <rPh sb="24" eb="25">
      <t>テキ</t>
    </rPh>
    <rPh sb="26" eb="30">
      <t>ツウジョウコウゲキ</t>
    </rPh>
    <rPh sb="34" eb="36">
      <t>アイテ</t>
    </rPh>
    <rPh sb="42" eb="44">
      <t>コウゲキ</t>
    </rPh>
    <phoneticPr fontId="2"/>
  </si>
  <si>
    <t>永続</t>
    <rPh sb="0" eb="2">
      <t>エイゾク</t>
    </rPh>
    <phoneticPr fontId="2"/>
  </si>
  <si>
    <t>スマッシュガード</t>
    <phoneticPr fontId="2"/>
  </si>
  <si>
    <t>X2-1</t>
    <phoneticPr fontId="2"/>
  </si>
  <si>
    <t>X2-2</t>
  </si>
  <si>
    <t>X2-3</t>
  </si>
  <si>
    <t>X2-4</t>
  </si>
  <si>
    <t>SP-218</t>
    <phoneticPr fontId="1"/>
  </si>
  <si>
    <t>EX2弾コレ1開始 店頭</t>
    <rPh sb="3" eb="4">
      <t>ダン</t>
    </rPh>
    <rPh sb="7" eb="9">
      <t>カイシ</t>
    </rPh>
    <rPh sb="10" eb="12">
      <t>テントウ</t>
    </rPh>
    <phoneticPr fontId="1"/>
  </si>
  <si>
    <t>2～3R目の自分ターンに、攻撃エリアを広くする</t>
    <rPh sb="4" eb="5">
      <t>メ</t>
    </rPh>
    <rPh sb="6" eb="8">
      <t>ジブン</t>
    </rPh>
    <rPh sb="13" eb="15">
      <t>コウゲキ</t>
    </rPh>
    <rPh sb="19" eb="20">
      <t>ヒロ</t>
    </rPh>
    <phoneticPr fontId="1"/>
  </si>
  <si>
    <r>
      <t>1～3R目の相手ターンに、自身がHP50%以上のとき敵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ジシン</t>
    </rPh>
    <rPh sb="21" eb="23">
      <t>イジョウ</t>
    </rPh>
    <rPh sb="26" eb="29">
      <t>テキゼンタイ</t>
    </rPh>
    <rPh sb="30" eb="32">
      <t>コウゲキ</t>
    </rPh>
    <rPh sb="36" eb="37">
      <t>セマ</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</si>
  <si>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9">
      <t>ミカタゼンタイ</t>
    </rPh>
    <rPh sb="23" eb="24">
      <t>ナカ</t>
    </rPh>
    <rPh sb="24" eb="26">
      <t>カイフク</t>
    </rPh>
    <phoneticPr fontId="1"/>
  </si>
  <si>
    <r>
      <t>自身が必殺技を使うときに、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ジシン</t>
    </rPh>
    <rPh sb="3" eb="6">
      <t>ヒッサツワザ</t>
    </rPh>
    <rPh sb="7" eb="8">
      <t>ツカ</t>
    </rPh>
    <rPh sb="13" eb="15">
      <t>ミカタ</t>
    </rPh>
    <rPh sb="16" eb="17">
      <t>ヒカリ</t>
    </rPh>
    <rPh sb="22" eb="23">
      <t>ナカ</t>
    </rPh>
    <rPh sb="23" eb="25">
      <t>カイフク</t>
    </rPh>
    <phoneticPr fontId="1"/>
  </si>
  <si>
    <r>
      <t>自身が必殺技を使うときに、呪文ダメージを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ジュモン</t>
    </rPh>
    <rPh sb="20" eb="21">
      <t>ナカ</t>
    </rPh>
    <phoneticPr fontId="1"/>
  </si>
  <si>
    <r>
      <t>2～4R開始時に、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</si>
  <si>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1" eb="32">
      <t>ナカ</t>
    </rPh>
    <phoneticPr fontId="1"/>
  </si>
  <si>
    <r>
      <t>1～2R開始時に、</t>
    </r>
    <r>
      <rPr>
        <sz val="11"/>
        <color rgb="FFFF0000"/>
        <rFont val="HGPｺﾞｼｯｸE"/>
        <family val="3"/>
        <charset val="128"/>
      </rPr>
      <t>味方</t>
    </r>
    <r>
      <rPr>
        <sz val="11"/>
        <rFont val="HGPｺﾞｼｯｸE"/>
        <family val="3"/>
        <charset val="128"/>
      </rPr>
      <t>[百獣]と[妖魔]のこうげきとぼうぎょを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17" eb="19">
      <t>ヨウマ</t>
    </rPh>
    <rPh sb="31" eb="32">
      <t>ショウ</t>
    </rPh>
    <phoneticPr fontId="1"/>
  </si>
  <si>
    <r>
      <t>1～3R開始時に、</t>
    </r>
    <r>
      <rPr>
        <sz val="11"/>
        <color rgb="FFFF0000"/>
        <rFont val="HGPｺﾞｼｯｸE"/>
        <family val="3"/>
        <charset val="128"/>
      </rPr>
      <t>味方</t>
    </r>
    <r>
      <rPr>
        <sz val="11"/>
        <rFont val="HGPｺﾞｼｯｸE"/>
        <family val="3"/>
        <charset val="128"/>
      </rPr>
      <t>[百獣]と[妖魔]のぼうぎょをブーストされた枚数が多いほど</t>
    </r>
    <r>
      <rPr>
        <sz val="11"/>
        <color rgb="FF000000"/>
        <rFont val="HGPｺﾞｼｯｸE"/>
        <family val="3"/>
        <charset val="128"/>
      </rPr>
      <t>アップ</t>
    </r>
    <rPh sb="4" eb="7">
      <t>カイシジ</t>
    </rPh>
    <rPh sb="9" eb="11">
      <t>ミカタ</t>
    </rPh>
    <rPh sb="12" eb="14">
      <t>ヒャクジュウ</t>
    </rPh>
    <rPh sb="17" eb="19">
      <t>ヨウマ</t>
    </rPh>
    <rPh sb="33" eb="35">
      <t>マイスウ</t>
    </rPh>
    <rPh sb="36" eb="37">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</si>
  <si>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7">
      <t>ミカタ</t>
    </rPh>
    <rPh sb="18" eb="20">
      <t>ヒャクジュウ</t>
    </rPh>
    <rPh sb="23" eb="25">
      <t>ヨウマ</t>
    </rPh>
    <rPh sb="27" eb="29">
      <t>トウキ</t>
    </rPh>
    <rPh sb="33" eb="34">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</si>
  <si>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と自身の物理ダメージをR数が多いほど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ブツリ</t>
    </rPh>
    <rPh sb="32" eb="33">
      <t>スウ</t>
    </rPh>
    <rPh sb="34" eb="35">
      <t>オオ</t>
    </rPh>
    <phoneticPr fontId="1"/>
  </si>
  <si>
    <r>
      <t>1～3R目に、自身が通常攻撃されるたび</t>
    </r>
    <r>
      <rPr>
        <sz val="11"/>
        <color rgb="FFFF0000"/>
        <rFont val="HGPｺﾞｼｯｸE"/>
        <family val="3"/>
        <charset val="128"/>
      </rPr>
      <t>味方</t>
    </r>
    <r>
      <rPr>
        <sz val="1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4">
      <t>フシ</t>
    </rPh>
    <rPh sb="27" eb="28">
      <t>コオリ</t>
    </rPh>
    <rPh sb="28" eb="29">
      <t>ホノオ</t>
    </rPh>
    <rPh sb="41" eb="42">
      <t>ショウ</t>
    </rPh>
    <phoneticPr fontId="1"/>
  </si>
  <si>
    <r>
      <t>2～5R目の自分ターンに、切り札として登場したとき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1"/>
  </si>
  <si>
    <r>
      <t>3～4R開始時に、自身がHP50%以下のとき</t>
    </r>
    <r>
      <rPr>
        <sz val="11"/>
        <color rgb="FFFF0000"/>
        <rFont val="HGPｺﾞｼｯｸE"/>
        <family val="3"/>
        <charset val="128"/>
      </rPr>
      <t>味方</t>
    </r>
    <r>
      <rPr>
        <sz val="11"/>
        <rFont val="HGPｺﾞｼｯｸE"/>
        <family val="3"/>
        <charset val="128"/>
      </rPr>
      <t>[魔影]と[超竜]の特技とブレスダメージをブーストされた枚数が多いほど</t>
    </r>
    <r>
      <rPr>
        <sz val="11"/>
        <color rgb="FF000000"/>
        <rFont val="HGPｺﾞｼｯｸE"/>
        <family val="3"/>
        <charset val="128"/>
      </rPr>
      <t>アップ</t>
    </r>
    <rPh sb="4" eb="7">
      <t>カイシジ</t>
    </rPh>
    <rPh sb="9" eb="11">
      <t>ジシン</t>
    </rPh>
    <rPh sb="17" eb="19">
      <t>イカ</t>
    </rPh>
    <rPh sb="22" eb="24">
      <t>ミカタ</t>
    </rPh>
    <rPh sb="25" eb="27">
      <t>マカゲ</t>
    </rPh>
    <rPh sb="30" eb="31">
      <t>チョウ</t>
    </rPh>
    <rPh sb="31" eb="32">
      <t>リュウ</t>
    </rPh>
    <rPh sb="34" eb="36">
      <t>トクギ</t>
    </rPh>
    <rPh sb="52" eb="54">
      <t>マイスウ</t>
    </rPh>
    <rPh sb="55" eb="56">
      <t>オオ</t>
    </rPh>
    <phoneticPr fontId="1"/>
  </si>
  <si>
    <r>
      <t>仲間</t>
    </r>
    <r>
      <rPr>
        <sz val="11"/>
        <rFont val="HGPｺﾞｼｯｸE"/>
        <family val="3"/>
        <charset val="128"/>
      </rPr>
      <t>が敵の攻撃で戦闘不能になったときに、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4">
      <t>ミカタゼンタイ</t>
    </rPh>
    <rPh sb="25" eb="27">
      <t>トウキ</t>
    </rPh>
    <rPh sb="31" eb="32">
      <t>ショウ</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</si>
  <si>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3">
      <t>ミカタゼンタイ</t>
    </rPh>
    <rPh sb="34" eb="36">
      <t>トクギ</t>
    </rPh>
    <rPh sb="41" eb="42">
      <t>ナカ</t>
    </rPh>
    <phoneticPr fontId="1"/>
  </si>
  <si>
    <r>
      <t>各Rの自分ターンに、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の通常攻撃ダメージをブーストされた枚数が多いほど</t>
    </r>
    <r>
      <rPr>
        <sz val="11"/>
        <color rgb="FF000000"/>
        <rFont val="HGPｺﾞｼｯｸE"/>
        <family val="3"/>
        <charset val="128"/>
      </rPr>
      <t>アップ</t>
    </r>
    <rPh sb="0" eb="1">
      <t>カク</t>
    </rPh>
    <rPh sb="3" eb="5">
      <t>ジブン</t>
    </rPh>
    <rPh sb="10" eb="12">
      <t>ナカマ</t>
    </rPh>
    <rPh sb="13" eb="15">
      <t>ゼンイン</t>
    </rPh>
    <rPh sb="16" eb="18">
      <t>ヒャクジュウ</t>
    </rPh>
    <rPh sb="22" eb="26">
      <t>ミカタゼンタイ</t>
    </rPh>
    <rPh sb="27" eb="31">
      <t>ツウジョウコウゲキ</t>
    </rPh>
    <rPh sb="43" eb="45">
      <t>マイスウ</t>
    </rPh>
    <rPh sb="46" eb="47">
      <t>オオ</t>
    </rPh>
    <phoneticPr fontId="1"/>
  </si>
  <si>
    <r>
      <t>味方</t>
    </r>
    <r>
      <rPr>
        <sz val="11"/>
        <rFont val="HGPｺﾞｼｯｸE"/>
        <family val="3"/>
        <charset val="128"/>
      </rPr>
      <t>が「結果」を壊すたび、</t>
    </r>
    <r>
      <rPr>
        <sz val="11"/>
        <color rgb="FFFF0000"/>
        <rFont val="HGPｺﾞｼｯｸE"/>
        <family val="3"/>
        <charset val="128"/>
      </rPr>
      <t>味方</t>
    </r>
    <r>
      <rPr>
        <sz val="11"/>
        <rFont val="HGPｺﾞｼｯｸE"/>
        <family val="3"/>
        <charset val="128"/>
      </rPr>
      <t>[不死]と[氷炎]のぼうぎょを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t>
    </rPh>
    <rPh sb="8" eb="9">
      <t>コワ</t>
    </rPh>
    <rPh sb="13" eb="15">
      <t>ミカタ</t>
    </rPh>
    <rPh sb="16" eb="18">
      <t>フシ</t>
    </rPh>
    <rPh sb="21" eb="22">
      <t>コオリ</t>
    </rPh>
    <rPh sb="22" eb="23">
      <t>ホノオ</t>
    </rPh>
    <rPh sb="30" eb="31">
      <t>ショウ</t>
    </rPh>
    <rPh sb="35" eb="37">
      <t>ジシン</t>
    </rPh>
    <rPh sb="49" eb="50">
      <t>カ</t>
    </rPh>
    <rPh sb="53" eb="54">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</si>
  <si>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7">
      <t>カイシジ</t>
    </rPh>
    <rPh sb="9" eb="13">
      <t>ミカタゼンタイ</t>
    </rPh>
    <rPh sb="15" eb="17">
      <t>ケッカイ</t>
    </rPh>
    <rPh sb="25" eb="26">
      <t>ナカ</t>
    </rPh>
    <phoneticPr fontId="1"/>
  </si>
  <si>
    <r>
      <t>1～3R目に攻撃するときに、一番近い</t>
    </r>
    <r>
      <rPr>
        <sz val="11"/>
        <color rgb="FFFF5A32"/>
        <rFont val="HGPｺﾞｼｯｸE"/>
        <family val="3"/>
        <charset val="128"/>
      </rPr>
      <t>仲間</t>
    </r>
    <r>
      <rPr>
        <sz val="11"/>
        <rFont val="HGPｺﾞｼｯｸE"/>
        <family val="3"/>
        <charset val="128"/>
      </rPr>
      <t>と自身のこうげきとぼうぎょをR数が少ないほど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</si>
  <si>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2～4R目に攻撃するときに、一番近い</t>
    </r>
    <r>
      <rPr>
        <sz val="11"/>
        <color rgb="FFFF5A32"/>
        <rFont val="HGPｺﾞｼｯｸE"/>
        <family val="3"/>
        <charset val="128"/>
      </rPr>
      <t>仲間</t>
    </r>
    <r>
      <rPr>
        <sz val="11"/>
        <rFont val="HGPｺﾞｼｯｸE"/>
        <family val="3"/>
        <charset val="128"/>
      </rPr>
      <t>と自身の呪文ダメージをブーストされた枚数が多いほど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ジュモン</t>
    </rPh>
    <rPh sb="38" eb="40">
      <t>マイスウ</t>
    </rPh>
    <rPh sb="41" eb="42">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</si>
  <si>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のすばやさをブーストされた枚数が多いほど</t>
    </r>
    <r>
      <rPr>
        <sz val="11"/>
        <color rgb="FF000000"/>
        <rFont val="HGPｺﾞｼｯｸE"/>
        <family val="3"/>
        <charset val="128"/>
      </rPr>
      <t>アップ</t>
    </r>
    <rPh sb="0" eb="2">
      <t>ミカタ</t>
    </rPh>
    <rPh sb="4" eb="6">
      <t>ケッカイ</t>
    </rPh>
    <rPh sb="8" eb="9">
      <t>コワ</t>
    </rPh>
    <rPh sb="15" eb="19">
      <t>ミカタゼンタイ</t>
    </rPh>
    <rPh sb="32" eb="34">
      <t>マイスウ</t>
    </rPh>
    <rPh sb="35" eb="36">
      <t>オオ</t>
    </rPh>
    <phoneticPr fontId="1"/>
  </si>
  <si>
    <r>
      <t>「結界」を含む攻撃をするときに、ぼうぎょとブレスダメージを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29" eb="30">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</si>
  <si>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20">
      <t>マカゲ</t>
    </rPh>
    <rPh sb="23" eb="24">
      <t>チョウ</t>
    </rPh>
    <rPh sb="24" eb="25">
      <t>リュウ</t>
    </rPh>
    <rPh sb="27" eb="30">
      <t>ヒッサツワザ</t>
    </rPh>
    <rPh sb="35" eb="36">
      <t>ナカ</t>
    </rPh>
    <phoneticPr fontId="1"/>
  </si>
  <si>
    <r>
      <t>「結界」を含む攻撃をするときに、</t>
    </r>
    <r>
      <rPr>
        <sz val="11"/>
        <color rgb="FFFF0000"/>
        <rFont val="HGPｺﾞｼｯｸE"/>
        <family val="3"/>
        <charset val="128"/>
      </rPr>
      <t>味方</t>
    </r>
    <r>
      <rPr>
        <sz val="11"/>
        <rFont val="HGPｺﾞｼｯｸE"/>
        <family val="3"/>
        <charset val="128"/>
      </rPr>
      <t>[百獣]と[妖魔]の通常攻撃ダメージを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ヒャクジュウ</t>
    </rPh>
    <rPh sb="24" eb="26">
      <t>ヨウマ</t>
    </rPh>
    <rPh sb="28" eb="30">
      <t>ツウジョウ</t>
    </rPh>
    <rPh sb="30" eb="32">
      <t>コウゲキ</t>
    </rPh>
    <rPh sb="37" eb="38">
      <t>ナカ</t>
    </rPh>
    <phoneticPr fontId="1"/>
  </si>
  <si>
    <r>
      <t>各Rに、自身が通常攻撃されるたびこうげきとすばやさ</t>
    </r>
    <r>
      <rPr>
        <sz val="11"/>
        <color rgb="FF00739B"/>
        <rFont val="HGPｺﾞｼｯｸE"/>
        <family val="3"/>
        <charset val="128"/>
      </rPr>
      <t>小</t>
    </r>
    <r>
      <rPr>
        <sz val="11"/>
        <color rgb="FF000000"/>
        <rFont val="HGPｺﾞｼｯｸE"/>
        <family val="3"/>
        <charset val="128"/>
      </rPr>
      <t>アップ</t>
    </r>
    <rPh sb="0" eb="1">
      <t>カク</t>
    </rPh>
    <rPh sb="4" eb="6">
      <t>ジシン</t>
    </rPh>
    <rPh sb="7" eb="9">
      <t>ツウジョウ</t>
    </rPh>
    <rPh sb="9" eb="11">
      <t>コウゲキ</t>
    </rPh>
    <rPh sb="25" eb="26">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</si>
  <si>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</si>
  <si>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</si>
  <si>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2～4R開始時に、自身がHP50%以下のときこうげきとぼうぎょを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32" eb="33">
      <t>ナカ</t>
    </rPh>
    <phoneticPr fontId="1"/>
  </si>
  <si>
    <r>
      <t>3～5R開始時に、</t>
    </r>
    <r>
      <rPr>
        <sz val="11"/>
        <color rgb="FFFF0000"/>
        <rFont val="HGPｺﾞｼｯｸE"/>
        <family val="3"/>
        <charset val="128"/>
      </rPr>
      <t>味方</t>
    </r>
    <r>
      <rPr>
        <sz val="11"/>
        <rFont val="HGPｺﾞｼｯｸE"/>
        <family val="3"/>
        <charset val="128"/>
      </rPr>
      <t>[妖魔]のまりょくとすばやさを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ヨウマ</t>
    </rPh>
    <rPh sb="26" eb="27">
      <t>ナカ</t>
    </rPh>
    <phoneticPr fontId="1"/>
  </si>
  <si>
    <r>
      <t>1～3R開始時に、物理ダメージを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ブツリ</t>
    </rPh>
    <rPh sb="16" eb="18">
      <t>ミカタ</t>
    </rPh>
    <rPh sb="19" eb="20">
      <t>ヒカリ</t>
    </rPh>
    <rPh sb="22" eb="23">
      <t>オオ</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</si>
  <si>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</si>
  <si>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全ての敵よりすばやさが高い間、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ミカタゼンタイ</t>
    </rPh>
    <rPh sb="25" eb="26">
      <t>ナカ</t>
    </rPh>
    <phoneticPr fontId="1"/>
  </si>
  <si>
    <r>
      <t>1～2R目の自分ターンに、攻撃エリアを広くする、</t>
    </r>
    <r>
      <rPr>
        <sz val="11"/>
        <color rgb="FFFF5A32"/>
        <rFont val="HGPｺﾞｼｯｸE"/>
        <family val="3"/>
        <charset val="128"/>
      </rPr>
      <t>仲間</t>
    </r>
    <r>
      <rPr>
        <sz val="11"/>
        <rFont val="HGPｺﾞｼｯｸE"/>
        <family val="3"/>
        <charset val="128"/>
      </rPr>
      <t>[光]がいるとき、追加で通常攻撃ダメージを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コウゲキ</t>
    </rPh>
    <rPh sb="19" eb="20">
      <t>ヒロ</t>
    </rPh>
    <rPh sb="24" eb="26">
      <t>ナカマ</t>
    </rPh>
    <rPh sb="27" eb="28">
      <t>ヒカリ</t>
    </rPh>
    <rPh sb="35" eb="37">
      <t>ツイカ</t>
    </rPh>
    <rPh sb="38" eb="42">
      <t>ツウジョウコウゲキ</t>
    </rPh>
    <rPh sb="47" eb="48">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</si>
  <si>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ヒカリ</t>
    </rPh>
    <rPh sb="31" eb="32">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</si>
  <si>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ミカタ</t>
    </rPh>
    <rPh sb="26" eb="27">
      <t>ヒカリ</t>
    </rPh>
    <rPh sb="29" eb="31">
      <t>トウキ</t>
    </rPh>
    <rPh sb="35" eb="36">
      <t>ショウ</t>
    </rPh>
    <phoneticPr fontId="1"/>
  </si>
  <si>
    <r>
      <t>1～3R目に攻撃するときに、一番近い</t>
    </r>
    <r>
      <rPr>
        <sz val="11"/>
        <color rgb="FFFF5A32"/>
        <rFont val="HGPｺﾞｼｯｸE"/>
        <family val="3"/>
        <charset val="128"/>
      </rPr>
      <t>仲間</t>
    </r>
    <r>
      <rPr>
        <sz val="11"/>
        <rFont val="HGPｺﾞｼｯｸE"/>
        <family val="3"/>
        <charset val="128"/>
      </rPr>
      <t>と自身のまりょくとすばやさをR数が少ないほど</t>
    </r>
    <r>
      <rPr>
        <sz val="11"/>
        <color rgb="FF000000"/>
        <rFont val="HGPｺﾞｼｯｸE"/>
        <family val="3"/>
        <charset val="128"/>
      </rPr>
      <t>アップ</t>
    </r>
    <rPh sb="4" eb="5">
      <t>メ</t>
    </rPh>
    <rPh sb="6" eb="8">
      <t>コウゲキ</t>
    </rPh>
    <rPh sb="14" eb="16">
      <t>イチバン</t>
    </rPh>
    <rPh sb="16" eb="17">
      <t>チカ</t>
    </rPh>
    <rPh sb="18" eb="20">
      <t>ナカマ</t>
    </rPh>
    <rPh sb="21" eb="23">
      <t>ジシン</t>
    </rPh>
    <rPh sb="35" eb="36">
      <t>スウ</t>
    </rPh>
    <rPh sb="37" eb="38">
      <t>スク</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</si>
  <si>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ナカマ</t>
    </rPh>
    <rPh sb="26" eb="28">
      <t>ゼンタイ</t>
    </rPh>
    <rPh sb="29" eb="32">
      <t>ヒッサツワザ</t>
    </rPh>
    <rPh sb="37" eb="38">
      <t>ナカ</t>
    </rPh>
    <phoneticPr fontId="1"/>
  </si>
  <si>
    <r>
      <t>1～3R目に、自身が攻撃されるたび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21">
      <t>ミカタゼンタイ</t>
    </rPh>
    <rPh sb="22" eb="23">
      <t>スベ</t>
    </rPh>
    <rPh sb="31" eb="32">
      <t>ショウ</t>
    </rPh>
    <phoneticPr fontId="1"/>
  </si>
  <si>
    <r>
      <t>3～5R目に攻撃するときに、まりょくかすばやさが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6">
      <t>ミカタ</t>
    </rPh>
    <rPh sb="37" eb="38">
      <t>ヒカリ</t>
    </rPh>
    <rPh sb="50" eb="51">
      <t>ナカ</t>
    </rPh>
    <phoneticPr fontId="1"/>
  </si>
  <si>
    <r>
      <t>3R開始時に、一番近い</t>
    </r>
    <r>
      <rPr>
        <sz val="11"/>
        <color rgb="FFFF5A32"/>
        <rFont val="HGPｺﾞｼｯｸE"/>
        <family val="3"/>
        <charset val="128"/>
      </rPr>
      <t>仲間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イチバン</t>
    </rPh>
    <rPh sb="9" eb="10">
      <t>チカ</t>
    </rPh>
    <rPh sb="11" eb="13">
      <t>ナカマ</t>
    </rPh>
    <rPh sb="14" eb="16">
      <t>トウキ</t>
    </rPh>
    <rPh sb="20" eb="21">
      <t>ナカ</t>
    </rPh>
    <phoneticPr fontId="1"/>
  </si>
  <si>
    <r>
      <t>2～4R開始時に、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</si>
  <si>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各Rの自分ターンに、ランダムで自身のこうげきと物理ダメージを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5" eb="17">
      <t>ジシン</t>
    </rPh>
    <rPh sb="23" eb="25">
      <t>ブツリ</t>
    </rPh>
    <rPh sb="30" eb="31">
      <t>ナカ</t>
    </rPh>
    <phoneticPr fontId="1"/>
  </si>
  <si>
    <r>
      <t>1～2R終了後に、一番近い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7">
      <t>シュウリョウゴ</t>
    </rPh>
    <rPh sb="9" eb="11">
      <t>イチバン</t>
    </rPh>
    <rPh sb="11" eb="12">
      <t>チカ</t>
    </rPh>
    <rPh sb="13" eb="15">
      <t>ナカマ</t>
    </rPh>
    <rPh sb="16" eb="18">
      <t>ジシン</t>
    </rPh>
    <rPh sb="19" eb="21">
      <t>トウキ</t>
    </rPh>
    <rPh sb="25" eb="26">
      <t>ショウ</t>
    </rPh>
    <phoneticPr fontId="1"/>
  </si>
  <si>
    <r>
      <t>2～5R開始時に、HP100%の敵がいるとき</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7">
      <t>テキ</t>
    </rPh>
    <rPh sb="22" eb="24">
      <t>ミカタ</t>
    </rPh>
    <rPh sb="25" eb="26">
      <t>ヒカリ</t>
    </rPh>
    <rPh sb="29" eb="31">
      <t>アンコク</t>
    </rPh>
    <rPh sb="43" eb="44">
      <t>ナカ</t>
    </rPh>
    <phoneticPr fontId="1"/>
  </si>
  <si>
    <r>
      <t>1～2R目の間、敵</t>
    </r>
    <r>
      <rPr>
        <sz val="11"/>
        <color rgb="FF000000"/>
        <rFont val="HGPｺﾞｼｯｸE"/>
        <family val="3"/>
        <charset val="128"/>
      </rPr>
      <t>全体</t>
    </r>
    <r>
      <rPr>
        <sz val="11"/>
        <rFont val="HGPｺﾞｼｯｸE"/>
        <family val="3"/>
        <charset val="128"/>
      </rPr>
      <t>のこうげきとすばやさはキャラクターのスキルによって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11">
      <t>テキゼンタイ</t>
    </rPh>
    <phoneticPr fontId="1"/>
  </si>
  <si>
    <r>
      <t>2～4R開始時に、こうげきとまりょくを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</si>
  <si>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のこうげきとまりょくをブーストされた枚数が多いほど</t>
    </r>
    <r>
      <rPr>
        <sz val="11"/>
        <color rgb="FF000000"/>
        <rFont val="HGPｺﾞｼｯｸE"/>
        <family val="3"/>
        <charset val="128"/>
      </rPr>
      <t>ダウン</t>
    </r>
    <rPh sb="0" eb="2">
      <t>ミカタ</t>
    </rPh>
    <rPh sb="4" eb="6">
      <t>ケッカイ</t>
    </rPh>
    <rPh sb="8" eb="9">
      <t>コワ</t>
    </rPh>
    <rPh sb="15" eb="18">
      <t>テキゼンタイ</t>
    </rPh>
    <rPh sb="36" eb="38">
      <t>マイスウ</t>
    </rPh>
    <rPh sb="39" eb="40">
      <t>オオ</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</si>
  <si>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8">
      <t>テキゼンタイ</t>
    </rPh>
    <rPh sb="19" eb="21">
      <t>トウキ</t>
    </rPh>
    <rPh sb="25" eb="26">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</si>
  <si>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</si>
  <si>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1～3R開始時に、</t>
    </r>
    <r>
      <rPr>
        <sz val="11"/>
        <color rgb="FFFF5A32"/>
        <rFont val="HGPｺﾞｼｯｸE"/>
        <family val="3"/>
        <charset val="128"/>
      </rPr>
      <t>仲間</t>
    </r>
    <r>
      <rPr>
        <sz val="11"/>
        <rFont val="HGPｺﾞｼｯｸE"/>
        <family val="3"/>
        <charset val="128"/>
      </rPr>
      <t>が全員[氷炎]のとき敵</t>
    </r>
    <r>
      <rPr>
        <sz val="11"/>
        <color rgb="FF000000"/>
        <rFont val="HGPｺﾞｼｯｸE"/>
        <family val="3"/>
        <charset val="128"/>
      </rPr>
      <t>全体</t>
    </r>
    <r>
      <rPr>
        <sz val="11"/>
        <rFont val="HGPｺﾞｼｯｸE"/>
        <family val="3"/>
        <charset val="128"/>
      </rPr>
      <t>のすばやさとぼうぎょをブーストされた枚数が多いほど</t>
    </r>
    <r>
      <rPr>
        <sz val="11"/>
        <color rgb="FF000000"/>
        <rFont val="HGPｺﾞｼｯｸE"/>
        <family val="3"/>
        <charset val="128"/>
      </rPr>
      <t>ダウン</t>
    </r>
    <rPh sb="4" eb="7">
      <t>カイシジ</t>
    </rPh>
    <rPh sb="9" eb="11">
      <t>ナカマ</t>
    </rPh>
    <rPh sb="12" eb="14">
      <t>ゼンイン</t>
    </rPh>
    <rPh sb="15" eb="16">
      <t>コオリ</t>
    </rPh>
    <rPh sb="16" eb="17">
      <t>ホノオ</t>
    </rPh>
    <rPh sb="21" eb="24">
      <t>テキゼンタイ</t>
    </rPh>
    <rPh sb="42" eb="44">
      <t>マイスウ</t>
    </rPh>
    <rPh sb="45" eb="46">
      <t>オオ</t>
    </rPh>
    <phoneticPr fontId="1"/>
  </si>
  <si>
    <r>
      <t>1～3R開始時に、</t>
    </r>
    <r>
      <rPr>
        <sz val="11"/>
        <color rgb="FFFF0000"/>
        <rFont val="HGPｺﾞｼｯｸE"/>
        <family val="3"/>
        <charset val="128"/>
      </rPr>
      <t>味方</t>
    </r>
    <r>
      <rPr>
        <sz val="11"/>
        <rFont val="HGPｺﾞｼｯｸE"/>
        <family val="3"/>
        <charset val="128"/>
      </rPr>
      <t>[魔影]と[超竜]のこうげきを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7" eb="18">
      <t>チョウ</t>
    </rPh>
    <rPh sb="18" eb="19">
      <t>リュウ</t>
    </rPh>
    <rPh sb="26" eb="27">
      <t>ナカ</t>
    </rPh>
    <rPh sb="36" eb="37">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</si>
  <si>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</si>
  <si>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2R開始時に、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ダウン</t>
    </r>
    <rPh sb="2" eb="5">
      <t>カイシジ</t>
    </rPh>
    <rPh sb="7" eb="9">
      <t>ナカマ</t>
    </rPh>
    <rPh sb="10" eb="12">
      <t>ゼンイン</t>
    </rPh>
    <rPh sb="13" eb="15">
      <t>ヨウマ</t>
    </rPh>
    <rPh sb="19" eb="22">
      <t>テキゼンタイ</t>
    </rPh>
    <rPh sb="31" eb="32">
      <t>ナカ</t>
    </rPh>
    <phoneticPr fontId="1"/>
  </si>
  <si>
    <r>
      <t>1～3R開始時に、HP100%の敵がいるとき敵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</si>
  <si>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1～3R終了時に、</t>
    </r>
    <r>
      <rPr>
        <sz val="11"/>
        <color rgb="FFFF5A32"/>
        <rFont val="HGPｺﾞｼｯｸE"/>
        <family val="3"/>
        <charset val="128"/>
      </rPr>
      <t>仲間</t>
    </r>
    <r>
      <rPr>
        <sz val="11"/>
        <rFont val="HGPｺﾞｼｯｸE"/>
        <family val="3"/>
        <charset val="128"/>
      </rPr>
      <t>[妖魔]がいると一番近い敵の闘気ゲージを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ナカマ</t>
    </rPh>
    <rPh sb="12" eb="14">
      <t>ヨウマ</t>
    </rPh>
    <rPh sb="19" eb="21">
      <t>イチバン</t>
    </rPh>
    <rPh sb="21" eb="22">
      <t>チカ</t>
    </rPh>
    <rPh sb="23" eb="24">
      <t>テキ</t>
    </rPh>
    <rPh sb="25" eb="27">
      <t>トウキ</t>
    </rPh>
    <rPh sb="31" eb="32">
      <t>ショウ</t>
    </rPh>
    <phoneticPr fontId="1"/>
  </si>
  <si>
    <r>
      <t>各R開始時に、</t>
    </r>
    <r>
      <rPr>
        <sz val="11"/>
        <color rgb="FFFF0000"/>
        <rFont val="HGPｺﾞｼｯｸE"/>
        <family val="3"/>
        <charset val="128"/>
      </rPr>
      <t>味方</t>
    </r>
    <r>
      <rPr>
        <sz val="11"/>
        <rFont val="HGPｺﾞｼｯｸE"/>
        <family val="3"/>
        <charset val="128"/>
      </rPr>
      <t>[魔影]のこうげきをR数が少ないほど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0" eb="1">
      <t>カク</t>
    </rPh>
    <rPh sb="2" eb="5">
      <t>カイシジ</t>
    </rPh>
    <rPh sb="7" eb="9">
      <t>ミカタ</t>
    </rPh>
    <rPh sb="10" eb="12">
      <t>マカゲ</t>
    </rPh>
    <rPh sb="20" eb="21">
      <t>スウ</t>
    </rPh>
    <rPh sb="22" eb="23">
      <t>スク</t>
    </rPh>
    <rPh sb="37" eb="38">
      <t>スウ</t>
    </rPh>
    <rPh sb="39" eb="40">
      <t>オオ</t>
    </rPh>
    <phoneticPr fontId="1"/>
  </si>
  <si>
    <r>
      <t>1～3R目に攻撃するときに、一番近い敵の全てのステータスを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7">
      <t>イチバンチカ</t>
    </rPh>
    <rPh sb="18" eb="19">
      <t>テキ</t>
    </rPh>
    <rPh sb="20" eb="21">
      <t>スベ</t>
    </rPh>
    <rPh sb="29" eb="30">
      <t>ナカ</t>
    </rPh>
    <phoneticPr fontId="1"/>
  </si>
  <si>
    <r>
      <t>味方</t>
    </r>
    <r>
      <rPr>
        <sz val="11"/>
        <rFont val="HGPｺﾞｼｯｸE"/>
        <family val="3"/>
        <charset val="128"/>
      </rPr>
      <t>が「結界」を壊すたび、HPが一番低い敵の闘気ゲージを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6" eb="18">
      <t>イチバン</t>
    </rPh>
    <rPh sb="18" eb="19">
      <t>ヒク</t>
    </rPh>
    <rPh sb="20" eb="21">
      <t>テキ</t>
    </rPh>
    <rPh sb="22" eb="24">
      <t>トウキ</t>
    </rPh>
    <rPh sb="28" eb="29">
      <t>ナカ</t>
    </rPh>
    <phoneticPr fontId="1"/>
  </si>
  <si>
    <r>
      <t>3R開始時に、HP100%の敵のこうげきとすばやさを</t>
    </r>
    <r>
      <rPr>
        <sz val="11"/>
        <color rgb="FF7300C3"/>
        <rFont val="HGPｺﾞｼｯｸE"/>
        <family val="3"/>
        <charset val="128"/>
      </rPr>
      <t>大</t>
    </r>
    <r>
      <rPr>
        <sz val="11"/>
        <color rgb="FF000000"/>
        <rFont val="HGPｺﾞｼｯｸE"/>
        <family val="3"/>
        <charset val="128"/>
      </rPr>
      <t>ダウン</t>
    </r>
    <rPh sb="2" eb="5">
      <t>カイシジ</t>
    </rPh>
    <rPh sb="14" eb="15">
      <t>テキ</t>
    </rPh>
    <rPh sb="26" eb="27">
      <t>ダイ</t>
    </rPh>
    <phoneticPr fontId="1"/>
  </si>
  <si>
    <r>
      <t>各Rに攻撃するときに、一番近い敵の全てのステータスを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コウゲキ</t>
    </rPh>
    <rPh sb="11" eb="13">
      <t>イチバン</t>
    </rPh>
    <rPh sb="13" eb="14">
      <t>チカ</t>
    </rPh>
    <rPh sb="15" eb="16">
      <t>テキ</t>
    </rPh>
    <rPh sb="17" eb="18">
      <t>スベ</t>
    </rPh>
    <rPh sb="26" eb="27">
      <t>ナカ</t>
    </rPh>
    <phoneticPr fontId="1"/>
  </si>
  <si>
    <r>
      <t>敵が必殺技を使うときに、一番近い敵の全てのステータスを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イチバン</t>
    </rPh>
    <rPh sb="14" eb="15">
      <t>チカ</t>
    </rPh>
    <rPh sb="16" eb="17">
      <t>テキ</t>
    </rPh>
    <rPh sb="18" eb="19">
      <t>スベ</t>
    </rPh>
    <rPh sb="27" eb="28">
      <t>ダイ</t>
    </rPh>
    <phoneticPr fontId="1"/>
  </si>
  <si>
    <r>
      <t>2～5R開始時に、敵</t>
    </r>
    <r>
      <rPr>
        <sz val="11"/>
        <color rgb="FF000000"/>
        <rFont val="HGPｺﾞｼｯｸE"/>
        <family val="3"/>
        <charset val="128"/>
      </rPr>
      <t>全体</t>
    </r>
    <r>
      <rPr>
        <sz val="11"/>
        <rFont val="HGPｺﾞｼｯｸE"/>
        <family val="3"/>
        <charset val="128"/>
      </rPr>
      <t>のこうげきとまりょくを自身のHPが少ないほど</t>
    </r>
    <r>
      <rPr>
        <sz val="11"/>
        <color rgb="FF000000"/>
        <rFont val="HGPｺﾞｼｯｸE"/>
        <family val="3"/>
        <charset val="128"/>
      </rPr>
      <t>ダウン</t>
    </r>
    <rPh sb="4" eb="7">
      <t>カイシジ</t>
    </rPh>
    <rPh sb="9" eb="12">
      <t>テキゼンタイ</t>
    </rPh>
    <rPh sb="23" eb="25">
      <t>ジシン</t>
    </rPh>
    <rPh sb="29" eb="30">
      <t>スク</t>
    </rPh>
    <phoneticPr fontId="1"/>
  </si>
  <si>
    <r>
      <t>3～5R目に、自身が攻撃されるたび敵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31" eb="32">
      <t>ショウ</t>
    </rPh>
    <phoneticPr fontId="1"/>
  </si>
  <si>
    <r>
      <t>1～3R目の相手ターンに、</t>
    </r>
    <r>
      <rPr>
        <sz val="11"/>
        <color rgb="FFFF5A32"/>
        <rFont val="HGPｺﾞｼｯｸE"/>
        <family val="3"/>
        <charset val="128"/>
      </rPr>
      <t>仲間</t>
    </r>
    <r>
      <rPr>
        <sz val="11"/>
        <rFont val="HGPｺﾞｼｯｸE"/>
        <family val="3"/>
        <charset val="128"/>
      </rPr>
      <t>[不死]か[氷炎]がいると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8">
      <t>フシ</t>
    </rPh>
    <rPh sb="21" eb="22">
      <t>コオリ</t>
    </rPh>
    <rPh sb="22" eb="23">
      <t>ホノオ</t>
    </rPh>
    <rPh sb="28" eb="30">
      <t>ミカタ</t>
    </rPh>
    <rPh sb="30" eb="32">
      <t>ゼンタイ</t>
    </rPh>
    <rPh sb="33" eb="34">
      <t>ウ</t>
    </rPh>
    <rPh sb="36" eb="40">
      <t>ツウジョウコウゲキ</t>
    </rPh>
    <rPh sb="45" eb="48">
      <t>ショウケイゲン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</si>
  <si>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イチバン</t>
    </rPh>
    <rPh sb="18" eb="19">
      <t>チカ</t>
    </rPh>
    <rPh sb="20" eb="22">
      <t>ナカマ</t>
    </rPh>
    <rPh sb="23" eb="25">
      <t>ジシン</t>
    </rPh>
    <rPh sb="26" eb="27">
      <t>ウ</t>
    </rPh>
    <rPh sb="29" eb="31">
      <t>ブツリ</t>
    </rPh>
    <rPh sb="36" eb="39">
      <t>ナカケイゲン</t>
    </rPh>
    <phoneticPr fontId="1"/>
  </si>
  <si>
    <r>
      <t>1～2R目の相手ターンに、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が受ける物理と呪文ダメージを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ゼンイン</t>
    </rPh>
    <rPh sb="19" eb="21">
      <t>アンコク</t>
    </rPh>
    <rPh sb="25" eb="29">
      <t>ミカタゼンタイ</t>
    </rPh>
    <rPh sb="30" eb="31">
      <t>ウ</t>
    </rPh>
    <rPh sb="33" eb="35">
      <t>ブツリ</t>
    </rPh>
    <rPh sb="36" eb="38">
      <t>ジュモン</t>
    </rPh>
    <rPh sb="43" eb="44">
      <t>ナカ</t>
    </rPh>
    <rPh sb="44" eb="46">
      <t>ケイゲン</t>
    </rPh>
    <phoneticPr fontId="1"/>
  </si>
  <si>
    <r>
      <t>1～2R目の相手ターンに、</t>
    </r>
    <r>
      <rPr>
        <sz val="11"/>
        <color rgb="FFFF0000"/>
        <rFont val="HGPｺﾞｼｯｸE"/>
        <family val="3"/>
        <charset val="128"/>
      </rPr>
      <t>味方</t>
    </r>
    <r>
      <rPr>
        <sz val="11"/>
        <rFont val="HGPｺﾞｼｯｸE"/>
        <family val="3"/>
        <charset val="128"/>
      </rPr>
      <t>[光]が受ける物理とブレスダメージを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ブツリ</t>
    </rPh>
    <rPh sb="33" eb="36">
      <t>ナカケイゲン</t>
    </rPh>
    <phoneticPr fontId="1"/>
  </si>
  <si>
    <r>
      <t>3～4R目に攻撃するときに、</t>
    </r>
    <r>
      <rPr>
        <sz val="11"/>
        <color rgb="FFFF5A32"/>
        <rFont val="HGPｺﾞｼｯｸE"/>
        <family val="3"/>
        <charset val="128"/>
      </rPr>
      <t>仲間</t>
    </r>
    <r>
      <rPr>
        <sz val="11"/>
        <rFont val="HGPｺﾞｼｯｸE"/>
        <family val="3"/>
        <charset val="128"/>
      </rPr>
      <t>「ダイ」の攻撃が敵の</t>
    </r>
    <r>
      <rPr>
        <sz val="11"/>
        <color rgb="FF000000"/>
        <rFont val="HGPｺﾞｼｯｸE"/>
        <family val="3"/>
        <charset val="128"/>
      </rPr>
      <t>軽減</t>
    </r>
    <r>
      <rPr>
        <sz val="11"/>
        <rFont val="HGPｺﾞｼｯｸE"/>
        <family val="3"/>
        <charset val="128"/>
      </rPr>
      <t>スキルを無視する</t>
    </r>
    <rPh sb="4" eb="5">
      <t>メ</t>
    </rPh>
    <rPh sb="6" eb="8">
      <t>コウゲキ</t>
    </rPh>
    <rPh sb="14" eb="16">
      <t>ナカマ</t>
    </rPh>
    <rPh sb="21" eb="23">
      <t>コウゲキ</t>
    </rPh>
    <rPh sb="24" eb="25">
      <t>テキ</t>
    </rPh>
    <rPh sb="26" eb="28">
      <t>ケイゲン</t>
    </rPh>
    <rPh sb="32" eb="34">
      <t>ムシ</t>
    </rPh>
    <phoneticPr fontId="1"/>
  </si>
  <si>
    <r>
      <t>2～4R開始時に、HP100%の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が受ける通常攻撃ダメージを自身のHPが少ないほど</t>
    </r>
    <r>
      <rPr>
        <sz val="11"/>
        <color rgb="FF000000"/>
        <rFont val="HGPｺﾞｼｯｸE"/>
        <family val="3"/>
        <charset val="128"/>
      </rPr>
      <t>軽減</t>
    </r>
    <rPh sb="4" eb="7">
      <t>カイシジ</t>
    </rPh>
    <rPh sb="16" eb="18">
      <t>ミカタ</t>
    </rPh>
    <rPh sb="23" eb="27">
      <t>ミカタゼンタイ</t>
    </rPh>
    <rPh sb="28" eb="29">
      <t>ウ</t>
    </rPh>
    <rPh sb="31" eb="33">
      <t>ツウジョウ</t>
    </rPh>
    <rPh sb="33" eb="35">
      <t>コウゲキ</t>
    </rPh>
    <rPh sb="40" eb="42">
      <t>ジシン</t>
    </rPh>
    <rPh sb="46" eb="47">
      <t>スク</t>
    </rPh>
    <rPh sb="51" eb="53">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</si>
  <si>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ショウ</t>
    </rPh>
    <rPh sb="32" eb="34">
      <t>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</si>
  <si>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9">
      <t>イチバンチカ</t>
    </rPh>
    <rPh sb="20" eb="22">
      <t>ナカマ</t>
    </rPh>
    <rPh sb="23" eb="25">
      <t>ジシン</t>
    </rPh>
    <rPh sb="26" eb="27">
      <t>ウ</t>
    </rPh>
    <rPh sb="29" eb="31">
      <t>ジュモン</t>
    </rPh>
    <rPh sb="40" eb="41">
      <t>ナカ</t>
    </rPh>
    <rPh sb="41" eb="43">
      <t>ケイゲン</t>
    </rPh>
    <phoneticPr fontId="1"/>
  </si>
  <si>
    <r>
      <t>3～5R目の自分ターンに、自身が必殺技を使うとき自身の攻撃が敵の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9">
      <t>ヒッサツワザ</t>
    </rPh>
    <rPh sb="20" eb="21">
      <t>ツカ</t>
    </rPh>
    <rPh sb="24" eb="26">
      <t>ジシン</t>
    </rPh>
    <rPh sb="27" eb="29">
      <t>コウゲキ</t>
    </rPh>
    <rPh sb="30" eb="31">
      <t>テキ</t>
    </rPh>
    <rPh sb="32" eb="34">
      <t>ケイゲン</t>
    </rPh>
    <rPh sb="38" eb="40">
      <t>ムシ</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</si>
  <si>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のとき自身が受ける通常攻撃ダメージを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ジシン</t>
    </rPh>
    <rPh sb="30" eb="31">
      <t>ウ</t>
    </rPh>
    <rPh sb="33" eb="37">
      <t>ツウジョウコウゲキ</t>
    </rPh>
    <rPh sb="42" eb="43">
      <t>ナカ</t>
    </rPh>
    <rPh sb="43" eb="45">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</si>
  <si>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</si>
  <si>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33" eb="34">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</si>
  <si>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</si>
  <si>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トウキ</t>
    </rPh>
    <rPh sb="13" eb="15">
      <t>サイダイ</t>
    </rPh>
    <rPh sb="16" eb="17">
      <t>テキ</t>
    </rPh>
    <rPh sb="22" eb="25">
      <t>テキゼンタイ</t>
    </rPh>
    <rPh sb="26" eb="28">
      <t>トウキ</t>
    </rPh>
    <rPh sb="32" eb="33">
      <t>ショウ</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</si>
  <si>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2"/>
  </si>
  <si>
    <r>
      <t>1～2R開始時に、</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7">
      <t>カイシジ</t>
    </rPh>
    <rPh sb="9" eb="11">
      <t>ナカマ</t>
    </rPh>
    <rPh sb="12" eb="14">
      <t>コオリホノオ</t>
    </rPh>
    <rPh sb="19" eb="22">
      <t>テキゼンタイ</t>
    </rPh>
    <rPh sb="23" eb="25">
      <t>コウゲキ</t>
    </rPh>
    <rPh sb="29" eb="30">
      <t>セマ</t>
    </rPh>
    <phoneticPr fontId="1"/>
  </si>
  <si>
    <r>
      <t>各Rの相手ターンに、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が受ける呪文とブレスダメージをR数が少ないほど</t>
    </r>
    <r>
      <rPr>
        <sz val="11"/>
        <color rgb="FF000000"/>
        <rFont val="HGPｺﾞｼｯｸE"/>
        <family val="3"/>
        <charset val="128"/>
      </rPr>
      <t>軽減</t>
    </r>
    <rPh sb="0" eb="1">
      <t>カク</t>
    </rPh>
    <rPh sb="3" eb="5">
      <t>アイテ</t>
    </rPh>
    <rPh sb="10" eb="14">
      <t>ミカタゼンタイ</t>
    </rPh>
    <rPh sb="15" eb="16">
      <t>ウ</t>
    </rPh>
    <rPh sb="18" eb="20">
      <t>ジュモン</t>
    </rPh>
    <rPh sb="30" eb="31">
      <t>スウ</t>
    </rPh>
    <rPh sb="32" eb="33">
      <t>スク</t>
    </rPh>
    <rPh sb="37" eb="39">
      <t>ケイゲン</t>
    </rPh>
    <phoneticPr fontId="1"/>
  </si>
  <si>
    <r>
      <t>1～2R目に、自身が通常攻撃されるたび[光]以外の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0" eb="21">
      <t>ヒカリ</t>
    </rPh>
    <rPh sb="22" eb="24">
      <t>イガイ</t>
    </rPh>
    <rPh sb="25" eb="27">
      <t>ミカタ</t>
    </rPh>
    <rPh sb="38" eb="39">
      <t>ショウ</t>
    </rPh>
    <phoneticPr fontId="2"/>
  </si>
  <si>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4" eb="16">
      <t>ゼンタイ</t>
    </rPh>
    <rPh sb="18" eb="20">
      <t>ケッカイ</t>
    </rPh>
    <rPh sb="28" eb="29">
      <t>ナカ</t>
    </rPh>
    <phoneticPr fontId="2"/>
  </si>
  <si>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[超竜]と[光]のHPを</t>
    </r>
    <r>
      <rPr>
        <sz val="11"/>
        <color rgb="FF00739B"/>
        <rFont val="HGPｺﾞｼｯｸE"/>
        <family val="3"/>
        <charset val="128"/>
      </rPr>
      <t>小</t>
    </r>
    <r>
      <rPr>
        <sz val="11"/>
        <rFont val="HGPｺﾞｼｯｸE"/>
        <family val="3"/>
        <charset val="128"/>
      </rPr>
      <t>回復</t>
    </r>
    <rPh sb="0" eb="1">
      <t>カク</t>
    </rPh>
    <rPh sb="2" eb="5">
      <t>カイシジ</t>
    </rPh>
    <rPh sb="7" eb="9">
      <t>ジシン</t>
    </rPh>
    <rPh sb="10" eb="12">
      <t>トウキ</t>
    </rPh>
    <rPh sb="16" eb="18">
      <t>サイダイ</t>
    </rPh>
    <rPh sb="21" eb="23">
      <t>ミカタ</t>
    </rPh>
    <rPh sb="24" eb="25">
      <t>チョウ</t>
    </rPh>
    <rPh sb="25" eb="26">
      <t>リュウ</t>
    </rPh>
    <rPh sb="29" eb="30">
      <t>ヒカリ</t>
    </rPh>
    <rPh sb="35" eb="38">
      <t>ショウカイフク</t>
    </rPh>
    <phoneticPr fontId="2"/>
  </si>
  <si>
    <t>EX2弾でも排出</t>
  </si>
  <si>
    <t>GGR当たりキャンペーン
パラレル有</t>
    <rPh sb="3" eb="4">
      <t>ア</t>
    </rPh>
    <rPh sb="17" eb="18">
      <t>アリ</t>
    </rPh>
    <phoneticPr fontId="1"/>
  </si>
  <si>
    <t>ダメージトラップ</t>
    <phoneticPr fontId="2"/>
  </si>
  <si>
    <t>デバフトラップ</t>
    <phoneticPr fontId="2"/>
  </si>
  <si>
    <t>切り札透視</t>
    <rPh sb="0" eb="1">
      <t>キ</t>
    </rPh>
    <rPh sb="2" eb="3">
      <t>フダ</t>
    </rPh>
    <rPh sb="3" eb="5">
      <t>トウシ</t>
    </rPh>
    <phoneticPr fontId="1"/>
  </si>
  <si>
    <t>デバフ解除</t>
    <rPh sb="3" eb="5">
      <t>カイジョ</t>
    </rPh>
    <phoneticPr fontId="2"/>
  </si>
  <si>
    <t>闘気</t>
    <rPh sb="0" eb="2">
      <t>トウキ</t>
    </rPh>
    <phoneticPr fontId="2"/>
  </si>
  <si>
    <t>攻撃ダメージ</t>
    <rPh sb="0" eb="2">
      <t>コウゲキ</t>
    </rPh>
    <phoneticPr fontId="2"/>
  </si>
  <si>
    <t>行動制御</t>
    <rPh sb="0" eb="2">
      <t>コウドウ</t>
    </rPh>
    <rPh sb="2" eb="4">
      <t>セイギョ</t>
    </rPh>
    <phoneticPr fontId="2"/>
  </si>
  <si>
    <t>4ターンの間</t>
    <rPh sb="5" eb="6">
      <t>アイダ</t>
    </rPh>
    <phoneticPr fontId="1"/>
  </si>
  <si>
    <t>2ターンの間</t>
    <rPh sb="5" eb="6">
      <t>アイダ</t>
    </rPh>
    <phoneticPr fontId="1"/>
  </si>
  <si>
    <t xml:space="preserve">   ←マイ勇者 なし (切り札)</t>
    <rPh sb="6" eb="8">
      <t>ユウシャ</t>
    </rPh>
    <rPh sb="13" eb="14">
      <t>キ</t>
    </rPh>
    <rPh sb="15" eb="16">
      <t>フダ</t>
    </rPh>
    <phoneticPr fontId="2"/>
  </si>
  <si>
    <t>あり</t>
  </si>
  <si>
    <r>
      <t>「マイ勇者」が[超竜]か[光]のとき、追加で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1">
      <t>ツイカ</t>
    </rPh>
    <rPh sb="22" eb="26">
      <t>ミカタゼンタイ</t>
    </rPh>
    <rPh sb="27" eb="30">
      <t>ヒッサツワザ</t>
    </rPh>
    <rPh sb="35" eb="36">
      <t>ショウ</t>
    </rPh>
    <phoneticPr fontId="1"/>
  </si>
  <si>
    <t>X2-069</t>
    <phoneticPr fontId="1"/>
  </si>
  <si>
    <t>X2-070</t>
    <phoneticPr fontId="1"/>
  </si>
  <si>
    <t>X2-071</t>
    <phoneticPr fontId="1"/>
  </si>
  <si>
    <t>X2-072</t>
    <phoneticPr fontId="1"/>
  </si>
  <si>
    <t>X2-073</t>
    <phoneticPr fontId="1"/>
  </si>
  <si>
    <t>X2-074</t>
    <phoneticPr fontId="1"/>
  </si>
  <si>
    <t>X2-075</t>
    <phoneticPr fontId="1"/>
  </si>
  <si>
    <t>レッスク＆タバサ</t>
  </si>
  <si>
    <t>-</t>
    <phoneticPr fontId="2"/>
  </si>
  <si>
    <t>ア-185</t>
    <phoneticPr fontId="2"/>
  </si>
  <si>
    <t>レジェンドメダル[EX1弾]</t>
    <rPh sb="12" eb="13">
      <t>ダン</t>
    </rPh>
    <phoneticPr fontId="2"/>
  </si>
  <si>
    <r>
      <t>「EX2弾」のトーナメントモードのバトルの間、全てのステータスが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</si>
  <si>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ベリアル (悪霊の神々)</t>
  </si>
  <si>
    <t>ハドラー (魔軍司令)</t>
    <phoneticPr fontId="1"/>
  </si>
  <si>
    <t>アトラス (悪霊の神々)</t>
  </si>
  <si>
    <t>バズズ (悪霊の神々)</t>
  </si>
  <si>
    <t>E盾-08</t>
    <rPh sb="1" eb="2">
      <t>タテ</t>
    </rPh>
    <phoneticPr fontId="2"/>
  </si>
  <si>
    <t>E盾-07</t>
    <rPh sb="1" eb="2">
      <t>タテ</t>
    </rPh>
    <phoneticPr fontId="2"/>
  </si>
  <si>
    <t>ひかりのたて [EX]</t>
    <phoneticPr fontId="2"/>
  </si>
  <si>
    <t>超越魔王の盾 [EX]</t>
    <phoneticPr fontId="2"/>
  </si>
  <si>
    <t>各Rに敵が攻撃するときに、一番近い仲間と自身が受ける物理ダメージをR数が少ないほど軽減</t>
    <rPh sb="0" eb="1">
      <t>カク</t>
    </rPh>
    <rPh sb="3" eb="4">
      <t>テキ</t>
    </rPh>
    <rPh sb="5" eb="7">
      <t>コウゲキ</t>
    </rPh>
    <rPh sb="13" eb="16">
      <t>イチバンチカ</t>
    </rPh>
    <rPh sb="17" eb="19">
      <t>ナカマ</t>
    </rPh>
    <rPh sb="20" eb="22">
      <t>ジシン</t>
    </rPh>
    <rPh sb="23" eb="24">
      <t>ウ</t>
    </rPh>
    <rPh sb="26" eb="28">
      <t>ブツリ</t>
    </rPh>
    <rPh sb="34" eb="35">
      <t>スウ</t>
    </rPh>
    <rPh sb="36" eb="37">
      <t>スク</t>
    </rPh>
    <rPh sb="41" eb="43">
      <t>ケイゲン</t>
    </rPh>
    <phoneticPr fontId="1"/>
  </si>
  <si>
    <t>1～3R目の相手ターンに、敵が必殺技を使うとき一番近い仲間と自身が受ける必殺技ダメージを1にする</t>
    <rPh sb="4" eb="5">
      <t>メ</t>
    </rPh>
    <rPh sb="6" eb="8">
      <t>アイテ</t>
    </rPh>
    <rPh sb="13" eb="14">
      <t>テキ</t>
    </rPh>
    <rPh sb="15" eb="18">
      <t>ヒッサツワザ</t>
    </rPh>
    <rPh sb="19" eb="20">
      <t>ツカ</t>
    </rPh>
    <rPh sb="23" eb="25">
      <t>イチバン</t>
    </rPh>
    <rPh sb="25" eb="26">
      <t>チカ</t>
    </rPh>
    <rPh sb="27" eb="29">
      <t>ナカマ</t>
    </rPh>
    <rPh sb="30" eb="32">
      <t>ジシン</t>
    </rPh>
    <rPh sb="33" eb="34">
      <t>ウ</t>
    </rPh>
    <rPh sb="36" eb="39">
      <t>ヒッサツワザ</t>
    </rPh>
    <phoneticPr fontId="1"/>
  </si>
  <si>
    <t>1にする</t>
    <phoneticPr fontId="1"/>
  </si>
  <si>
    <t>SP-219</t>
  </si>
  <si>
    <t>SP-220</t>
  </si>
  <si>
    <t>SP-221</t>
  </si>
  <si>
    <t>SP-222</t>
  </si>
  <si>
    <t>SP-223</t>
  </si>
  <si>
    <t>最強ジャンプ11月 付録</t>
    <rPh sb="0" eb="2">
      <t>サイキョウ</t>
    </rPh>
    <rPh sb="8" eb="9">
      <t>ガツ</t>
    </rPh>
    <rPh sb="10" eb="12">
      <t>フロク</t>
    </rPh>
    <phoneticPr fontId="1"/>
  </si>
  <si>
    <r>
      <t>1～2R終了時に、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9" eb="13">
      <t>ミカタゼンタイ</t>
    </rPh>
    <rPh sb="17" eb="18">
      <t>ナカ</t>
    </rPh>
    <rPh sb="18" eb="20">
      <t>カイフク</t>
    </rPh>
    <phoneticPr fontId="1"/>
  </si>
  <si>
    <r>
      <t>3～5R開始時に、こうげきと物理ダメージを</t>
    </r>
    <r>
      <rPr>
        <sz val="11"/>
        <color rgb="FF00739B"/>
        <rFont val="HGPｺﾞｼｯｸE"/>
        <family val="3"/>
        <charset val="128"/>
      </rPr>
      <t>小</t>
    </r>
    <r>
      <rPr>
        <sz val="11"/>
        <color rgb="FF000000"/>
        <rFont val="HGPｺﾞｼｯｸE"/>
        <family val="3"/>
        <charset val="128"/>
      </rPr>
      <t>アップ</t>
    </r>
    <rPh sb="4" eb="6">
      <t>カイシ</t>
    </rPh>
    <rPh sb="6" eb="7">
      <t>ジ</t>
    </rPh>
    <rPh sb="14" eb="16">
      <t>ブツリ</t>
    </rPh>
    <rPh sb="21" eb="22">
      <t>ショウ</t>
    </rPh>
    <phoneticPr fontId="1"/>
  </si>
  <si>
    <r>
      <t>2～4R開始時に、HP100%の敵がいるたび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6">
      <t>カイシ</t>
    </rPh>
    <rPh sb="6" eb="7">
      <t>ジ</t>
    </rPh>
    <rPh sb="16" eb="17">
      <t>テキ</t>
    </rPh>
    <rPh sb="22" eb="26">
      <t>ミカタゼンタイ</t>
    </rPh>
    <rPh sb="37" eb="38">
      <t>ショウ</t>
    </rPh>
    <phoneticPr fontId="1"/>
  </si>
  <si>
    <r>
      <t>2～5R開始時に、HP50%以下の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6">
      <t>カイシ</t>
    </rPh>
    <rPh sb="6" eb="7">
      <t>ジ</t>
    </rPh>
    <rPh sb="14" eb="16">
      <t>イカ</t>
    </rPh>
    <rPh sb="17" eb="19">
      <t>ミカタ</t>
    </rPh>
    <rPh sb="23" eb="27">
      <t>ミカタゼンタイ</t>
    </rPh>
    <rPh sb="28" eb="31">
      <t>ヒッサツワザ</t>
    </rPh>
    <rPh sb="36" eb="37">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</si>
  <si>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のこうげきとすばやさを自身のHPが多いほど</t>
    </r>
    <r>
      <rPr>
        <sz val="11"/>
        <color rgb="FF000000"/>
        <rFont val="HGPｺﾞｼｯｸE"/>
        <family val="3"/>
        <charset val="128"/>
      </rPr>
      <t>アップ</t>
    </r>
    <rPh sb="4" eb="7">
      <t>カイシジ</t>
    </rPh>
    <rPh sb="9" eb="11">
      <t>ミカタ</t>
    </rPh>
    <rPh sb="11" eb="13">
      <t>ゼンタイ</t>
    </rPh>
    <rPh sb="24" eb="26">
      <t>ジシン</t>
    </rPh>
    <rPh sb="30" eb="31">
      <t>オオ</t>
    </rPh>
    <phoneticPr fontId="1"/>
  </si>
  <si>
    <r>
      <t>2～4R終了時に、HPが一番低い</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12" eb="14">
      <t>イチバン</t>
    </rPh>
    <rPh sb="14" eb="15">
      <t>ヒク</t>
    </rPh>
    <rPh sb="16" eb="18">
      <t>ミカタ</t>
    </rPh>
    <rPh sb="19" eb="21">
      <t>トウキ</t>
    </rPh>
    <rPh sb="25" eb="26">
      <t>ショウ</t>
    </rPh>
    <phoneticPr fontId="1"/>
  </si>
  <si>
    <r>
      <t>2～4R終了時に、一番近い</t>
    </r>
    <r>
      <rPr>
        <sz val="11"/>
        <color rgb="FFFF5A32"/>
        <rFont val="HGPｺﾞｼｯｸE"/>
        <family val="3"/>
        <charset val="128"/>
      </rPr>
      <t>仲間</t>
    </r>
    <r>
      <rPr>
        <sz val="1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Ph sb="4" eb="7">
      <t>シュウリョウジ</t>
    </rPh>
    <rPh sb="9" eb="11">
      <t>イチバン</t>
    </rPh>
    <rPh sb="11" eb="12">
      <t>チカ</t>
    </rPh>
    <rPh sb="13" eb="15">
      <t>ナカマ</t>
    </rPh>
    <rPh sb="21" eb="22">
      <t>ダイ</t>
    </rPh>
    <phoneticPr fontId="1"/>
  </si>
  <si>
    <r>
      <t>各R開始時に、自身がHP50%以下のとき闘気ゲージを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トウキ</t>
    </rPh>
    <rPh sb="26" eb="27">
      <t>ショウ</t>
    </rPh>
    <phoneticPr fontId="1"/>
  </si>
  <si>
    <r>
      <t>3～5R開始時に、自身がHP50%以下のとき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7">
      <t>カイシジ</t>
    </rPh>
    <rPh sb="9" eb="11">
      <t>ジシン</t>
    </rPh>
    <rPh sb="17" eb="19">
      <t>イカ</t>
    </rPh>
    <rPh sb="22" eb="26">
      <t>ミカタゼンタイ</t>
    </rPh>
    <rPh sb="27" eb="29">
      <t>ジュモン</t>
    </rPh>
    <rPh sb="35" eb="36">
      <t>スウ</t>
    </rPh>
    <rPh sb="37" eb="38">
      <t>オオ</t>
    </rPh>
    <phoneticPr fontId="1"/>
  </si>
  <si>
    <r>
      <t>3～5R開始時に、こうげきとまりょくをR数が多いほど</t>
    </r>
    <r>
      <rPr>
        <sz val="11"/>
        <color rgb="FF000000"/>
        <rFont val="HGPｺﾞｼｯｸE"/>
        <family val="3"/>
        <charset val="128"/>
      </rPr>
      <t>アップ</t>
    </r>
    <rPh sb="4" eb="6">
      <t>カイシ</t>
    </rPh>
    <rPh sb="6" eb="7">
      <t>ジ</t>
    </rPh>
    <rPh sb="20" eb="21">
      <t>スウ</t>
    </rPh>
    <rPh sb="22" eb="23">
      <t>オオ</t>
    </rPh>
    <phoneticPr fontId="1"/>
  </si>
  <si>
    <r>
      <t>3～5R目の自分ターンに、自身が必殺技を使うとき必殺技ダメージを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2" eb="34">
      <t>ミカタ</t>
    </rPh>
    <rPh sb="35" eb="36">
      <t>ヒカリ</t>
    </rPh>
    <rPh sb="38" eb="39">
      <t>オオ</t>
    </rPh>
    <phoneticPr fontId="1"/>
  </si>
  <si>
    <t>　X2-071 レックス&amp;タバサ、SP-215 ミストマァム、SP-078 マァム、SP-102 レオナ、SP-169 ポップ、X1-040 覚醒クロコダイン、S5-057 ロトの血を引く者、S3-041 クロコダイン、06-061 シルビア、08-055 マーニャ　対応済み</t>
    <rPh sb="71" eb="73">
      <t>カクセイ</t>
    </rPh>
    <rPh sb="90" eb="91">
      <t>チ</t>
    </rPh>
    <rPh sb="92" eb="93">
      <t>ヒ</t>
    </rPh>
    <rPh sb="94" eb="95">
      <t>モノ</t>
    </rPh>
    <rPh sb="134" eb="137">
      <t>タイオウスミ</t>
    </rPh>
    <phoneticPr fontId="2"/>
  </si>
  <si>
    <t>レックス&amp;タバサ</t>
    <phoneticPr fontId="2"/>
  </si>
  <si>
    <t>X2-071  レッスク＆タバサ</t>
  </si>
  <si>
    <t>S武-14  らせつのまそう [超]</t>
  </si>
  <si>
    <t>ア-078  光のゆびわ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</si>
</sst>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70">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b/>
      <sz val="9"/>
      <color rgb="FFFF0000"/>
      <name val="ＭＳ Ｐゴシック"/>
      <family val="3"/>
      <charset val="128"/>
      <scheme val="minor"/>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sz val="1"/>
      <color theme="0"/>
      <name val="HGPｺﾞｼｯｸE"/>
      <family val="3"/>
      <charset val="128"/>
    </font>
    <font>
      <sz val="1"/>
      <color theme="1"/>
      <name val="HGPｺﾞｼｯｸE"/>
      <family val="3"/>
      <charset val="128"/>
    </font>
    <font>
      <b/>
      <sz val="10"/>
      <color rgb="FFFF00FF"/>
      <name val="HGPｺﾞｼｯｸE"/>
      <family val="3"/>
      <charset val="128"/>
    </font>
    <font>
      <b/>
      <sz val="8"/>
      <color theme="1" tint="0.14999847407452621"/>
      <name val="HGPｺﾞｼｯｸE"/>
      <family val="3"/>
      <charset val="128"/>
    </font>
    <font>
      <sz val="9"/>
      <color rgb="FF7030A0"/>
      <name val="HGPｺﾞｼｯｸE"/>
      <family val="3"/>
      <charset val="128"/>
    </font>
    <font>
      <sz val="11"/>
      <color rgb="FF00B050"/>
      <name val="HGPｺﾞｼｯｸE"/>
      <family val="3"/>
      <charset val="128"/>
    </font>
    <font>
      <sz val="11"/>
      <name val="ＭＳ Ｐゴシック"/>
      <family val="2"/>
      <charset val="128"/>
      <scheme val="minor"/>
    </font>
    <font>
      <sz val="6"/>
      <name val="HGPｺﾞｼｯｸE"/>
      <family val="3"/>
      <charset val="128"/>
    </font>
    <font>
      <sz val="12"/>
      <color rgb="FFFD2703"/>
      <name val="HGPｺﾞｼｯｸE"/>
      <family val="3"/>
      <charset val="128"/>
    </font>
  </fonts>
  <fills count="51">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00FF"/>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
      <patternFill patternType="solid">
        <fgColor rgb="FFCCFF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
      <left/>
      <right/>
      <top/>
      <bottom style="thin">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939">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lignment vertical="center"/>
    </xf>
    <xf numFmtId="0" fontId="8" fillId="0" borderId="0" xfId="0"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0" borderId="0" xfId="0" applyFont="1" applyAlignment="1">
      <alignment horizontal="center" vertical="center"/>
    </xf>
    <xf numFmtId="0" fontId="35" fillId="27" borderId="1" xfId="0" applyFont="1" applyFill="1" applyBorder="1" applyAlignment="1">
      <alignment horizontal="center" vertical="center"/>
    </xf>
    <xf numFmtId="0" fontId="35" fillId="26" borderId="1" xfId="0" applyFont="1" applyFill="1" applyBorder="1" applyAlignment="1">
      <alignment horizontal="center" vertical="center"/>
    </xf>
    <xf numFmtId="0" fontId="35" fillId="28" borderId="1" xfId="0" applyFont="1" applyFill="1" applyBorder="1" applyAlignment="1">
      <alignment horizontal="center" vertical="center"/>
    </xf>
    <xf numFmtId="0" fontId="35" fillId="29" borderId="1" xfId="0" applyFont="1" applyFill="1" applyBorder="1" applyAlignment="1">
      <alignment horizontal="center" vertical="center"/>
    </xf>
    <xf numFmtId="0" fontId="35"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6" fillId="0" borderId="1" xfId="0" applyFont="1" applyFill="1" applyBorder="1" applyAlignment="1">
      <alignment horizontal="center" vertical="center"/>
    </xf>
    <xf numFmtId="0" fontId="27" fillId="0" borderId="0" xfId="0" applyFont="1" applyBorder="1" applyAlignment="1">
      <alignment horizontal="left" vertical="center"/>
    </xf>
    <xf numFmtId="0" fontId="37"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8" fillId="0" borderId="1" xfId="0" applyFont="1" applyBorder="1" applyAlignment="1">
      <alignment horizontal="center" vertical="center"/>
    </xf>
    <xf numFmtId="0" fontId="5" fillId="0" borderId="1" xfId="0" applyFont="1" applyFill="1" applyBorder="1" applyAlignment="1">
      <alignment horizontal="center" vertical="center"/>
    </xf>
    <xf numFmtId="0" fontId="39"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2"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1" fillId="0" borderId="0" xfId="0" applyFont="1" applyFill="1" applyBorder="1" applyAlignment="1">
      <alignment horizontal="center" vertical="center"/>
    </xf>
    <xf numFmtId="0" fontId="6" fillId="0" borderId="0" xfId="0" applyFont="1">
      <alignment vertical="center"/>
    </xf>
    <xf numFmtId="0" fontId="37" fillId="0" borderId="0" xfId="0" applyFont="1" applyBorder="1" applyAlignment="1">
      <alignment horizontal="left" vertical="center"/>
    </xf>
    <xf numFmtId="0" fontId="4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3"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3" borderId="0" xfId="0" applyFont="1" applyFill="1" applyAlignment="1">
      <alignment horizontal="right" vertical="center"/>
    </xf>
    <xf numFmtId="0" fontId="36"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6"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Alignment="1">
      <alignment horizontal="right" vertical="center"/>
    </xf>
    <xf numFmtId="0" fontId="21" fillId="41" borderId="0" xfId="0" applyFont="1" applyFill="1" applyAlignment="1">
      <alignment horizontal="right" vertical="center"/>
    </xf>
    <xf numFmtId="0" fontId="4" fillId="43" borderId="0" xfId="0" applyFont="1" applyFill="1" applyAlignment="1">
      <alignment horizontal="center" vertical="center"/>
    </xf>
    <xf numFmtId="0" fontId="4" fillId="44"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60"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8"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63"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30" fillId="27" borderId="0" xfId="0" applyFont="1" applyFill="1" applyAlignment="1">
      <alignment horizontal="center" vertical="center"/>
    </xf>
    <xf numFmtId="0" fontId="30" fillId="26" borderId="0" xfId="0" applyFont="1" applyFill="1" applyAlignment="1">
      <alignment horizontal="center" vertical="center"/>
    </xf>
    <xf numFmtId="0" fontId="30" fillId="28" borderId="0" xfId="0" applyFont="1" applyFill="1" applyAlignment="1">
      <alignment horizontal="center" vertical="center"/>
    </xf>
    <xf numFmtId="0" fontId="30" fillId="29" borderId="0" xfId="0" applyFont="1" applyFill="1" applyAlignment="1">
      <alignment horizontal="center" vertical="center"/>
    </xf>
    <xf numFmtId="0" fontId="30" fillId="30" borderId="0" xfId="0" applyFont="1" applyFill="1" applyAlignment="1">
      <alignment horizontal="center" vertical="center"/>
    </xf>
    <xf numFmtId="0" fontId="18"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63"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1" fillId="0" borderId="0" xfId="0" applyFont="1" applyFill="1" applyBorder="1" applyAlignment="1">
      <alignment horizontal="center" vertical="center"/>
    </xf>
    <xf numFmtId="9" fontId="4" fillId="0" borderId="0" xfId="0" applyNumberFormat="1" applyFont="1">
      <alignment vertical="center"/>
    </xf>
    <xf numFmtId="9" fontId="6" fillId="0" borderId="0" xfId="1" applyFont="1">
      <alignment vertical="center"/>
    </xf>
    <xf numFmtId="9" fontId="4" fillId="2" borderId="0" xfId="1" applyFont="1" applyFill="1" applyAlignment="1" applyProtection="1">
      <alignment horizontal="center" vertical="center"/>
      <protection locked="0"/>
    </xf>
    <xf numFmtId="0" fontId="65" fillId="0" borderId="0" xfId="0" applyFont="1">
      <alignment vertical="center"/>
    </xf>
    <xf numFmtId="0" fontId="41"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0" borderId="0" xfId="0" applyFont="1" applyAlignment="1">
      <alignment horizontal="center" vertical="center"/>
    </xf>
    <xf numFmtId="0" fontId="4" fillId="42"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4"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66" fillId="0" borderId="0" xfId="0" applyFont="1">
      <alignment vertical="center"/>
    </xf>
    <xf numFmtId="0" fontId="4" fillId="2" borderId="1" xfId="0" applyFont="1" applyFill="1" applyBorder="1" applyProtection="1">
      <alignment vertical="center"/>
    </xf>
    <xf numFmtId="0" fontId="4" fillId="0" borderId="1" xfId="0" applyFont="1" applyBorder="1" applyProtection="1">
      <alignment vertical="center"/>
    </xf>
    <xf numFmtId="0" fontId="4" fillId="0" borderId="0" xfId="0" applyFont="1" applyProtection="1">
      <alignment vertical="center"/>
    </xf>
    <xf numFmtId="9" fontId="4" fillId="2" borderId="0" xfId="1" applyFont="1" applyFill="1" applyProtection="1">
      <alignment vertical="center"/>
    </xf>
    <xf numFmtId="0" fontId="27" fillId="0" borderId="0" xfId="0" applyFont="1">
      <alignment vertical="center"/>
    </xf>
    <xf numFmtId="0" fontId="46" fillId="0" borderId="0" xfId="0" applyFont="1">
      <alignment vertical="center"/>
    </xf>
    <xf numFmtId="0" fontId="67" fillId="0" borderId="0" xfId="0" applyFont="1">
      <alignment vertical="center"/>
    </xf>
    <xf numFmtId="0" fontId="26" fillId="0" borderId="0" xfId="0" applyFont="1" applyAlignment="1">
      <alignment horizontal="left" vertical="center"/>
    </xf>
    <xf numFmtId="0" fontId="26" fillId="0" borderId="0" xfId="0" applyFont="1">
      <alignment vertical="center"/>
    </xf>
    <xf numFmtId="0" fontId="26" fillId="0" borderId="0" xfId="0" quotePrefix="1" applyFont="1">
      <alignment vertical="center"/>
    </xf>
    <xf numFmtId="0" fontId="46" fillId="0" borderId="1" xfId="0" applyFont="1" applyBorder="1" applyAlignment="1">
      <alignment horizontal="center" vertical="center"/>
    </xf>
    <xf numFmtId="0" fontId="46" fillId="0" borderId="0"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0" fontId="68"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0" borderId="0" xfId="0" applyFont="1" applyBorder="1" applyAlignment="1">
      <alignment horizontal="center" vertical="center"/>
    </xf>
    <xf numFmtId="0" fontId="4" fillId="42"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10" fillId="0" borderId="0" xfId="0" applyFont="1" applyBorder="1" applyAlignment="1">
      <alignment horizontal="left"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1" fillId="0" borderId="0" xfId="0" applyFont="1" applyFill="1" applyBorder="1" applyAlignment="1">
      <alignment horizontal="center" vertical="center"/>
    </xf>
    <xf numFmtId="0" fontId="5" fillId="0" borderId="10" xfId="0" applyFont="1" applyBorder="1">
      <alignment vertical="center"/>
    </xf>
    <xf numFmtId="9" fontId="4" fillId="2" borderId="1" xfId="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1" fillId="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left" vertical="center"/>
    </xf>
    <xf numFmtId="0" fontId="52" fillId="0" borderId="0" xfId="0" applyFont="1" applyBorder="1" applyAlignment="1">
      <alignment horizontal="center" vertical="center"/>
    </xf>
    <xf numFmtId="0" fontId="4" fillId="2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7" borderId="0" xfId="0" applyFont="1" applyFill="1" applyBorder="1" applyAlignment="1">
      <alignment horizontal="center" vertical="center"/>
    </xf>
    <xf numFmtId="0" fontId="4" fillId="0" borderId="0" xfId="0" applyFont="1" applyBorder="1" applyAlignment="1">
      <alignment horizontal="center" vertical="center"/>
    </xf>
    <xf numFmtId="0" fontId="4" fillId="17"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8" borderId="0" xfId="0" applyFont="1" applyFill="1" applyBorder="1" applyAlignment="1">
      <alignment horizontal="center" vertical="center"/>
    </xf>
    <xf numFmtId="0" fontId="20" fillId="45" borderId="0" xfId="0" applyFont="1" applyFill="1" applyBorder="1" applyAlignment="1">
      <alignment horizontal="center" vertical="center"/>
    </xf>
    <xf numFmtId="0" fontId="58" fillId="0" borderId="0" xfId="0" applyFont="1" applyBorder="1" applyAlignment="1">
      <alignment horizontal="center" vertical="center"/>
    </xf>
    <xf numFmtId="0" fontId="6" fillId="18" borderId="0" xfId="0" applyFont="1" applyFill="1" applyBorder="1" applyAlignment="1">
      <alignment horizontal="center" vertical="center"/>
    </xf>
    <xf numFmtId="0" fontId="57" fillId="0" borderId="0" xfId="0" applyFont="1" applyBorder="1" applyAlignment="1">
      <alignment horizontal="center" vertical="center"/>
    </xf>
    <xf numFmtId="0" fontId="4" fillId="22"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3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46"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11" borderId="0" xfId="0" applyFont="1" applyFill="1" applyBorder="1" applyAlignment="1">
      <alignment horizontal="center" vertical="center"/>
    </xf>
    <xf numFmtId="0" fontId="56" fillId="0" borderId="0" xfId="0" applyFont="1" applyBorder="1" applyAlignment="1">
      <alignment horizontal="center" vertical="center"/>
    </xf>
    <xf numFmtId="0" fontId="6" fillId="16" borderId="0" xfId="0" applyFont="1" applyFill="1" applyBorder="1" applyAlignment="1">
      <alignment horizontal="center" vertical="center"/>
    </xf>
    <xf numFmtId="0" fontId="4" fillId="15" borderId="0" xfId="0" applyFont="1" applyFill="1" applyBorder="1" applyAlignment="1">
      <alignment horizontal="center" vertical="center"/>
    </xf>
    <xf numFmtId="0" fontId="55" fillId="0" borderId="0" xfId="0" applyFont="1" applyBorder="1" applyAlignment="1">
      <alignment horizontal="center" vertical="center"/>
    </xf>
    <xf numFmtId="0" fontId="54" fillId="0" borderId="0" xfId="0" applyFont="1" applyBorder="1" applyAlignment="1">
      <alignment horizontal="center" vertical="center"/>
    </xf>
    <xf numFmtId="0" fontId="4" fillId="7" borderId="0" xfId="0" applyFont="1" applyFill="1" applyBorder="1" applyAlignment="1">
      <alignment horizontal="center" vertical="center"/>
    </xf>
    <xf numFmtId="0" fontId="4" fillId="19" borderId="0" xfId="0" applyFont="1" applyFill="1" applyBorder="1" applyAlignment="1">
      <alignment horizontal="center" vertical="center"/>
    </xf>
    <xf numFmtId="0" fontId="4" fillId="14" borderId="0" xfId="0" applyFont="1" applyFill="1" applyBorder="1" applyAlignment="1">
      <alignment horizontal="center" vertical="center"/>
    </xf>
    <xf numFmtId="0" fontId="53" fillId="0" borderId="0" xfId="0" applyFont="1" applyBorder="1" applyAlignment="1">
      <alignment horizontal="center" vertical="center"/>
    </xf>
    <xf numFmtId="0" fontId="27" fillId="0" borderId="0" xfId="0" applyFont="1" applyFill="1" applyBorder="1" applyAlignment="1">
      <alignment horizontal="center" vertical="center"/>
    </xf>
    <xf numFmtId="0" fontId="5" fillId="0" borderId="0" xfId="0" applyFont="1" applyBorder="1" applyAlignment="1">
      <alignment horizontal="center" vertical="center" wrapText="1"/>
    </xf>
    <xf numFmtId="0" fontId="5" fillId="0" borderId="0" xfId="0" applyFont="1" applyAlignment="1">
      <alignment horizontal="center" vertical="center"/>
    </xf>
    <xf numFmtId="0" fontId="6" fillId="18" borderId="0" xfId="0" applyFont="1" applyFill="1" applyAlignment="1">
      <alignment horizontal="center" vertical="center"/>
    </xf>
    <xf numFmtId="0" fontId="59" fillId="0" borderId="0" xfId="0" applyFont="1" applyBorder="1" applyAlignment="1">
      <alignment horizontal="center" vertical="center"/>
    </xf>
    <xf numFmtId="0" fontId="5" fillId="11" borderId="0" xfId="0" applyFont="1" applyFill="1" applyAlignment="1">
      <alignment horizontal="center" vertical="center"/>
    </xf>
    <xf numFmtId="0" fontId="27" fillId="0" borderId="0" xfId="0" applyFont="1" applyFill="1" applyBorder="1" applyAlignment="1">
      <alignment horizontal="center" vertical="center" wrapText="1"/>
    </xf>
    <xf numFmtId="0" fontId="11" fillId="0" borderId="0" xfId="0" applyFont="1" applyBorder="1" applyAlignment="1">
      <alignment horizontal="center" vertical="center"/>
    </xf>
    <xf numFmtId="0" fontId="64" fillId="0" borderId="0" xfId="0" applyFont="1" applyFill="1" applyBorder="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left" vertical="center"/>
    </xf>
    <xf numFmtId="0" fontId="59" fillId="0" borderId="0" xfId="0" applyFont="1" applyAlignment="1">
      <alignment horizontal="center" vertical="center"/>
    </xf>
    <xf numFmtId="0" fontId="4" fillId="20" borderId="0" xfId="0" applyFont="1" applyFill="1" applyAlignment="1">
      <alignment horizontal="center" vertical="center"/>
    </xf>
    <xf numFmtId="0" fontId="4" fillId="25" borderId="0" xfId="0" applyFont="1" applyFill="1" applyAlignment="1">
      <alignment horizontal="center" vertical="center"/>
    </xf>
    <xf numFmtId="0" fontId="4" fillId="24"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7" borderId="0" xfId="0" applyFont="1" applyFill="1" applyAlignment="1">
      <alignment horizontal="center" vertical="center"/>
    </xf>
    <xf numFmtId="0" fontId="5" fillId="13" borderId="0" xfId="0" applyFont="1" applyFill="1" applyAlignment="1">
      <alignment horizontal="center" vertical="center"/>
    </xf>
    <xf numFmtId="0" fontId="31" fillId="0" borderId="0" xfId="0" applyFont="1" applyBorder="1" applyAlignment="1">
      <alignment horizontal="center" vertical="center"/>
    </xf>
    <xf numFmtId="0" fontId="4" fillId="17" borderId="0" xfId="0" applyFont="1" applyFill="1" applyAlignment="1">
      <alignment horizontal="center" vertical="center"/>
    </xf>
    <xf numFmtId="0" fontId="4" fillId="21" borderId="0" xfId="0" applyFont="1" applyFill="1" applyAlignment="1">
      <alignment horizontal="center" vertic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5" fillId="8" borderId="0" xfId="0" applyFont="1" applyFill="1" applyAlignment="1">
      <alignment horizontal="center" vertical="center"/>
    </xf>
    <xf numFmtId="0" fontId="1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51" fillId="32" borderId="0" xfId="0" applyFont="1" applyFill="1" applyBorder="1" applyAlignment="1">
      <alignment horizontal="center" vertical="center"/>
    </xf>
    <xf numFmtId="0" fontId="10" fillId="0" borderId="0" xfId="0" applyFont="1" applyBorder="1" applyAlignment="1">
      <alignment horizontal="left" vertical="center"/>
    </xf>
    <xf numFmtId="0" fontId="20" fillId="0" borderId="0" xfId="0" applyFont="1" applyFill="1" applyBorder="1" applyAlignment="1">
      <alignment horizontal="center" vertical="center"/>
    </xf>
    <xf numFmtId="0" fontId="4" fillId="50" borderId="0" xfId="0" applyFont="1" applyFill="1" applyBorder="1" applyAlignment="1">
      <alignment horizontal="center" vertical="center"/>
    </xf>
    <xf numFmtId="0" fontId="4" fillId="50" borderId="0" xfId="0" quotePrefix="1" applyNumberFormat="1" applyFont="1" applyFill="1" applyBorder="1" applyAlignment="1">
      <alignment horizontal="center" vertical="center"/>
    </xf>
    <xf numFmtId="0" fontId="5" fillId="50" borderId="0" xfId="0" applyFont="1" applyFill="1" applyBorder="1" applyAlignment="1">
      <alignment horizontal="center" vertical="center"/>
    </xf>
    <xf numFmtId="0" fontId="4" fillId="42"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1"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4" fillId="49" borderId="0" xfId="0" applyFont="1" applyFill="1" applyBorder="1" applyAlignment="1">
      <alignment horizontal="center"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6" fillId="0" borderId="4" xfId="0" applyFont="1" applyBorder="1" applyAlignment="1">
      <alignment horizontal="center" vertical="center"/>
    </xf>
    <xf numFmtId="0" fontId="46"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69" fillId="0" borderId="4" xfId="0" applyFont="1" applyBorder="1" applyAlignment="1">
      <alignment horizontal="left" vertical="center"/>
    </xf>
    <xf numFmtId="0" fontId="69" fillId="0" borderId="2" xfId="0" applyFont="1" applyBorder="1" applyAlignment="1">
      <alignment horizontal="left" vertical="center"/>
    </xf>
    <xf numFmtId="0" fontId="69" fillId="0" borderId="5" xfId="0" applyFont="1" applyBorder="1" applyAlignment="1">
      <alignment horizontal="left"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6"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2" fillId="0" borderId="0" xfId="0" applyFont="1" applyAlignment="1">
      <alignment horizontal="right" vertical="center"/>
    </xf>
    <xf numFmtId="0" fontId="42" fillId="39" borderId="7" xfId="0" applyFont="1" applyFill="1" applyBorder="1" applyAlignment="1">
      <alignment horizontal="right" vertical="center"/>
    </xf>
    <xf numFmtId="0" fontId="42" fillId="39" borderId="8" xfId="0" applyFont="1" applyFill="1" applyBorder="1" applyAlignment="1">
      <alignment horizontal="right" vertical="center"/>
    </xf>
  </cellXfs>
  <cellStyles count="2">
    <cellStyle name="パーセント" xfId="1" builtinId="5"/>
    <cellStyle name="標準" xfId="0" builtinId="0"/>
  </cellStyles>
  <dxfs count="512">
    <dxf>
      <font>
        <color theme="0"/>
      </font>
      <fill>
        <patternFill patternType="none">
          <bgColor auto="1"/>
        </patternFill>
      </fill>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theme="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patternType="lightDown"/>
      </fill>
    </dxf>
    <dxf>
      <fill>
        <patternFill patternType="lightDown"/>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patternType="lightDown"/>
      </fill>
    </dxf>
    <dxf>
      <fill>
        <patternFill patternType="lightDown"/>
      </fill>
    </dxf>
    <dxf>
      <font>
        <b/>
        <i val="0"/>
        <color auto="1"/>
      </font>
    </dxf>
    <dxf>
      <fill>
        <patternFill patternType="lightDown"/>
      </fill>
    </dxf>
  </dxfs>
  <tableStyles count="0" defaultTableStyle="TableStyleMedium2" defaultPivotStyle="PivotStyleLight16"/>
  <colors>
    <mruColors>
      <color rgb="FFFD2703"/>
      <color rgb="FFCCFFFF"/>
      <color rgb="FFFF00FF"/>
      <color rgb="FFFF7C80"/>
      <color rgb="FFDEEE12"/>
      <color rgb="FFD0721C"/>
      <color rgb="FF66FF33"/>
      <color rgb="FF02ACBE"/>
      <color rgb="FFB3C8A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3054"/>
  <sheetViews>
    <sheetView tabSelected="1"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7.375" style="1" customWidth="1"/>
    <col min="16" max="16" width="3.75" style="1" hidden="1" customWidth="1"/>
    <col min="17" max="21" width="7.625" style="1" customWidth="1"/>
    <col min="22" max="22" width="5.875" style="13" customWidth="1"/>
    <col min="23" max="23" width="17.75" style="1" customWidth="1"/>
    <col min="24" max="24" width="18.375" style="1" hidden="1" customWidth="1"/>
    <col min="25" max="25" width="18.375" style="1" customWidth="1"/>
    <col min="26" max="26" width="9.125" style="1" customWidth="1"/>
  </cols>
  <sheetData>
    <row r="1" spans="1:28" s="2" customFormat="1">
      <c r="A1" s="162" t="s">
        <v>13</v>
      </c>
      <c r="B1" s="36" t="s">
        <v>12</v>
      </c>
      <c r="C1" s="36" t="s">
        <v>11</v>
      </c>
      <c r="D1" s="36"/>
      <c r="E1" s="162" t="s">
        <v>16</v>
      </c>
      <c r="F1" s="40" t="s">
        <v>33</v>
      </c>
      <c r="G1" s="162" t="s">
        <v>17</v>
      </c>
      <c r="H1" s="40" t="s">
        <v>18</v>
      </c>
      <c r="I1" s="36" t="s">
        <v>6</v>
      </c>
      <c r="J1" s="36" t="s">
        <v>100</v>
      </c>
      <c r="K1" s="163" t="s">
        <v>109</v>
      </c>
      <c r="L1" s="163" t="s">
        <v>10</v>
      </c>
      <c r="M1" s="36" t="s">
        <v>108</v>
      </c>
      <c r="N1" s="36" t="s">
        <v>96</v>
      </c>
      <c r="O1" s="36" t="s">
        <v>79</v>
      </c>
      <c r="P1" s="36"/>
      <c r="Q1" s="164" t="s">
        <v>15</v>
      </c>
      <c r="R1" s="165" t="s">
        <v>7</v>
      </c>
      <c r="S1" s="166" t="s">
        <v>8</v>
      </c>
      <c r="T1" s="167" t="s">
        <v>9</v>
      </c>
      <c r="U1" s="168" t="s">
        <v>14</v>
      </c>
      <c r="V1" s="397" t="s">
        <v>4449</v>
      </c>
      <c r="W1" s="36" t="s">
        <v>4441</v>
      </c>
      <c r="X1" s="36" t="s">
        <v>4440</v>
      </c>
      <c r="Y1" s="36" t="s">
        <v>5459</v>
      </c>
      <c r="Z1" s="890" t="s">
        <v>4715</v>
      </c>
      <c r="AA1" s="890"/>
      <c r="AB1" s="12" t="s">
        <v>4444</v>
      </c>
    </row>
    <row r="2" spans="1:28" ht="18.600000000000001" customHeight="1">
      <c r="AB2" s="396">
        <f>COUNTA(B3:B5830)</f>
        <v>1526</v>
      </c>
    </row>
    <row r="3" spans="1:28" s="5" customFormat="1">
      <c r="A3" s="817" t="s">
        <v>5558</v>
      </c>
      <c r="B3" s="817" t="s">
        <v>5559</v>
      </c>
      <c r="C3" s="831" t="s">
        <v>2</v>
      </c>
      <c r="D3" s="819" t="str">
        <f>B3&amp;" "&amp;" "&amp;C3</f>
        <v>X2-001  ダイ</v>
      </c>
      <c r="E3" s="858" t="s">
        <v>609</v>
      </c>
      <c r="F3" s="821" t="s">
        <v>34</v>
      </c>
      <c r="G3" s="833" t="s">
        <v>19</v>
      </c>
      <c r="H3" s="822" t="s">
        <v>40</v>
      </c>
      <c r="I3" s="845"/>
      <c r="J3" s="845"/>
      <c r="K3" s="759" t="s">
        <v>21</v>
      </c>
      <c r="L3" s="767" t="s">
        <v>2781</v>
      </c>
      <c r="M3" s="51" t="s">
        <v>5715</v>
      </c>
      <c r="N3" s="757" t="s">
        <v>491</v>
      </c>
      <c r="O3" s="824"/>
      <c r="P3" s="758"/>
      <c r="Q3" s="825">
        <v>1800</v>
      </c>
      <c r="R3" s="826">
        <v>1250</v>
      </c>
      <c r="S3" s="827">
        <v>1260</v>
      </c>
      <c r="T3" s="828">
        <v>1000</v>
      </c>
      <c r="U3" s="829">
        <v>810</v>
      </c>
      <c r="V3" s="830">
        <f>SUM(Q3:U4)</f>
        <v>6120</v>
      </c>
      <c r="W3" s="824" t="s">
        <v>3389</v>
      </c>
      <c r="X3" s="824"/>
      <c r="Y3" s="758"/>
      <c r="Z3" s="824"/>
    </row>
    <row r="4" spans="1:28" s="5" customFormat="1">
      <c r="A4" s="817" t="s">
        <v>5558</v>
      </c>
      <c r="B4" s="817"/>
      <c r="C4" s="831" t="s">
        <v>2</v>
      </c>
      <c r="D4" s="819" t="s">
        <v>2</v>
      </c>
      <c r="E4" s="858" t="s">
        <v>609</v>
      </c>
      <c r="F4" s="821" t="s">
        <v>34</v>
      </c>
      <c r="G4" s="833" t="s">
        <v>19</v>
      </c>
      <c r="H4" s="822" t="s">
        <v>40</v>
      </c>
      <c r="I4" s="845"/>
      <c r="J4" s="845"/>
      <c r="K4" s="758"/>
      <c r="L4" s="758"/>
      <c r="M4" s="51"/>
      <c r="N4" s="758"/>
      <c r="O4" s="824"/>
      <c r="P4" s="758"/>
      <c r="Q4" s="825"/>
      <c r="R4" s="826"/>
      <c r="S4" s="827"/>
      <c r="T4" s="828"/>
      <c r="U4" s="829"/>
      <c r="V4" s="830"/>
      <c r="W4" s="824" t="s">
        <v>3389</v>
      </c>
      <c r="X4" s="824"/>
      <c r="Y4" s="758"/>
      <c r="Z4" s="824"/>
    </row>
    <row r="5" spans="1:28" s="5" customFormat="1">
      <c r="A5" s="817" t="s">
        <v>5558</v>
      </c>
      <c r="B5" s="817" t="s">
        <v>5560</v>
      </c>
      <c r="C5" s="831" t="s">
        <v>183</v>
      </c>
      <c r="D5" s="819" t="str">
        <f t="shared" ref="D5" si="0">B5&amp;" "&amp;" "&amp;C5</f>
        <v>X2-002  マァム</v>
      </c>
      <c r="E5" s="858" t="s">
        <v>609</v>
      </c>
      <c r="F5" s="821" t="s">
        <v>34</v>
      </c>
      <c r="G5" s="833" t="s">
        <v>19</v>
      </c>
      <c r="H5" s="822" t="s">
        <v>40</v>
      </c>
      <c r="I5" s="845"/>
      <c r="J5" s="845"/>
      <c r="K5" s="759" t="s">
        <v>21</v>
      </c>
      <c r="L5" s="757" t="s">
        <v>2040</v>
      </c>
      <c r="M5" s="51" t="s">
        <v>5716</v>
      </c>
      <c r="N5" s="767" t="s">
        <v>491</v>
      </c>
      <c r="O5" s="824"/>
      <c r="P5" s="758"/>
      <c r="Q5" s="825">
        <v>1860</v>
      </c>
      <c r="R5" s="826">
        <v>1200</v>
      </c>
      <c r="S5" s="827">
        <v>1240</v>
      </c>
      <c r="T5" s="828">
        <v>940</v>
      </c>
      <c r="U5" s="829">
        <v>830</v>
      </c>
      <c r="V5" s="830">
        <f t="shared" ref="V5" si="1">SUM(Q5:U6)</f>
        <v>6070</v>
      </c>
      <c r="W5" s="824" t="s">
        <v>3389</v>
      </c>
      <c r="X5" s="824"/>
      <c r="Y5" s="758"/>
      <c r="Z5" s="824"/>
    </row>
    <row r="6" spans="1:28" s="5" customFormat="1">
      <c r="A6" s="817" t="s">
        <v>5558</v>
      </c>
      <c r="B6" s="817"/>
      <c r="C6" s="831" t="s">
        <v>183</v>
      </c>
      <c r="D6" s="819" t="s">
        <v>2</v>
      </c>
      <c r="E6" s="858" t="s">
        <v>609</v>
      </c>
      <c r="F6" s="821" t="s">
        <v>34</v>
      </c>
      <c r="G6" s="833" t="s">
        <v>19</v>
      </c>
      <c r="H6" s="822" t="s">
        <v>40</v>
      </c>
      <c r="I6" s="845"/>
      <c r="J6" s="845"/>
      <c r="K6" s="758"/>
      <c r="L6" s="758"/>
      <c r="M6" s="51"/>
      <c r="N6" s="758"/>
      <c r="O6" s="824"/>
      <c r="P6" s="758"/>
      <c r="Q6" s="825"/>
      <c r="R6" s="826"/>
      <c r="S6" s="827"/>
      <c r="T6" s="828"/>
      <c r="U6" s="829"/>
      <c r="V6" s="830"/>
      <c r="W6" s="824" t="s">
        <v>3389</v>
      </c>
      <c r="X6" s="824"/>
      <c r="Y6" s="758"/>
      <c r="Z6" s="824"/>
    </row>
    <row r="7" spans="1:28" s="5" customFormat="1">
      <c r="A7" s="817" t="s">
        <v>5558</v>
      </c>
      <c r="B7" s="817" t="s">
        <v>5561</v>
      </c>
      <c r="C7" s="831" t="s">
        <v>42</v>
      </c>
      <c r="D7" s="819" t="str">
        <f t="shared" ref="D7" si="2">B7&amp;" "&amp;" "&amp;C7</f>
        <v>X2-003  レオナ</v>
      </c>
      <c r="E7" s="858" t="s">
        <v>609</v>
      </c>
      <c r="F7" s="821" t="s">
        <v>34</v>
      </c>
      <c r="G7" s="822" t="s">
        <v>40</v>
      </c>
      <c r="H7" s="843" t="s">
        <v>80</v>
      </c>
      <c r="I7" s="845"/>
      <c r="J7" s="845"/>
      <c r="K7" s="11" t="s">
        <v>81</v>
      </c>
      <c r="L7" s="767" t="s">
        <v>81</v>
      </c>
      <c r="M7" s="37" t="s">
        <v>5713</v>
      </c>
      <c r="N7" s="767" t="s">
        <v>490</v>
      </c>
      <c r="O7" s="824"/>
      <c r="P7" s="758"/>
      <c r="Q7" s="825">
        <v>1910</v>
      </c>
      <c r="R7" s="826">
        <v>700</v>
      </c>
      <c r="S7" s="827">
        <v>1240</v>
      </c>
      <c r="T7" s="828">
        <v>1270</v>
      </c>
      <c r="U7" s="829">
        <v>970</v>
      </c>
      <c r="V7" s="830">
        <f t="shared" ref="V7" si="3">SUM(Q7:U8)</f>
        <v>6090</v>
      </c>
      <c r="W7" s="824" t="s">
        <v>3389</v>
      </c>
      <c r="X7" s="824"/>
      <c r="Y7" s="758"/>
      <c r="Z7" s="824"/>
    </row>
    <row r="8" spans="1:28" s="5" customFormat="1">
      <c r="A8" s="817" t="s">
        <v>5558</v>
      </c>
      <c r="B8" s="817"/>
      <c r="C8" s="831" t="s">
        <v>42</v>
      </c>
      <c r="D8" s="819" t="s">
        <v>2</v>
      </c>
      <c r="E8" s="858" t="s">
        <v>609</v>
      </c>
      <c r="F8" s="821" t="s">
        <v>34</v>
      </c>
      <c r="G8" s="822" t="s">
        <v>40</v>
      </c>
      <c r="H8" s="843" t="s">
        <v>80</v>
      </c>
      <c r="I8" s="845"/>
      <c r="J8" s="845"/>
      <c r="K8" s="758"/>
      <c r="L8" s="758"/>
      <c r="M8" s="51"/>
      <c r="N8" s="758"/>
      <c r="O8" s="824"/>
      <c r="P8" s="758"/>
      <c r="Q8" s="825"/>
      <c r="R8" s="826"/>
      <c r="S8" s="827"/>
      <c r="T8" s="828"/>
      <c r="U8" s="829"/>
      <c r="V8" s="830"/>
      <c r="W8" s="824" t="s">
        <v>3389</v>
      </c>
      <c r="X8" s="824"/>
      <c r="Y8" s="758"/>
      <c r="Z8" s="824"/>
    </row>
    <row r="9" spans="1:28" s="5" customFormat="1">
      <c r="A9" s="817" t="s">
        <v>5558</v>
      </c>
      <c r="B9" s="817" t="s">
        <v>5562</v>
      </c>
      <c r="C9" s="831" t="s">
        <v>1649</v>
      </c>
      <c r="D9" s="819" t="str">
        <f t="shared" ref="D9" si="4">B9&amp;" "&amp;" "&amp;C9</f>
        <v>X2-004  ブラス</v>
      </c>
      <c r="E9" s="858" t="s">
        <v>609</v>
      </c>
      <c r="F9" s="821" t="s">
        <v>34</v>
      </c>
      <c r="G9" s="822" t="s">
        <v>40</v>
      </c>
      <c r="H9" s="822" t="s">
        <v>40</v>
      </c>
      <c r="I9" s="845"/>
      <c r="J9" s="845"/>
      <c r="K9" s="759" t="s">
        <v>21</v>
      </c>
      <c r="L9" s="757" t="s">
        <v>2040</v>
      </c>
      <c r="M9" s="51" t="s">
        <v>5717</v>
      </c>
      <c r="N9" s="757" t="s">
        <v>491</v>
      </c>
      <c r="O9" s="824"/>
      <c r="P9" s="824"/>
      <c r="Q9" s="825">
        <v>1940</v>
      </c>
      <c r="R9" s="826">
        <v>710</v>
      </c>
      <c r="S9" s="827">
        <v>1340</v>
      </c>
      <c r="T9" s="828">
        <v>900</v>
      </c>
      <c r="U9" s="829">
        <v>1140</v>
      </c>
      <c r="V9" s="830">
        <f t="shared" ref="V9" si="5">SUM(Q9:U10)</f>
        <v>6030</v>
      </c>
      <c r="W9" s="824"/>
      <c r="X9" s="824"/>
      <c r="Y9" s="758"/>
      <c r="Z9" s="824"/>
    </row>
    <row r="10" spans="1:28" s="5" customFormat="1">
      <c r="A10" s="817" t="s">
        <v>5558</v>
      </c>
      <c r="B10" s="817"/>
      <c r="C10" s="831" t="s">
        <v>1649</v>
      </c>
      <c r="D10" s="819" t="s">
        <v>2</v>
      </c>
      <c r="E10" s="858" t="s">
        <v>609</v>
      </c>
      <c r="F10" s="821" t="s">
        <v>34</v>
      </c>
      <c r="G10" s="822" t="s">
        <v>40</v>
      </c>
      <c r="H10" s="822" t="s">
        <v>40</v>
      </c>
      <c r="I10" s="845"/>
      <c r="J10" s="845"/>
      <c r="K10" s="758"/>
      <c r="L10" s="758"/>
      <c r="M10" s="51"/>
      <c r="N10" s="758"/>
      <c r="O10" s="824"/>
      <c r="P10" s="824"/>
      <c r="Q10" s="825"/>
      <c r="R10" s="826"/>
      <c r="S10" s="827"/>
      <c r="T10" s="828"/>
      <c r="U10" s="829"/>
      <c r="V10" s="830"/>
      <c r="W10" s="824"/>
      <c r="X10" s="824"/>
      <c r="Y10" s="758"/>
      <c r="Z10" s="824"/>
    </row>
    <row r="11" spans="1:28" s="5" customFormat="1">
      <c r="A11" s="817" t="s">
        <v>5558</v>
      </c>
      <c r="B11" s="817" t="s">
        <v>5563</v>
      </c>
      <c r="C11" s="831" t="s">
        <v>1225</v>
      </c>
      <c r="D11" s="819" t="str">
        <f t="shared" ref="D11" si="6">B11&amp;" "&amp;" "&amp;C11</f>
        <v>X2-005  いたずらもぐら</v>
      </c>
      <c r="E11" s="858" t="s">
        <v>609</v>
      </c>
      <c r="F11" s="857" t="s">
        <v>128</v>
      </c>
      <c r="G11" s="833" t="s">
        <v>19</v>
      </c>
      <c r="H11" s="833" t="s">
        <v>19</v>
      </c>
      <c r="I11" s="834"/>
      <c r="J11" s="817"/>
      <c r="K11" s="776" t="s">
        <v>21</v>
      </c>
      <c r="L11" s="767" t="s">
        <v>2040</v>
      </c>
      <c r="M11" s="51" t="s">
        <v>5718</v>
      </c>
      <c r="N11" s="757" t="s">
        <v>491</v>
      </c>
      <c r="O11" s="824"/>
      <c r="P11" s="758"/>
      <c r="Q11" s="825">
        <v>1880</v>
      </c>
      <c r="R11" s="826">
        <v>1290</v>
      </c>
      <c r="S11" s="827">
        <v>720</v>
      </c>
      <c r="T11" s="828">
        <v>990</v>
      </c>
      <c r="U11" s="829">
        <v>1090</v>
      </c>
      <c r="V11" s="830">
        <f t="shared" ref="V11" si="7">SUM(Q11:U12)</f>
        <v>5970</v>
      </c>
      <c r="W11" s="824"/>
      <c r="X11" s="824"/>
      <c r="Y11" s="758"/>
      <c r="Z11" s="824"/>
    </row>
    <row r="12" spans="1:28" s="5" customFormat="1">
      <c r="A12" s="817" t="s">
        <v>5558</v>
      </c>
      <c r="B12" s="817"/>
      <c r="C12" s="831" t="s">
        <v>1225</v>
      </c>
      <c r="D12" s="819" t="s">
        <v>2</v>
      </c>
      <c r="E12" s="858" t="s">
        <v>609</v>
      </c>
      <c r="F12" s="857" t="s">
        <v>128</v>
      </c>
      <c r="G12" s="833" t="s">
        <v>19</v>
      </c>
      <c r="H12" s="833" t="s">
        <v>19</v>
      </c>
      <c r="I12" s="834"/>
      <c r="J12" s="817"/>
      <c r="K12" s="758"/>
      <c r="L12" s="758"/>
      <c r="M12" s="51"/>
      <c r="N12" s="758"/>
      <c r="O12" s="824"/>
      <c r="P12" s="758"/>
      <c r="Q12" s="825"/>
      <c r="R12" s="826"/>
      <c r="S12" s="827"/>
      <c r="T12" s="828"/>
      <c r="U12" s="829"/>
      <c r="V12" s="830"/>
      <c r="W12" s="824"/>
      <c r="X12" s="824"/>
      <c r="Y12" s="758"/>
      <c r="Z12" s="824"/>
    </row>
    <row r="13" spans="1:28" s="5" customFormat="1">
      <c r="A13" s="817" t="s">
        <v>5558</v>
      </c>
      <c r="B13" s="817" t="s">
        <v>5564</v>
      </c>
      <c r="C13" s="831" t="s">
        <v>633</v>
      </c>
      <c r="D13" s="819" t="str">
        <f t="shared" ref="D13" si="8">B13&amp;" "&amp;" "&amp;C13</f>
        <v>X2-006  トンブレロ</v>
      </c>
      <c r="E13" s="858" t="s">
        <v>609</v>
      </c>
      <c r="F13" s="857" t="s">
        <v>128</v>
      </c>
      <c r="G13" s="842" t="s">
        <v>89</v>
      </c>
      <c r="H13" s="835" t="s">
        <v>88</v>
      </c>
      <c r="I13" s="844" t="s">
        <v>4465</v>
      </c>
      <c r="J13" s="845">
        <v>3</v>
      </c>
      <c r="K13" s="759" t="s">
        <v>21</v>
      </c>
      <c r="L13" s="757" t="s">
        <v>2040</v>
      </c>
      <c r="M13" s="51" t="s">
        <v>5719</v>
      </c>
      <c r="N13" s="757" t="s">
        <v>491</v>
      </c>
      <c r="O13" s="824">
        <v>3</v>
      </c>
      <c r="P13" s="824">
        <v>2</v>
      </c>
      <c r="Q13" s="825">
        <v>1780</v>
      </c>
      <c r="R13" s="826">
        <v>630</v>
      </c>
      <c r="S13" s="827">
        <v>1010</v>
      </c>
      <c r="T13" s="828">
        <v>960</v>
      </c>
      <c r="U13" s="829">
        <v>1240</v>
      </c>
      <c r="V13" s="830">
        <f t="shared" ref="V13" si="9">SUM(Q13:U14)</f>
        <v>5620</v>
      </c>
      <c r="W13" s="824"/>
      <c r="X13" s="824"/>
      <c r="Y13" s="758"/>
      <c r="Z13" s="824"/>
    </row>
    <row r="14" spans="1:28" s="5" customFormat="1">
      <c r="A14" s="817" t="s">
        <v>5558</v>
      </c>
      <c r="B14" s="817"/>
      <c r="C14" s="831" t="s">
        <v>633</v>
      </c>
      <c r="D14" s="819" t="s">
        <v>2</v>
      </c>
      <c r="E14" s="858" t="s">
        <v>609</v>
      </c>
      <c r="F14" s="857" t="s">
        <v>128</v>
      </c>
      <c r="G14" s="842" t="s">
        <v>89</v>
      </c>
      <c r="H14" s="835" t="s">
        <v>88</v>
      </c>
      <c r="I14" s="844" t="s">
        <v>4465</v>
      </c>
      <c r="J14" s="845">
        <v>3</v>
      </c>
      <c r="K14" s="758"/>
      <c r="L14" s="758"/>
      <c r="M14" s="51"/>
      <c r="N14" s="758"/>
      <c r="O14" s="824">
        <v>1</v>
      </c>
      <c r="P14" s="824">
        <v>1</v>
      </c>
      <c r="Q14" s="825"/>
      <c r="R14" s="826"/>
      <c r="S14" s="827"/>
      <c r="T14" s="828"/>
      <c r="U14" s="829"/>
      <c r="V14" s="830"/>
      <c r="W14" s="824"/>
      <c r="X14" s="824"/>
      <c r="Y14" s="758"/>
      <c r="Z14" s="824"/>
    </row>
    <row r="15" spans="1:28" s="5" customFormat="1">
      <c r="A15" s="817" t="s">
        <v>5558</v>
      </c>
      <c r="B15" s="817" t="s">
        <v>5565</v>
      </c>
      <c r="C15" s="831" t="s">
        <v>1228</v>
      </c>
      <c r="D15" s="819" t="str">
        <f t="shared" ref="D15" si="10">B15&amp;" "&amp;" "&amp;C15</f>
        <v>X2-007  じんめんじゅ</v>
      </c>
      <c r="E15" s="858" t="s">
        <v>609</v>
      </c>
      <c r="F15" s="857" t="s">
        <v>128</v>
      </c>
      <c r="G15" s="833" t="s">
        <v>19</v>
      </c>
      <c r="H15" s="835" t="s">
        <v>88</v>
      </c>
      <c r="I15" s="848"/>
      <c r="J15" s="817"/>
      <c r="K15" s="778" t="s">
        <v>37</v>
      </c>
      <c r="L15" s="767" t="s">
        <v>2785</v>
      </c>
      <c r="M15" s="37" t="s">
        <v>5720</v>
      </c>
      <c r="N15" s="767" t="s">
        <v>490</v>
      </c>
      <c r="O15" s="824"/>
      <c r="P15" s="758"/>
      <c r="Q15" s="825">
        <v>2000</v>
      </c>
      <c r="R15" s="826">
        <v>1080</v>
      </c>
      <c r="S15" s="827">
        <v>940</v>
      </c>
      <c r="T15" s="828">
        <v>730</v>
      </c>
      <c r="U15" s="829">
        <v>1260</v>
      </c>
      <c r="V15" s="830">
        <f t="shared" ref="V15" si="11">SUM(Q15:U16)</f>
        <v>6010</v>
      </c>
      <c r="W15" s="824"/>
      <c r="X15" s="824"/>
      <c r="Y15" s="758"/>
      <c r="Z15" s="824"/>
    </row>
    <row r="16" spans="1:28" s="5" customFormat="1">
      <c r="A16" s="817" t="s">
        <v>5558</v>
      </c>
      <c r="B16" s="817"/>
      <c r="C16" s="831" t="s">
        <v>1228</v>
      </c>
      <c r="D16" s="819" t="s">
        <v>2</v>
      </c>
      <c r="E16" s="858" t="s">
        <v>609</v>
      </c>
      <c r="F16" s="857" t="s">
        <v>128</v>
      </c>
      <c r="G16" s="833" t="s">
        <v>19</v>
      </c>
      <c r="H16" s="835" t="s">
        <v>88</v>
      </c>
      <c r="I16" s="848"/>
      <c r="J16" s="817"/>
      <c r="K16" s="758"/>
      <c r="L16" s="758"/>
      <c r="M16" s="51"/>
      <c r="N16" s="758"/>
      <c r="O16" s="824"/>
      <c r="P16" s="758"/>
      <c r="Q16" s="825"/>
      <c r="R16" s="826"/>
      <c r="S16" s="827"/>
      <c r="T16" s="828"/>
      <c r="U16" s="829"/>
      <c r="V16" s="830"/>
      <c r="W16" s="824"/>
      <c r="X16" s="824"/>
      <c r="Y16" s="758"/>
      <c r="Z16" s="824"/>
    </row>
    <row r="17" spans="1:26" s="5" customFormat="1">
      <c r="A17" s="817" t="s">
        <v>5558</v>
      </c>
      <c r="B17" s="817" t="s">
        <v>5566</v>
      </c>
      <c r="C17" s="831" t="s">
        <v>635</v>
      </c>
      <c r="D17" s="819" t="str">
        <f t="shared" ref="D17" si="12">B17&amp;" "&amp;" "&amp;C17</f>
        <v>X2-008  キラーパンサー</v>
      </c>
      <c r="E17" s="858" t="s">
        <v>609</v>
      </c>
      <c r="F17" s="857" t="s">
        <v>128</v>
      </c>
      <c r="G17" s="833" t="s">
        <v>19</v>
      </c>
      <c r="H17" s="833" t="s">
        <v>19</v>
      </c>
      <c r="I17" s="823"/>
      <c r="J17" s="817"/>
      <c r="K17" s="776" t="s">
        <v>21</v>
      </c>
      <c r="L17" s="767" t="s">
        <v>2041</v>
      </c>
      <c r="M17" s="51" t="s">
        <v>5721</v>
      </c>
      <c r="N17" s="767" t="s">
        <v>491</v>
      </c>
      <c r="O17" s="824"/>
      <c r="P17" s="758"/>
      <c r="Q17" s="825">
        <v>1880</v>
      </c>
      <c r="R17" s="826">
        <v>1260</v>
      </c>
      <c r="S17" s="827">
        <v>690</v>
      </c>
      <c r="T17" s="828">
        <v>1230</v>
      </c>
      <c r="U17" s="829">
        <v>960</v>
      </c>
      <c r="V17" s="830">
        <f t="shared" ref="V17" si="13">SUM(Q17:U18)</f>
        <v>6020</v>
      </c>
      <c r="W17" s="824"/>
      <c r="X17" s="824"/>
      <c r="Y17" s="758"/>
      <c r="Z17" s="824"/>
    </row>
    <row r="18" spans="1:26" s="5" customFormat="1">
      <c r="A18" s="817" t="s">
        <v>5558</v>
      </c>
      <c r="B18" s="817"/>
      <c r="C18" s="831" t="s">
        <v>635</v>
      </c>
      <c r="D18" s="819" t="s">
        <v>2</v>
      </c>
      <c r="E18" s="858" t="s">
        <v>609</v>
      </c>
      <c r="F18" s="857" t="s">
        <v>128</v>
      </c>
      <c r="G18" s="833" t="s">
        <v>19</v>
      </c>
      <c r="H18" s="833" t="s">
        <v>19</v>
      </c>
      <c r="I18" s="823"/>
      <c r="J18" s="817"/>
      <c r="K18" s="758"/>
      <c r="L18" s="758"/>
      <c r="M18" s="51"/>
      <c r="N18" s="758"/>
      <c r="O18" s="824"/>
      <c r="P18" s="758"/>
      <c r="Q18" s="825"/>
      <c r="R18" s="826"/>
      <c r="S18" s="827"/>
      <c r="T18" s="828"/>
      <c r="U18" s="829"/>
      <c r="V18" s="830"/>
      <c r="W18" s="824"/>
      <c r="X18" s="824"/>
      <c r="Y18" s="758"/>
      <c r="Z18" s="824"/>
    </row>
    <row r="19" spans="1:26" s="5" customFormat="1" ht="13.15" customHeight="1">
      <c r="A19" s="817" t="s">
        <v>5558</v>
      </c>
      <c r="B19" s="817" t="s">
        <v>5567</v>
      </c>
      <c r="C19" s="831" t="s">
        <v>1211</v>
      </c>
      <c r="D19" s="819" t="str">
        <f t="shared" ref="D19" si="14">B19&amp;" "&amp;" "&amp;C19</f>
        <v>X2-009  ボーンファイター</v>
      </c>
      <c r="E19" s="858" t="s">
        <v>609</v>
      </c>
      <c r="F19" s="856" t="s">
        <v>129</v>
      </c>
      <c r="G19" s="833" t="s">
        <v>19</v>
      </c>
      <c r="H19" s="833" t="s">
        <v>19</v>
      </c>
      <c r="I19" s="848" t="s">
        <v>87</v>
      </c>
      <c r="J19" s="817">
        <v>2</v>
      </c>
      <c r="K19" s="776" t="s">
        <v>21</v>
      </c>
      <c r="L19" s="767" t="s">
        <v>2040</v>
      </c>
      <c r="M19" s="51" t="s">
        <v>5722</v>
      </c>
      <c r="N19" s="767" t="s">
        <v>85</v>
      </c>
      <c r="O19" s="824">
        <v>3</v>
      </c>
      <c r="P19" s="824">
        <v>1</v>
      </c>
      <c r="Q19" s="825">
        <v>1880</v>
      </c>
      <c r="R19" s="826">
        <v>1290</v>
      </c>
      <c r="S19" s="827">
        <v>630</v>
      </c>
      <c r="T19" s="828">
        <v>1030</v>
      </c>
      <c r="U19" s="829">
        <v>850</v>
      </c>
      <c r="V19" s="830">
        <f t="shared" ref="V19" si="15">SUM(Q19:U20)</f>
        <v>5680</v>
      </c>
      <c r="W19" s="824" t="s">
        <v>4689</v>
      </c>
      <c r="X19" s="824"/>
      <c r="Y19" s="758"/>
      <c r="Z19" s="824"/>
    </row>
    <row r="20" spans="1:26" s="5" customFormat="1" ht="13.15" customHeight="1">
      <c r="A20" s="817" t="s">
        <v>5558</v>
      </c>
      <c r="B20" s="817"/>
      <c r="C20" s="831" t="s">
        <v>1211</v>
      </c>
      <c r="D20" s="819" t="s">
        <v>2</v>
      </c>
      <c r="E20" s="858" t="s">
        <v>609</v>
      </c>
      <c r="F20" s="856" t="s">
        <v>129</v>
      </c>
      <c r="G20" s="833" t="s">
        <v>19</v>
      </c>
      <c r="H20" s="833" t="s">
        <v>19</v>
      </c>
      <c r="I20" s="848" t="s">
        <v>87</v>
      </c>
      <c r="J20" s="817">
        <v>2</v>
      </c>
      <c r="K20" s="758"/>
      <c r="L20" s="758"/>
      <c r="M20" s="51"/>
      <c r="N20" s="758"/>
      <c r="O20" s="824">
        <v>1</v>
      </c>
      <c r="P20" s="824">
        <v>1</v>
      </c>
      <c r="Q20" s="825"/>
      <c r="R20" s="826"/>
      <c r="S20" s="827"/>
      <c r="T20" s="828"/>
      <c r="U20" s="829"/>
      <c r="V20" s="830"/>
      <c r="W20" s="824" t="s">
        <v>4689</v>
      </c>
      <c r="X20" s="824"/>
      <c r="Y20" s="758"/>
      <c r="Z20" s="824"/>
    </row>
    <row r="21" spans="1:26" s="5" customFormat="1">
      <c r="A21" s="817" t="s">
        <v>5558</v>
      </c>
      <c r="B21" s="817" t="s">
        <v>5568</v>
      </c>
      <c r="C21" s="831" t="s">
        <v>645</v>
      </c>
      <c r="D21" s="819" t="str">
        <f t="shared" ref="D21" si="16">B21&amp;" "&amp;" "&amp;C21</f>
        <v>X2-010  どくどくゾンビ</v>
      </c>
      <c r="E21" s="858" t="s">
        <v>609</v>
      </c>
      <c r="F21" s="856" t="s">
        <v>129</v>
      </c>
      <c r="G21" s="833" t="s">
        <v>19</v>
      </c>
      <c r="H21" s="842" t="s">
        <v>89</v>
      </c>
      <c r="I21" s="845"/>
      <c r="J21" s="845"/>
      <c r="K21" s="776" t="s">
        <v>21</v>
      </c>
      <c r="L21" s="767" t="s">
        <v>2777</v>
      </c>
      <c r="M21" s="51" t="s">
        <v>5775</v>
      </c>
      <c r="N21" s="757" t="s">
        <v>491</v>
      </c>
      <c r="O21" s="824"/>
      <c r="P21" s="758"/>
      <c r="Q21" s="825">
        <v>2020</v>
      </c>
      <c r="R21" s="826">
        <v>1230</v>
      </c>
      <c r="S21" s="827">
        <v>620</v>
      </c>
      <c r="T21" s="828">
        <v>850</v>
      </c>
      <c r="U21" s="829">
        <v>1270</v>
      </c>
      <c r="V21" s="830">
        <f t="shared" ref="V21" si="17">SUM(Q21:U22)</f>
        <v>5990</v>
      </c>
      <c r="W21" s="824"/>
      <c r="X21" s="824"/>
      <c r="Y21" s="758"/>
      <c r="Z21" s="824"/>
    </row>
    <row r="22" spans="1:26" s="5" customFormat="1">
      <c r="A22" s="817" t="s">
        <v>5558</v>
      </c>
      <c r="B22" s="817"/>
      <c r="C22" s="831" t="s">
        <v>645</v>
      </c>
      <c r="D22" s="819" t="s">
        <v>2</v>
      </c>
      <c r="E22" s="858" t="s">
        <v>609</v>
      </c>
      <c r="F22" s="856" t="s">
        <v>129</v>
      </c>
      <c r="G22" s="833" t="s">
        <v>19</v>
      </c>
      <c r="H22" s="842" t="s">
        <v>89</v>
      </c>
      <c r="I22" s="845"/>
      <c r="J22" s="845"/>
      <c r="K22" s="758"/>
      <c r="L22" s="758"/>
      <c r="M22" s="51"/>
      <c r="N22" s="758"/>
      <c r="O22" s="824"/>
      <c r="P22" s="758"/>
      <c r="Q22" s="825"/>
      <c r="R22" s="826"/>
      <c r="S22" s="827"/>
      <c r="T22" s="828"/>
      <c r="U22" s="829"/>
      <c r="V22" s="830"/>
      <c r="W22" s="824"/>
      <c r="X22" s="824"/>
      <c r="Y22" s="758"/>
      <c r="Z22" s="824"/>
    </row>
    <row r="23" spans="1:26" s="5" customFormat="1" ht="13.15" customHeight="1">
      <c r="A23" s="817" t="s">
        <v>5558</v>
      </c>
      <c r="B23" s="817" t="s">
        <v>5569</v>
      </c>
      <c r="C23" s="831" t="s">
        <v>4446</v>
      </c>
      <c r="D23" s="819" t="str">
        <f t="shared" ref="D23" si="18">B23&amp;" "&amp;" "&amp;C23</f>
        <v>X2-011  スマイルロック</v>
      </c>
      <c r="E23" s="858" t="s">
        <v>609</v>
      </c>
      <c r="F23" s="855" t="s">
        <v>130</v>
      </c>
      <c r="G23" s="833" t="s">
        <v>19</v>
      </c>
      <c r="H23" s="833" t="s">
        <v>19</v>
      </c>
      <c r="I23" s="849" t="s">
        <v>91</v>
      </c>
      <c r="J23" s="817">
        <v>2</v>
      </c>
      <c r="K23" s="777" t="s">
        <v>99</v>
      </c>
      <c r="L23" s="767" t="s">
        <v>2040</v>
      </c>
      <c r="M23" s="37" t="s">
        <v>5758</v>
      </c>
      <c r="N23" s="757" t="s">
        <v>490</v>
      </c>
      <c r="O23" s="824">
        <v>3</v>
      </c>
      <c r="P23" s="824">
        <v>3</v>
      </c>
      <c r="Q23" s="825">
        <v>1790</v>
      </c>
      <c r="R23" s="826">
        <v>1260</v>
      </c>
      <c r="S23" s="827">
        <v>760</v>
      </c>
      <c r="T23" s="828">
        <v>740</v>
      </c>
      <c r="U23" s="829">
        <v>1130</v>
      </c>
      <c r="V23" s="830">
        <f t="shared" ref="V23" si="19">SUM(Q23:U24)</f>
        <v>5680</v>
      </c>
      <c r="W23" s="824"/>
      <c r="X23" s="824"/>
      <c r="Y23" s="758"/>
      <c r="Z23" s="824"/>
    </row>
    <row r="24" spans="1:26" s="5" customFormat="1">
      <c r="A24" s="817" t="s">
        <v>5558</v>
      </c>
      <c r="B24" s="817"/>
      <c r="C24" s="831" t="s">
        <v>4446</v>
      </c>
      <c r="D24" s="819" t="s">
        <v>2</v>
      </c>
      <c r="E24" s="858" t="s">
        <v>609</v>
      </c>
      <c r="F24" s="855" t="s">
        <v>130</v>
      </c>
      <c r="G24" s="833" t="s">
        <v>19</v>
      </c>
      <c r="H24" s="833" t="s">
        <v>19</v>
      </c>
      <c r="I24" s="849" t="s">
        <v>91</v>
      </c>
      <c r="J24" s="817">
        <v>2</v>
      </c>
      <c r="K24" s="758"/>
      <c r="L24" s="758"/>
      <c r="M24" s="51"/>
      <c r="N24" s="758"/>
      <c r="O24" s="824">
        <v>1</v>
      </c>
      <c r="P24" s="824">
        <v>1</v>
      </c>
      <c r="Q24" s="825"/>
      <c r="R24" s="826"/>
      <c r="S24" s="827"/>
      <c r="T24" s="828"/>
      <c r="U24" s="829"/>
      <c r="V24" s="830"/>
      <c r="W24" s="824"/>
      <c r="X24" s="824"/>
      <c r="Y24" s="758"/>
      <c r="Z24" s="824"/>
    </row>
    <row r="25" spans="1:26" s="5" customFormat="1" ht="13.15" customHeight="1">
      <c r="A25" s="817" t="s">
        <v>5558</v>
      </c>
      <c r="B25" s="817" t="s">
        <v>5570</v>
      </c>
      <c r="C25" s="831" t="s">
        <v>1222</v>
      </c>
      <c r="D25" s="819" t="str">
        <f t="shared" ref="D25" si="20">B25&amp;" "&amp;" "&amp;C25</f>
        <v>X2-012  ホークマン</v>
      </c>
      <c r="E25" s="858" t="s">
        <v>609</v>
      </c>
      <c r="F25" s="852" t="s">
        <v>75</v>
      </c>
      <c r="G25" s="833" t="s">
        <v>19</v>
      </c>
      <c r="H25" s="835" t="s">
        <v>88</v>
      </c>
      <c r="I25" s="823" t="s">
        <v>82</v>
      </c>
      <c r="J25" s="845">
        <v>3</v>
      </c>
      <c r="K25" s="778" t="s">
        <v>37</v>
      </c>
      <c r="L25" s="767" t="s">
        <v>2785</v>
      </c>
      <c r="M25" s="37" t="s">
        <v>5759</v>
      </c>
      <c r="N25" s="767" t="s">
        <v>490</v>
      </c>
      <c r="O25" s="824">
        <v>3</v>
      </c>
      <c r="P25" s="824">
        <v>3</v>
      </c>
      <c r="Q25" s="825">
        <v>1720</v>
      </c>
      <c r="R25" s="826">
        <v>1000</v>
      </c>
      <c r="S25" s="827">
        <v>600</v>
      </c>
      <c r="T25" s="828">
        <v>1250</v>
      </c>
      <c r="U25" s="829">
        <v>1100</v>
      </c>
      <c r="V25" s="830">
        <f t="shared" ref="V25" si="21">SUM(Q25:U26)</f>
        <v>5670</v>
      </c>
      <c r="W25" s="824"/>
      <c r="X25" s="824"/>
      <c r="Y25" s="758"/>
      <c r="Z25" s="824"/>
    </row>
    <row r="26" spans="1:26" s="5" customFormat="1" ht="13.15" customHeight="1">
      <c r="A26" s="817" t="s">
        <v>5558</v>
      </c>
      <c r="B26" s="817"/>
      <c r="C26" s="831" t="s">
        <v>1222</v>
      </c>
      <c r="D26" s="819" t="s">
        <v>2</v>
      </c>
      <c r="E26" s="858" t="s">
        <v>609</v>
      </c>
      <c r="F26" s="852" t="s">
        <v>75</v>
      </c>
      <c r="G26" s="833" t="s">
        <v>19</v>
      </c>
      <c r="H26" s="835" t="s">
        <v>88</v>
      </c>
      <c r="I26" s="823" t="s">
        <v>82</v>
      </c>
      <c r="J26" s="845">
        <v>3</v>
      </c>
      <c r="K26" s="758"/>
      <c r="L26" s="758"/>
      <c r="M26" s="51"/>
      <c r="N26" s="758"/>
      <c r="O26" s="824">
        <v>1</v>
      </c>
      <c r="P26" s="824">
        <v>1</v>
      </c>
      <c r="Q26" s="825"/>
      <c r="R26" s="826"/>
      <c r="S26" s="827"/>
      <c r="T26" s="828"/>
      <c r="U26" s="829"/>
      <c r="V26" s="830"/>
      <c r="W26" s="824"/>
      <c r="X26" s="824"/>
      <c r="Y26" s="758"/>
      <c r="Z26" s="824"/>
    </row>
    <row r="27" spans="1:26" s="5" customFormat="1">
      <c r="A27" s="817" t="s">
        <v>5558</v>
      </c>
      <c r="B27" s="817" t="s">
        <v>5571</v>
      </c>
      <c r="C27" s="831" t="s">
        <v>639</v>
      </c>
      <c r="D27" s="819" t="str">
        <f t="shared" ref="D27" si="22">B27&amp;" "&amp;" "&amp;C27</f>
        <v>X2-013  ゴールドマン</v>
      </c>
      <c r="E27" s="858" t="s">
        <v>609</v>
      </c>
      <c r="F27" s="851" t="s">
        <v>78</v>
      </c>
      <c r="G27" s="833" t="s">
        <v>19</v>
      </c>
      <c r="H27" s="835" t="s">
        <v>88</v>
      </c>
      <c r="I27" s="845"/>
      <c r="J27" s="845"/>
      <c r="K27" s="759" t="s">
        <v>21</v>
      </c>
      <c r="L27" s="757" t="s">
        <v>2777</v>
      </c>
      <c r="M27" s="51" t="s">
        <v>5776</v>
      </c>
      <c r="N27" s="757" t="s">
        <v>491</v>
      </c>
      <c r="O27" s="824"/>
      <c r="P27" s="758"/>
      <c r="Q27" s="825">
        <v>2010</v>
      </c>
      <c r="R27" s="826">
        <v>1180</v>
      </c>
      <c r="S27" s="827">
        <v>650</v>
      </c>
      <c r="T27" s="828">
        <v>910</v>
      </c>
      <c r="U27" s="829">
        <v>1280</v>
      </c>
      <c r="V27" s="830">
        <f t="shared" ref="V27" si="23">SUM(Q27:U28)</f>
        <v>6030</v>
      </c>
      <c r="W27" s="824" t="s">
        <v>4682</v>
      </c>
      <c r="X27" s="824"/>
      <c r="Y27" s="758"/>
      <c r="Z27" s="824"/>
    </row>
    <row r="28" spans="1:26" s="5" customFormat="1">
      <c r="A28" s="817" t="s">
        <v>5558</v>
      </c>
      <c r="B28" s="817"/>
      <c r="C28" s="831" t="s">
        <v>639</v>
      </c>
      <c r="D28" s="819" t="s">
        <v>2</v>
      </c>
      <c r="E28" s="858" t="s">
        <v>609</v>
      </c>
      <c r="F28" s="851" t="s">
        <v>78</v>
      </c>
      <c r="G28" s="833" t="s">
        <v>19</v>
      </c>
      <c r="H28" s="835" t="s">
        <v>88</v>
      </c>
      <c r="I28" s="845"/>
      <c r="J28" s="845"/>
      <c r="K28" s="758"/>
      <c r="L28" s="758"/>
      <c r="M28" s="51"/>
      <c r="N28" s="758"/>
      <c r="O28" s="824"/>
      <c r="P28" s="758"/>
      <c r="Q28" s="825"/>
      <c r="R28" s="826"/>
      <c r="S28" s="827"/>
      <c r="T28" s="828"/>
      <c r="U28" s="829"/>
      <c r="V28" s="830"/>
      <c r="W28" s="824" t="s">
        <v>4682</v>
      </c>
      <c r="X28" s="824"/>
      <c r="Y28" s="758"/>
      <c r="Z28" s="824"/>
    </row>
    <row r="29" spans="1:26" s="5" customFormat="1">
      <c r="A29" s="817" t="s">
        <v>5558</v>
      </c>
      <c r="B29" s="817" t="s">
        <v>5572</v>
      </c>
      <c r="C29" s="831" t="s">
        <v>126</v>
      </c>
      <c r="D29" s="819" t="str">
        <f t="shared" ref="D29" si="24">B29&amp;" "&amp;" "&amp;C29</f>
        <v>X2-014  メトロゴースト</v>
      </c>
      <c r="E29" s="858" t="s">
        <v>609</v>
      </c>
      <c r="F29" s="851" t="s">
        <v>78</v>
      </c>
      <c r="G29" s="833" t="s">
        <v>19</v>
      </c>
      <c r="H29" s="835" t="s">
        <v>88</v>
      </c>
      <c r="I29" s="845"/>
      <c r="J29" s="845"/>
      <c r="K29" s="759" t="s">
        <v>21</v>
      </c>
      <c r="L29" s="757" t="s">
        <v>4691</v>
      </c>
      <c r="M29" s="51" t="s">
        <v>5723</v>
      </c>
      <c r="N29" s="767" t="s">
        <v>490</v>
      </c>
      <c r="O29" s="824"/>
      <c r="P29" s="824"/>
      <c r="Q29" s="825">
        <v>1800</v>
      </c>
      <c r="R29" s="826">
        <v>1280</v>
      </c>
      <c r="S29" s="827">
        <v>1180</v>
      </c>
      <c r="T29" s="828">
        <v>1030</v>
      </c>
      <c r="U29" s="829">
        <v>690</v>
      </c>
      <c r="V29" s="830">
        <f t="shared" ref="V29" si="25">SUM(Q29:U30)</f>
        <v>5980</v>
      </c>
      <c r="W29" s="787" t="s">
        <v>3918</v>
      </c>
      <c r="X29" s="824"/>
      <c r="Y29" s="758"/>
      <c r="Z29" s="824"/>
    </row>
    <row r="30" spans="1:26" s="5" customFormat="1">
      <c r="A30" s="817" t="s">
        <v>5558</v>
      </c>
      <c r="B30" s="817"/>
      <c r="C30" s="831" t="s">
        <v>126</v>
      </c>
      <c r="D30" s="819" t="s">
        <v>2</v>
      </c>
      <c r="E30" s="858" t="s">
        <v>609</v>
      </c>
      <c r="F30" s="851" t="s">
        <v>78</v>
      </c>
      <c r="G30" s="833" t="s">
        <v>19</v>
      </c>
      <c r="H30" s="835" t="s">
        <v>88</v>
      </c>
      <c r="I30" s="845"/>
      <c r="J30" s="845"/>
      <c r="K30" s="758"/>
      <c r="L30" s="758"/>
      <c r="M30" s="51"/>
      <c r="N30" s="758"/>
      <c r="O30" s="824"/>
      <c r="P30" s="824"/>
      <c r="Q30" s="825"/>
      <c r="R30" s="826"/>
      <c r="S30" s="827"/>
      <c r="T30" s="828"/>
      <c r="U30" s="829"/>
      <c r="V30" s="830"/>
      <c r="W30" s="787" t="s">
        <v>4681</v>
      </c>
      <c r="X30" s="824"/>
      <c r="Y30" s="758"/>
      <c r="Z30" s="824"/>
    </row>
    <row r="31" spans="1:26" s="5" customFormat="1" ht="13.15" customHeight="1">
      <c r="A31" s="817" t="s">
        <v>5558</v>
      </c>
      <c r="B31" s="817" t="s">
        <v>5573</v>
      </c>
      <c r="C31" s="831" t="s">
        <v>127</v>
      </c>
      <c r="D31" s="819" t="str">
        <f t="shared" ref="D31" si="26">B31&amp;" "&amp;" "&amp;C31</f>
        <v>X2-015  ブラックドラゴン</v>
      </c>
      <c r="E31" s="858" t="s">
        <v>609</v>
      </c>
      <c r="F31" s="832" t="s">
        <v>35</v>
      </c>
      <c r="G31" s="842" t="s">
        <v>89</v>
      </c>
      <c r="H31" s="842" t="s">
        <v>89</v>
      </c>
      <c r="I31" s="836" t="s">
        <v>41</v>
      </c>
      <c r="J31" s="845">
        <v>3</v>
      </c>
      <c r="K31" s="776" t="s">
        <v>21</v>
      </c>
      <c r="L31" s="757" t="s">
        <v>4335</v>
      </c>
      <c r="M31" s="51" t="s">
        <v>5724</v>
      </c>
      <c r="N31" s="767" t="s">
        <v>491</v>
      </c>
      <c r="O31" s="824">
        <v>3</v>
      </c>
      <c r="P31" s="824">
        <v>1</v>
      </c>
      <c r="Q31" s="825">
        <v>1930</v>
      </c>
      <c r="R31" s="826">
        <v>850</v>
      </c>
      <c r="S31" s="827">
        <v>650</v>
      </c>
      <c r="T31" s="828">
        <v>990</v>
      </c>
      <c r="U31" s="829">
        <v>1280</v>
      </c>
      <c r="V31" s="830">
        <f t="shared" ref="V31" si="27">SUM(Q31:U32)</f>
        <v>5700</v>
      </c>
      <c r="W31" s="824"/>
      <c r="X31" s="824"/>
      <c r="Y31" s="758"/>
      <c r="Z31" s="824"/>
    </row>
    <row r="32" spans="1:26" s="5" customFormat="1" ht="13.15" customHeight="1">
      <c r="A32" s="817" t="s">
        <v>5558</v>
      </c>
      <c r="B32" s="817"/>
      <c r="C32" s="831" t="s">
        <v>127</v>
      </c>
      <c r="D32" s="819" t="s">
        <v>2</v>
      </c>
      <c r="E32" s="858" t="s">
        <v>609</v>
      </c>
      <c r="F32" s="832" t="s">
        <v>35</v>
      </c>
      <c r="G32" s="842" t="s">
        <v>89</v>
      </c>
      <c r="H32" s="842" t="s">
        <v>89</v>
      </c>
      <c r="I32" s="836" t="s">
        <v>41</v>
      </c>
      <c r="J32" s="845">
        <v>3</v>
      </c>
      <c r="K32" s="758"/>
      <c r="L32" s="758"/>
      <c r="M32" s="51"/>
      <c r="N32" s="758"/>
      <c r="O32" s="824">
        <v>1</v>
      </c>
      <c r="P32" s="824">
        <v>1</v>
      </c>
      <c r="Q32" s="825"/>
      <c r="R32" s="826"/>
      <c r="S32" s="827"/>
      <c r="T32" s="828"/>
      <c r="U32" s="829"/>
      <c r="V32" s="830"/>
      <c r="W32" s="824"/>
      <c r="X32" s="824"/>
      <c r="Y32" s="758"/>
      <c r="Z32" s="824"/>
    </row>
    <row r="33" spans="1:26" s="5" customFormat="1">
      <c r="A33" s="817" t="s">
        <v>5558</v>
      </c>
      <c r="B33" s="817" t="s">
        <v>5574</v>
      </c>
      <c r="C33" s="831" t="s">
        <v>38</v>
      </c>
      <c r="D33" s="819" t="str">
        <f t="shared" ref="D33" si="28">B33&amp;" "&amp;" "&amp;C33</f>
        <v>X2-016  ポップ</v>
      </c>
      <c r="E33" s="854" t="s">
        <v>630</v>
      </c>
      <c r="F33" s="821" t="s">
        <v>34</v>
      </c>
      <c r="G33" s="822" t="s">
        <v>40</v>
      </c>
      <c r="H33" s="822" t="s">
        <v>40</v>
      </c>
      <c r="I33" s="845"/>
      <c r="J33" s="845"/>
      <c r="K33" s="778" t="s">
        <v>37</v>
      </c>
      <c r="L33" s="767" t="s">
        <v>2785</v>
      </c>
      <c r="M33" s="39" t="s">
        <v>5725</v>
      </c>
      <c r="N33" s="767" t="s">
        <v>492</v>
      </c>
      <c r="O33" s="824"/>
      <c r="P33" s="758"/>
      <c r="Q33" s="825">
        <v>2140</v>
      </c>
      <c r="R33" s="826">
        <v>740</v>
      </c>
      <c r="S33" s="827">
        <v>1420</v>
      </c>
      <c r="T33" s="828">
        <v>1120</v>
      </c>
      <c r="U33" s="829">
        <v>1040</v>
      </c>
      <c r="V33" s="830">
        <f t="shared" ref="V33" si="29">SUM(Q33:U34)</f>
        <v>6460</v>
      </c>
      <c r="W33" s="824" t="s">
        <v>3389</v>
      </c>
      <c r="X33" s="824"/>
      <c r="Y33" s="758"/>
      <c r="Z33" s="824"/>
    </row>
    <row r="34" spans="1:26" s="5" customFormat="1">
      <c r="A34" s="817" t="s">
        <v>5558</v>
      </c>
      <c r="B34" s="817"/>
      <c r="C34" s="831" t="s">
        <v>38</v>
      </c>
      <c r="D34" s="819" t="s">
        <v>2</v>
      </c>
      <c r="E34" s="854" t="s">
        <v>630</v>
      </c>
      <c r="F34" s="821" t="s">
        <v>34</v>
      </c>
      <c r="G34" s="822" t="s">
        <v>40</v>
      </c>
      <c r="H34" s="822" t="s">
        <v>40</v>
      </c>
      <c r="I34" s="845"/>
      <c r="J34" s="845"/>
      <c r="K34" s="758"/>
      <c r="L34" s="758"/>
      <c r="M34" s="51"/>
      <c r="N34" s="758"/>
      <c r="O34" s="824"/>
      <c r="P34" s="758"/>
      <c r="Q34" s="825"/>
      <c r="R34" s="826"/>
      <c r="S34" s="827"/>
      <c r="T34" s="828"/>
      <c r="U34" s="829"/>
      <c r="V34" s="830"/>
      <c r="W34" s="824" t="s">
        <v>3389</v>
      </c>
      <c r="X34" s="824"/>
      <c r="Y34" s="758"/>
      <c r="Z34" s="824"/>
    </row>
    <row r="35" spans="1:26" s="5" customFormat="1">
      <c r="A35" s="817" t="s">
        <v>5558</v>
      </c>
      <c r="B35" s="817" t="s">
        <v>5575</v>
      </c>
      <c r="C35" s="831" t="s">
        <v>321</v>
      </c>
      <c r="D35" s="819" t="str">
        <f t="shared" ref="D35" si="30">B35&amp;" "&amp;" "&amp;C35</f>
        <v>X2-017  シグマ</v>
      </c>
      <c r="E35" s="854" t="s">
        <v>630</v>
      </c>
      <c r="F35" s="840" t="s">
        <v>74</v>
      </c>
      <c r="G35" s="833" t="s">
        <v>19</v>
      </c>
      <c r="H35" s="835" t="s">
        <v>88</v>
      </c>
      <c r="I35" s="845"/>
      <c r="J35" s="845"/>
      <c r="K35" s="776" t="s">
        <v>21</v>
      </c>
      <c r="L35" s="767" t="s">
        <v>330</v>
      </c>
      <c r="M35" s="51" t="s">
        <v>5726</v>
      </c>
      <c r="N35" s="767" t="s">
        <v>491</v>
      </c>
      <c r="O35" s="824"/>
      <c r="P35" s="758"/>
      <c r="Q35" s="825">
        <v>2060</v>
      </c>
      <c r="R35" s="826">
        <v>1220</v>
      </c>
      <c r="S35" s="827">
        <v>700</v>
      </c>
      <c r="T35" s="828">
        <v>1400</v>
      </c>
      <c r="U35" s="829">
        <v>1080</v>
      </c>
      <c r="V35" s="830">
        <f t="shared" ref="V35" si="31">SUM(Q35:U36)</f>
        <v>6460</v>
      </c>
      <c r="W35" s="787" t="s">
        <v>3402</v>
      </c>
      <c r="X35" s="824"/>
      <c r="Y35" s="758"/>
      <c r="Z35" s="824"/>
    </row>
    <row r="36" spans="1:26" s="5" customFormat="1">
      <c r="A36" s="817" t="s">
        <v>5558</v>
      </c>
      <c r="B36" s="817"/>
      <c r="C36" s="831" t="s">
        <v>321</v>
      </c>
      <c r="D36" s="819" t="s">
        <v>2</v>
      </c>
      <c r="E36" s="854" t="s">
        <v>630</v>
      </c>
      <c r="F36" s="840" t="s">
        <v>74</v>
      </c>
      <c r="G36" s="833" t="s">
        <v>19</v>
      </c>
      <c r="H36" s="835" t="s">
        <v>88</v>
      </c>
      <c r="I36" s="845"/>
      <c r="J36" s="845"/>
      <c r="K36" s="758"/>
      <c r="L36" s="758"/>
      <c r="M36" s="51"/>
      <c r="N36" s="758"/>
      <c r="O36" s="824"/>
      <c r="P36" s="758"/>
      <c r="Q36" s="825"/>
      <c r="R36" s="826"/>
      <c r="S36" s="827"/>
      <c r="T36" s="828"/>
      <c r="U36" s="829"/>
      <c r="V36" s="830"/>
      <c r="W36" s="787" t="s">
        <v>4442</v>
      </c>
      <c r="X36" s="824"/>
      <c r="Y36" s="758"/>
      <c r="Z36" s="824"/>
    </row>
    <row r="37" spans="1:26" s="5" customFormat="1">
      <c r="A37" s="817" t="s">
        <v>5558</v>
      </c>
      <c r="B37" s="817" t="s">
        <v>5576</v>
      </c>
      <c r="C37" s="831" t="s">
        <v>322</v>
      </c>
      <c r="D37" s="819" t="str">
        <f t="shared" ref="D37" si="32">B37&amp;" "&amp;" "&amp;C37</f>
        <v>X2-018  フェンブレン</v>
      </c>
      <c r="E37" s="854" t="s">
        <v>630</v>
      </c>
      <c r="F37" s="840" t="s">
        <v>74</v>
      </c>
      <c r="G37" s="833" t="s">
        <v>19</v>
      </c>
      <c r="H37" s="833" t="s">
        <v>19</v>
      </c>
      <c r="I37" s="845"/>
      <c r="J37" s="845"/>
      <c r="K37" s="777" t="s">
        <v>99</v>
      </c>
      <c r="L37" s="767" t="s">
        <v>2040</v>
      </c>
      <c r="M37" s="37" t="s">
        <v>5760</v>
      </c>
      <c r="N37" s="767" t="s">
        <v>85</v>
      </c>
      <c r="O37" s="824"/>
      <c r="P37" s="758"/>
      <c r="Q37" s="825">
        <v>2000</v>
      </c>
      <c r="R37" s="826">
        <v>1360</v>
      </c>
      <c r="S37" s="827">
        <v>890</v>
      </c>
      <c r="T37" s="828">
        <v>1180</v>
      </c>
      <c r="U37" s="829">
        <v>1030</v>
      </c>
      <c r="V37" s="830">
        <f t="shared" ref="V37" si="33">SUM(Q37:U38)</f>
        <v>6460</v>
      </c>
      <c r="W37" s="824" t="s">
        <v>3402</v>
      </c>
      <c r="X37" s="824"/>
      <c r="Y37" s="758"/>
      <c r="Z37" s="824"/>
    </row>
    <row r="38" spans="1:26" s="5" customFormat="1">
      <c r="A38" s="817" t="s">
        <v>5558</v>
      </c>
      <c r="B38" s="817"/>
      <c r="C38" s="831" t="s">
        <v>322</v>
      </c>
      <c r="D38" s="819" t="s">
        <v>2</v>
      </c>
      <c r="E38" s="854" t="s">
        <v>630</v>
      </c>
      <c r="F38" s="840" t="s">
        <v>74</v>
      </c>
      <c r="G38" s="833" t="s">
        <v>19</v>
      </c>
      <c r="H38" s="833" t="s">
        <v>19</v>
      </c>
      <c r="I38" s="845"/>
      <c r="J38" s="845"/>
      <c r="K38" s="758"/>
      <c r="L38" s="758"/>
      <c r="M38" s="51"/>
      <c r="N38" s="758"/>
      <c r="O38" s="824"/>
      <c r="P38" s="758"/>
      <c r="Q38" s="825"/>
      <c r="R38" s="826"/>
      <c r="S38" s="827"/>
      <c r="T38" s="828"/>
      <c r="U38" s="829"/>
      <c r="V38" s="830"/>
      <c r="W38" s="824" t="s">
        <v>3402</v>
      </c>
      <c r="X38" s="824"/>
      <c r="Y38" s="758"/>
      <c r="Z38" s="824"/>
    </row>
    <row r="39" spans="1:26" s="5" customFormat="1">
      <c r="A39" s="817" t="s">
        <v>5558</v>
      </c>
      <c r="B39" s="817" t="s">
        <v>5577</v>
      </c>
      <c r="C39" s="831" t="s">
        <v>5</v>
      </c>
      <c r="D39" s="819" t="str">
        <f t="shared" ref="D39" si="34">B39&amp;" "&amp;" "&amp;C39</f>
        <v>X2-019  ブロック</v>
      </c>
      <c r="E39" s="854" t="s">
        <v>630</v>
      </c>
      <c r="F39" s="840" t="s">
        <v>74</v>
      </c>
      <c r="G39" s="833" t="s">
        <v>19</v>
      </c>
      <c r="H39" s="833" t="s">
        <v>19</v>
      </c>
      <c r="I39" s="845"/>
      <c r="J39" s="845"/>
      <c r="K39" s="759" t="s">
        <v>21</v>
      </c>
      <c r="L39" s="767" t="s">
        <v>2777</v>
      </c>
      <c r="M39" s="51" t="s">
        <v>5777</v>
      </c>
      <c r="N39" s="757" t="s">
        <v>491</v>
      </c>
      <c r="O39" s="824"/>
      <c r="P39" s="824"/>
      <c r="Q39" s="825">
        <v>2200</v>
      </c>
      <c r="R39" s="826">
        <v>1310</v>
      </c>
      <c r="S39" s="827">
        <v>730</v>
      </c>
      <c r="T39" s="828">
        <v>940</v>
      </c>
      <c r="U39" s="829">
        <v>1280</v>
      </c>
      <c r="V39" s="830">
        <f t="shared" ref="V39" si="35">SUM(Q39:U40)</f>
        <v>6460</v>
      </c>
      <c r="W39" s="824" t="s">
        <v>3402</v>
      </c>
      <c r="X39" s="824"/>
      <c r="Y39" s="758"/>
      <c r="Z39" s="824"/>
    </row>
    <row r="40" spans="1:26" s="5" customFormat="1">
      <c r="A40" s="817" t="s">
        <v>5558</v>
      </c>
      <c r="B40" s="817"/>
      <c r="C40" s="831" t="s">
        <v>5</v>
      </c>
      <c r="D40" s="819" t="s">
        <v>2</v>
      </c>
      <c r="E40" s="854" t="s">
        <v>630</v>
      </c>
      <c r="F40" s="840" t="s">
        <v>74</v>
      </c>
      <c r="G40" s="833" t="s">
        <v>19</v>
      </c>
      <c r="H40" s="833" t="s">
        <v>19</v>
      </c>
      <c r="I40" s="845"/>
      <c r="J40" s="845"/>
      <c r="K40" s="758"/>
      <c r="L40" s="758"/>
      <c r="M40" s="51"/>
      <c r="N40" s="758"/>
      <c r="O40" s="824"/>
      <c r="P40" s="824"/>
      <c r="Q40" s="825"/>
      <c r="R40" s="826"/>
      <c r="S40" s="827"/>
      <c r="T40" s="828"/>
      <c r="U40" s="829"/>
      <c r="V40" s="830"/>
      <c r="W40" s="824" t="s">
        <v>3402</v>
      </c>
      <c r="X40" s="824"/>
      <c r="Y40" s="758"/>
      <c r="Z40" s="824"/>
    </row>
    <row r="41" spans="1:26" s="5" customFormat="1" ht="13.15" customHeight="1">
      <c r="A41" s="817" t="s">
        <v>5558</v>
      </c>
      <c r="B41" s="817" t="s">
        <v>5578</v>
      </c>
      <c r="C41" s="818" t="s">
        <v>317</v>
      </c>
      <c r="D41" s="819" t="str">
        <f t="shared" ref="D41" si="36">B41&amp;" "&amp;" "&amp;C41</f>
        <v>X2-020  キングスライム</v>
      </c>
      <c r="E41" s="854" t="s">
        <v>630</v>
      </c>
      <c r="F41" s="857" t="s">
        <v>128</v>
      </c>
      <c r="G41" s="833" t="s">
        <v>19</v>
      </c>
      <c r="H41" s="833" t="s">
        <v>19</v>
      </c>
      <c r="I41" s="836" t="s">
        <v>41</v>
      </c>
      <c r="J41" s="845">
        <v>3</v>
      </c>
      <c r="K41" s="776" t="s">
        <v>21</v>
      </c>
      <c r="L41" s="767" t="s">
        <v>2779</v>
      </c>
      <c r="M41" s="51" t="s">
        <v>5727</v>
      </c>
      <c r="N41" s="767" t="s">
        <v>491</v>
      </c>
      <c r="O41" s="824">
        <v>2</v>
      </c>
      <c r="P41" s="824">
        <v>1</v>
      </c>
      <c r="Q41" s="825">
        <v>2120</v>
      </c>
      <c r="R41" s="826">
        <v>1350</v>
      </c>
      <c r="S41" s="827">
        <v>650</v>
      </c>
      <c r="T41" s="828">
        <v>840</v>
      </c>
      <c r="U41" s="829">
        <v>1060</v>
      </c>
      <c r="V41" s="830">
        <f t="shared" ref="V41" si="37">SUM(Q41:U42)</f>
        <v>6020</v>
      </c>
      <c r="W41" s="824" t="s">
        <v>3399</v>
      </c>
      <c r="X41" s="824"/>
      <c r="Y41" s="758"/>
      <c r="Z41" s="824"/>
    </row>
    <row r="42" spans="1:26" s="5" customFormat="1" ht="13.15" customHeight="1">
      <c r="A42" s="817" t="s">
        <v>5558</v>
      </c>
      <c r="B42" s="817"/>
      <c r="C42" s="818" t="s">
        <v>317</v>
      </c>
      <c r="D42" s="819" t="s">
        <v>2</v>
      </c>
      <c r="E42" s="854" t="s">
        <v>630</v>
      </c>
      <c r="F42" s="857" t="s">
        <v>128</v>
      </c>
      <c r="G42" s="833" t="s">
        <v>19</v>
      </c>
      <c r="H42" s="833" t="s">
        <v>19</v>
      </c>
      <c r="I42" s="836" t="s">
        <v>41</v>
      </c>
      <c r="J42" s="845">
        <v>3</v>
      </c>
      <c r="K42" s="758"/>
      <c r="L42" s="758"/>
      <c r="M42" s="51"/>
      <c r="N42" s="758"/>
      <c r="O42" s="824">
        <v>1</v>
      </c>
      <c r="P42" s="824">
        <v>1</v>
      </c>
      <c r="Q42" s="825"/>
      <c r="R42" s="826"/>
      <c r="S42" s="827"/>
      <c r="T42" s="828"/>
      <c r="U42" s="829"/>
      <c r="V42" s="830"/>
      <c r="W42" s="824" t="s">
        <v>3399</v>
      </c>
      <c r="X42" s="824"/>
      <c r="Y42" s="758"/>
      <c r="Z42" s="824"/>
    </row>
    <row r="43" spans="1:26" s="5" customFormat="1">
      <c r="A43" s="817" t="s">
        <v>5558</v>
      </c>
      <c r="B43" s="817" t="s">
        <v>5579</v>
      </c>
      <c r="C43" s="831" t="s">
        <v>176</v>
      </c>
      <c r="D43" s="819" t="str">
        <f t="shared" ref="D43" si="38">B43&amp;" "&amp;" "&amp;C43</f>
        <v>X2-021  しりょうのきし</v>
      </c>
      <c r="E43" s="854" t="s">
        <v>630</v>
      </c>
      <c r="F43" s="856" t="s">
        <v>129</v>
      </c>
      <c r="G43" s="833" t="s">
        <v>19</v>
      </c>
      <c r="H43" s="833" t="s">
        <v>19</v>
      </c>
      <c r="I43" s="846"/>
      <c r="J43" s="845"/>
      <c r="K43" s="759" t="s">
        <v>21</v>
      </c>
      <c r="L43" s="767" t="s">
        <v>2777</v>
      </c>
      <c r="M43" s="51" t="s">
        <v>5784</v>
      </c>
      <c r="N43" s="757" t="s">
        <v>491</v>
      </c>
      <c r="O43" s="824"/>
      <c r="P43" s="824"/>
      <c r="Q43" s="825">
        <v>2110</v>
      </c>
      <c r="R43" s="826">
        <v>1300</v>
      </c>
      <c r="S43" s="827">
        <v>740</v>
      </c>
      <c r="T43" s="828">
        <v>1200</v>
      </c>
      <c r="U43" s="829">
        <v>1020</v>
      </c>
      <c r="V43" s="830">
        <f t="shared" ref="V43" si="39">SUM(Q43:U44)</f>
        <v>6370</v>
      </c>
      <c r="W43" s="824"/>
      <c r="X43" s="824"/>
      <c r="Y43" s="758"/>
      <c r="Z43" s="824"/>
    </row>
    <row r="44" spans="1:26" s="5" customFormat="1">
      <c r="A44" s="817" t="s">
        <v>5558</v>
      </c>
      <c r="B44" s="817"/>
      <c r="C44" s="831" t="s">
        <v>176</v>
      </c>
      <c r="D44" s="819" t="s">
        <v>2</v>
      </c>
      <c r="E44" s="854" t="s">
        <v>630</v>
      </c>
      <c r="F44" s="856" t="s">
        <v>129</v>
      </c>
      <c r="G44" s="833" t="s">
        <v>19</v>
      </c>
      <c r="H44" s="833" t="s">
        <v>19</v>
      </c>
      <c r="I44" s="846"/>
      <c r="J44" s="845"/>
      <c r="K44" s="758"/>
      <c r="L44" s="758"/>
      <c r="M44" s="51"/>
      <c r="N44" s="758"/>
      <c r="O44" s="824"/>
      <c r="P44" s="824"/>
      <c r="Q44" s="825"/>
      <c r="R44" s="826"/>
      <c r="S44" s="827"/>
      <c r="T44" s="828"/>
      <c r="U44" s="829"/>
      <c r="V44" s="830"/>
      <c r="W44" s="824"/>
      <c r="X44" s="824"/>
      <c r="Y44" s="758"/>
      <c r="Z44" s="824"/>
    </row>
    <row r="45" spans="1:26" s="5" customFormat="1">
      <c r="A45" s="817" t="s">
        <v>5558</v>
      </c>
      <c r="B45" s="817" t="s">
        <v>5580</v>
      </c>
      <c r="C45" s="831" t="s">
        <v>122</v>
      </c>
      <c r="D45" s="819" t="str">
        <f t="shared" ref="D45" si="40">B45&amp;" "&amp;" "&amp;C45</f>
        <v>X2-022  グール</v>
      </c>
      <c r="E45" s="854" t="s">
        <v>630</v>
      </c>
      <c r="F45" s="856" t="s">
        <v>129</v>
      </c>
      <c r="G45" s="833" t="s">
        <v>19</v>
      </c>
      <c r="H45" s="842" t="s">
        <v>89</v>
      </c>
      <c r="I45" s="837" t="s">
        <v>4431</v>
      </c>
      <c r="J45" s="845">
        <v>3</v>
      </c>
      <c r="K45" s="759" t="s">
        <v>21</v>
      </c>
      <c r="L45" s="767" t="s">
        <v>2040</v>
      </c>
      <c r="M45" s="37" t="s">
        <v>5728</v>
      </c>
      <c r="N45" s="767" t="s">
        <v>85</v>
      </c>
      <c r="O45" s="824" t="s">
        <v>649</v>
      </c>
      <c r="P45" s="824">
        <v>1</v>
      </c>
      <c r="Q45" s="825">
        <v>2050</v>
      </c>
      <c r="R45" s="826">
        <v>1320</v>
      </c>
      <c r="S45" s="827">
        <v>620</v>
      </c>
      <c r="T45" s="828">
        <v>820</v>
      </c>
      <c r="U45" s="829">
        <v>1200</v>
      </c>
      <c r="V45" s="830">
        <f t="shared" ref="V45" si="41">SUM(Q45:U46)</f>
        <v>6010</v>
      </c>
      <c r="W45" s="824"/>
      <c r="X45" s="824"/>
      <c r="Y45" s="758"/>
      <c r="Z45" s="824"/>
    </row>
    <row r="46" spans="1:26" s="5" customFormat="1">
      <c r="A46" s="817" t="s">
        <v>5558</v>
      </c>
      <c r="B46" s="817"/>
      <c r="C46" s="831" t="s">
        <v>122</v>
      </c>
      <c r="D46" s="819" t="s">
        <v>2</v>
      </c>
      <c r="E46" s="854" t="s">
        <v>630</v>
      </c>
      <c r="F46" s="856" t="s">
        <v>129</v>
      </c>
      <c r="G46" s="833" t="s">
        <v>19</v>
      </c>
      <c r="H46" s="842" t="s">
        <v>89</v>
      </c>
      <c r="I46" s="837" t="s">
        <v>4431</v>
      </c>
      <c r="J46" s="845">
        <v>3</v>
      </c>
      <c r="K46" s="758"/>
      <c r="L46" s="758"/>
      <c r="M46" s="51"/>
      <c r="N46" s="758"/>
      <c r="O46" s="824">
        <v>1</v>
      </c>
      <c r="P46" s="824">
        <v>1</v>
      </c>
      <c r="Q46" s="825"/>
      <c r="R46" s="826"/>
      <c r="S46" s="827"/>
      <c r="T46" s="828"/>
      <c r="U46" s="829"/>
      <c r="V46" s="830"/>
      <c r="W46" s="824"/>
      <c r="X46" s="824"/>
      <c r="Y46" s="758"/>
      <c r="Z46" s="824"/>
    </row>
    <row r="47" spans="1:26" s="5" customFormat="1">
      <c r="A47" s="817" t="s">
        <v>5558</v>
      </c>
      <c r="B47" s="817" t="s">
        <v>5581</v>
      </c>
      <c r="C47" s="831" t="s">
        <v>124</v>
      </c>
      <c r="D47" s="819" t="str">
        <f t="shared" ref="D47" si="42">B47&amp;" "&amp;" "&amp;C47</f>
        <v>X2-023  メガザルロック</v>
      </c>
      <c r="E47" s="854" t="s">
        <v>630</v>
      </c>
      <c r="F47" s="855" t="s">
        <v>130</v>
      </c>
      <c r="G47" s="833" t="s">
        <v>19</v>
      </c>
      <c r="H47" s="833" t="s">
        <v>19</v>
      </c>
      <c r="I47" s="846" t="s">
        <v>93</v>
      </c>
      <c r="J47" s="817">
        <v>4</v>
      </c>
      <c r="K47" s="759" t="s">
        <v>21</v>
      </c>
      <c r="L47" s="757" t="s">
        <v>2040</v>
      </c>
      <c r="M47" s="51" t="s">
        <v>5729</v>
      </c>
      <c r="N47" s="757" t="s">
        <v>491</v>
      </c>
      <c r="O47" s="824"/>
      <c r="P47" s="824"/>
      <c r="Q47" s="825">
        <v>2110</v>
      </c>
      <c r="R47" s="826">
        <v>1250</v>
      </c>
      <c r="S47" s="827">
        <v>680</v>
      </c>
      <c r="T47" s="828">
        <v>1010</v>
      </c>
      <c r="U47" s="829">
        <v>1340</v>
      </c>
      <c r="V47" s="830">
        <f t="shared" ref="V47" si="43">SUM(Q47:U48)</f>
        <v>6390</v>
      </c>
      <c r="W47" s="824"/>
      <c r="X47" s="824"/>
      <c r="Y47" s="758"/>
      <c r="Z47" s="824"/>
    </row>
    <row r="48" spans="1:26" s="5" customFormat="1">
      <c r="A48" s="817" t="s">
        <v>5558</v>
      </c>
      <c r="B48" s="817"/>
      <c r="C48" s="831" t="s">
        <v>124</v>
      </c>
      <c r="D48" s="819" t="s">
        <v>2</v>
      </c>
      <c r="E48" s="854" t="s">
        <v>630</v>
      </c>
      <c r="F48" s="855" t="s">
        <v>130</v>
      </c>
      <c r="G48" s="833" t="s">
        <v>19</v>
      </c>
      <c r="H48" s="833" t="s">
        <v>19</v>
      </c>
      <c r="I48" s="846" t="s">
        <v>93</v>
      </c>
      <c r="J48" s="817">
        <v>4</v>
      </c>
      <c r="K48" s="758"/>
      <c r="L48" s="758"/>
      <c r="M48" s="51"/>
      <c r="N48" s="758"/>
      <c r="O48" s="824"/>
      <c r="P48" s="824"/>
      <c r="Q48" s="825"/>
      <c r="R48" s="826"/>
      <c r="S48" s="827"/>
      <c r="T48" s="828"/>
      <c r="U48" s="829"/>
      <c r="V48" s="830"/>
      <c r="W48" s="824"/>
      <c r="X48" s="824"/>
      <c r="Y48" s="758"/>
      <c r="Z48" s="824"/>
    </row>
    <row r="49" spans="1:26" s="5" customFormat="1" ht="13.15" customHeight="1">
      <c r="A49" s="817" t="s">
        <v>5558</v>
      </c>
      <c r="B49" s="817" t="s">
        <v>5582</v>
      </c>
      <c r="C49" s="831" t="s">
        <v>177</v>
      </c>
      <c r="D49" s="819" t="str">
        <f t="shared" ref="D49" si="44">B49&amp;" "&amp;" "&amp;C49</f>
        <v>X2-024  フロストギズモ</v>
      </c>
      <c r="E49" s="854" t="s">
        <v>630</v>
      </c>
      <c r="F49" s="855" t="s">
        <v>130</v>
      </c>
      <c r="G49" s="842" t="s">
        <v>89</v>
      </c>
      <c r="H49" s="835" t="s">
        <v>88</v>
      </c>
      <c r="I49" s="844" t="s">
        <v>4465</v>
      </c>
      <c r="J49" s="817">
        <v>2</v>
      </c>
      <c r="K49" s="776" t="s">
        <v>21</v>
      </c>
      <c r="L49" s="757" t="s">
        <v>2040</v>
      </c>
      <c r="M49" s="51" t="s">
        <v>5730</v>
      </c>
      <c r="N49" s="767" t="s">
        <v>496</v>
      </c>
      <c r="O49" s="824" t="s">
        <v>649</v>
      </c>
      <c r="P49" s="824">
        <v>1</v>
      </c>
      <c r="Q49" s="825">
        <v>2030</v>
      </c>
      <c r="R49" s="826">
        <v>670</v>
      </c>
      <c r="S49" s="827">
        <v>920</v>
      </c>
      <c r="T49" s="828">
        <v>1070</v>
      </c>
      <c r="U49" s="829">
        <v>1310</v>
      </c>
      <c r="V49" s="830">
        <f t="shared" ref="V49" si="45">SUM(Q49:U50)</f>
        <v>6000</v>
      </c>
      <c r="W49" s="831" t="s">
        <v>3394</v>
      </c>
      <c r="X49" s="824"/>
      <c r="Y49" s="758"/>
      <c r="Z49" s="824"/>
    </row>
    <row r="50" spans="1:26" s="5" customFormat="1" ht="13.15" customHeight="1">
      <c r="A50" s="817" t="s">
        <v>5558</v>
      </c>
      <c r="B50" s="817"/>
      <c r="C50" s="831" t="s">
        <v>177</v>
      </c>
      <c r="D50" s="819" t="s">
        <v>2</v>
      </c>
      <c r="E50" s="854" t="s">
        <v>630</v>
      </c>
      <c r="F50" s="855" t="s">
        <v>130</v>
      </c>
      <c r="G50" s="842" t="s">
        <v>89</v>
      </c>
      <c r="H50" s="835" t="s">
        <v>88</v>
      </c>
      <c r="I50" s="844" t="s">
        <v>4465</v>
      </c>
      <c r="J50" s="817">
        <v>2</v>
      </c>
      <c r="K50" s="758"/>
      <c r="L50" s="758"/>
      <c r="M50" s="51"/>
      <c r="N50" s="758"/>
      <c r="O50" s="824">
        <v>1</v>
      </c>
      <c r="P50" s="824">
        <v>1</v>
      </c>
      <c r="Q50" s="825"/>
      <c r="R50" s="826"/>
      <c r="S50" s="827"/>
      <c r="T50" s="828"/>
      <c r="U50" s="829"/>
      <c r="V50" s="830"/>
      <c r="W50" s="831" t="s">
        <v>3394</v>
      </c>
      <c r="X50" s="824"/>
      <c r="Y50" s="758"/>
      <c r="Z50" s="824"/>
    </row>
    <row r="51" spans="1:26" s="5" customFormat="1">
      <c r="A51" s="817" t="s">
        <v>5558</v>
      </c>
      <c r="B51" s="817" t="s">
        <v>5583</v>
      </c>
      <c r="C51" s="831" t="s">
        <v>646</v>
      </c>
      <c r="D51" s="819" t="str">
        <f t="shared" ref="D51" si="46">B51&amp;" "&amp;" "&amp;C51</f>
        <v>X2-025  ヒートギズモ</v>
      </c>
      <c r="E51" s="854" t="s">
        <v>630</v>
      </c>
      <c r="F51" s="855" t="s">
        <v>130</v>
      </c>
      <c r="G51" s="842" t="s">
        <v>89</v>
      </c>
      <c r="H51" s="835" t="s">
        <v>88</v>
      </c>
      <c r="I51" s="837" t="s">
        <v>4431</v>
      </c>
      <c r="J51" s="817">
        <v>2</v>
      </c>
      <c r="K51" s="777" t="s">
        <v>99</v>
      </c>
      <c r="L51" s="767" t="s">
        <v>2040</v>
      </c>
      <c r="M51" s="51" t="s">
        <v>5761</v>
      </c>
      <c r="N51" s="767" t="s">
        <v>491</v>
      </c>
      <c r="O51" s="824">
        <v>2</v>
      </c>
      <c r="P51" s="824">
        <v>3</v>
      </c>
      <c r="Q51" s="825">
        <v>1860</v>
      </c>
      <c r="R51" s="826">
        <v>650</v>
      </c>
      <c r="S51" s="827">
        <v>890</v>
      </c>
      <c r="T51" s="828">
        <v>1280</v>
      </c>
      <c r="U51" s="829">
        <v>1300</v>
      </c>
      <c r="V51" s="830">
        <f t="shared" ref="V51" si="47">SUM(Q51:U52)</f>
        <v>5980</v>
      </c>
      <c r="W51" s="831" t="s">
        <v>3392</v>
      </c>
      <c r="X51" s="824"/>
      <c r="Y51" s="758"/>
      <c r="Z51" s="824"/>
    </row>
    <row r="52" spans="1:26" s="5" customFormat="1">
      <c r="A52" s="817" t="s">
        <v>5558</v>
      </c>
      <c r="B52" s="817"/>
      <c r="C52" s="831" t="s">
        <v>646</v>
      </c>
      <c r="D52" s="819" t="s">
        <v>2</v>
      </c>
      <c r="E52" s="854" t="s">
        <v>630</v>
      </c>
      <c r="F52" s="855" t="s">
        <v>130</v>
      </c>
      <c r="G52" s="842" t="s">
        <v>89</v>
      </c>
      <c r="H52" s="835" t="s">
        <v>88</v>
      </c>
      <c r="I52" s="837" t="s">
        <v>4431</v>
      </c>
      <c r="J52" s="817">
        <v>2</v>
      </c>
      <c r="K52" s="758"/>
      <c r="L52" s="758"/>
      <c r="M52" s="51"/>
      <c r="N52" s="758"/>
      <c r="O52" s="824">
        <v>1</v>
      </c>
      <c r="P52" s="824">
        <v>1</v>
      </c>
      <c r="Q52" s="825"/>
      <c r="R52" s="826"/>
      <c r="S52" s="827"/>
      <c r="T52" s="828"/>
      <c r="U52" s="829"/>
      <c r="V52" s="830"/>
      <c r="W52" s="831" t="s">
        <v>3392</v>
      </c>
      <c r="X52" s="824"/>
      <c r="Y52" s="758"/>
      <c r="Z52" s="824"/>
    </row>
    <row r="53" spans="1:26" s="5" customFormat="1" ht="13.15" customHeight="1">
      <c r="A53" s="817" t="s">
        <v>5558</v>
      </c>
      <c r="B53" s="817" t="s">
        <v>5584</v>
      </c>
      <c r="C53" s="831" t="s">
        <v>2770</v>
      </c>
      <c r="D53" s="819" t="str">
        <f t="shared" ref="D53" si="48">B53&amp;" "&amp;" "&amp;C53</f>
        <v>X2-026  アンクルホーン</v>
      </c>
      <c r="E53" s="854" t="s">
        <v>630</v>
      </c>
      <c r="F53" s="852" t="s">
        <v>75</v>
      </c>
      <c r="G53" s="822" t="s">
        <v>40</v>
      </c>
      <c r="H53" s="822" t="s">
        <v>40</v>
      </c>
      <c r="I53" s="846"/>
      <c r="J53" s="845"/>
      <c r="K53" s="759" t="s">
        <v>21</v>
      </c>
      <c r="L53" s="767" t="s">
        <v>2781</v>
      </c>
      <c r="M53" s="51" t="s">
        <v>5731</v>
      </c>
      <c r="N53" s="757" t="s">
        <v>491</v>
      </c>
      <c r="O53" s="824">
        <v>2</v>
      </c>
      <c r="P53" s="824">
        <v>2</v>
      </c>
      <c r="Q53" s="825">
        <v>1970</v>
      </c>
      <c r="R53" s="826">
        <v>840</v>
      </c>
      <c r="S53" s="827">
        <v>1380</v>
      </c>
      <c r="T53" s="828">
        <v>1030</v>
      </c>
      <c r="U53" s="829">
        <v>820</v>
      </c>
      <c r="V53" s="830">
        <f t="shared" ref="V53" si="49">SUM(Q53:U54)</f>
        <v>6040</v>
      </c>
      <c r="W53" s="824"/>
      <c r="X53" s="824"/>
      <c r="Y53" s="758"/>
      <c r="Z53" s="824"/>
    </row>
    <row r="54" spans="1:26" s="5" customFormat="1" ht="13.15" customHeight="1">
      <c r="A54" s="817" t="s">
        <v>5558</v>
      </c>
      <c r="B54" s="817"/>
      <c r="C54" s="831" t="s">
        <v>2770</v>
      </c>
      <c r="D54" s="819" t="s">
        <v>2</v>
      </c>
      <c r="E54" s="854" t="s">
        <v>630</v>
      </c>
      <c r="F54" s="852" t="s">
        <v>75</v>
      </c>
      <c r="G54" s="822" t="s">
        <v>40</v>
      </c>
      <c r="H54" s="822" t="s">
        <v>40</v>
      </c>
      <c r="I54" s="846"/>
      <c r="J54" s="845"/>
      <c r="K54" s="758"/>
      <c r="L54" s="758"/>
      <c r="M54" s="51"/>
      <c r="N54" s="758"/>
      <c r="O54" s="824">
        <v>1</v>
      </c>
      <c r="P54" s="824">
        <v>1</v>
      </c>
      <c r="Q54" s="825"/>
      <c r="R54" s="826"/>
      <c r="S54" s="827"/>
      <c r="T54" s="828"/>
      <c r="U54" s="829"/>
      <c r="V54" s="830"/>
      <c r="W54" s="824"/>
      <c r="X54" s="824"/>
      <c r="Y54" s="758"/>
      <c r="Z54" s="824"/>
    </row>
    <row r="55" spans="1:26" s="5" customFormat="1">
      <c r="A55" s="817" t="s">
        <v>5558</v>
      </c>
      <c r="B55" s="817" t="s">
        <v>5585</v>
      </c>
      <c r="C55" s="818" t="s">
        <v>264</v>
      </c>
      <c r="D55" s="819" t="str">
        <f t="shared" ref="D55" si="50">B55&amp;" "&amp;" "&amp;C55</f>
        <v>X2-027  シュバルツシュルト</v>
      </c>
      <c r="E55" s="854" t="s">
        <v>630</v>
      </c>
      <c r="F55" s="851" t="s">
        <v>78</v>
      </c>
      <c r="G55" s="833" t="s">
        <v>19</v>
      </c>
      <c r="H55" s="833" t="s">
        <v>19</v>
      </c>
      <c r="I55" s="846"/>
      <c r="J55" s="845"/>
      <c r="K55" s="759" t="s">
        <v>21</v>
      </c>
      <c r="L55" s="757" t="s">
        <v>5539</v>
      </c>
      <c r="M55" s="51" t="s">
        <v>5762</v>
      </c>
      <c r="N55" s="757" t="s">
        <v>491</v>
      </c>
      <c r="O55" s="824"/>
      <c r="P55" s="824"/>
      <c r="Q55" s="825">
        <v>2090</v>
      </c>
      <c r="R55" s="826">
        <v>1340</v>
      </c>
      <c r="S55" s="827">
        <v>930</v>
      </c>
      <c r="T55" s="828">
        <v>780</v>
      </c>
      <c r="U55" s="829">
        <v>1250</v>
      </c>
      <c r="V55" s="830">
        <f t="shared" ref="V55" si="51">SUM(Q55:U56)</f>
        <v>6390</v>
      </c>
      <c r="W55" s="824"/>
      <c r="X55" s="824"/>
      <c r="Y55" s="758"/>
      <c r="Z55" s="824"/>
    </row>
    <row r="56" spans="1:26" s="5" customFormat="1">
      <c r="A56" s="817" t="s">
        <v>5558</v>
      </c>
      <c r="B56" s="817"/>
      <c r="C56" s="818" t="s">
        <v>264</v>
      </c>
      <c r="D56" s="819" t="s">
        <v>2</v>
      </c>
      <c r="E56" s="854" t="s">
        <v>630</v>
      </c>
      <c r="F56" s="851" t="s">
        <v>78</v>
      </c>
      <c r="G56" s="833" t="s">
        <v>19</v>
      </c>
      <c r="H56" s="833" t="s">
        <v>19</v>
      </c>
      <c r="I56" s="846"/>
      <c r="J56" s="845"/>
      <c r="K56" s="758"/>
      <c r="L56" s="758"/>
      <c r="M56" s="51"/>
      <c r="N56" s="758"/>
      <c r="O56" s="824"/>
      <c r="P56" s="824"/>
      <c r="Q56" s="825"/>
      <c r="R56" s="826"/>
      <c r="S56" s="827"/>
      <c r="T56" s="828"/>
      <c r="U56" s="829"/>
      <c r="V56" s="830"/>
      <c r="W56" s="824"/>
      <c r="X56" s="824"/>
      <c r="Y56" s="758"/>
      <c r="Z56" s="824"/>
    </row>
    <row r="57" spans="1:26" s="5" customFormat="1" ht="13.15" customHeight="1">
      <c r="A57" s="817" t="s">
        <v>5558</v>
      </c>
      <c r="B57" s="817" t="s">
        <v>5586</v>
      </c>
      <c r="C57" s="831" t="s">
        <v>647</v>
      </c>
      <c r="D57" s="819" t="str">
        <f t="shared" ref="D57" si="52">B57&amp;" "&amp;" "&amp;C57</f>
        <v>X2-028  おどるほうせき</v>
      </c>
      <c r="E57" s="854" t="s">
        <v>630</v>
      </c>
      <c r="F57" s="851" t="s">
        <v>78</v>
      </c>
      <c r="G57" s="835" t="s">
        <v>88</v>
      </c>
      <c r="H57" s="835" t="s">
        <v>88</v>
      </c>
      <c r="I57" s="823" t="s">
        <v>82</v>
      </c>
      <c r="J57" s="817">
        <v>2</v>
      </c>
      <c r="K57" s="776" t="s">
        <v>21</v>
      </c>
      <c r="L57" s="767" t="s">
        <v>2040</v>
      </c>
      <c r="M57" s="37" t="s">
        <v>5732</v>
      </c>
      <c r="N57" s="767" t="s">
        <v>496</v>
      </c>
      <c r="O57" s="824">
        <v>2</v>
      </c>
      <c r="P57" s="824">
        <v>3</v>
      </c>
      <c r="Q57" s="825">
        <v>1880</v>
      </c>
      <c r="R57" s="826">
        <v>710</v>
      </c>
      <c r="S57" s="827">
        <v>1020</v>
      </c>
      <c r="T57" s="828">
        <v>1360</v>
      </c>
      <c r="U57" s="829">
        <v>1000</v>
      </c>
      <c r="V57" s="830">
        <f t="shared" ref="V57" si="53">SUM(Q57:U58)</f>
        <v>5970</v>
      </c>
      <c r="W57" s="824" t="s">
        <v>3918</v>
      </c>
      <c r="X57" s="824"/>
      <c r="Y57" s="758"/>
      <c r="Z57" s="824"/>
    </row>
    <row r="58" spans="1:26" s="5" customFormat="1" ht="13.15" customHeight="1">
      <c r="A58" s="817" t="s">
        <v>5558</v>
      </c>
      <c r="B58" s="817"/>
      <c r="C58" s="831" t="s">
        <v>647</v>
      </c>
      <c r="D58" s="819" t="s">
        <v>2</v>
      </c>
      <c r="E58" s="854" t="s">
        <v>630</v>
      </c>
      <c r="F58" s="851" t="s">
        <v>78</v>
      </c>
      <c r="G58" s="835" t="s">
        <v>88</v>
      </c>
      <c r="H58" s="835" t="s">
        <v>88</v>
      </c>
      <c r="I58" s="823" t="s">
        <v>82</v>
      </c>
      <c r="J58" s="817">
        <v>2</v>
      </c>
      <c r="K58" s="758"/>
      <c r="L58" s="758"/>
      <c r="M58" s="51"/>
      <c r="N58" s="758"/>
      <c r="O58" s="824">
        <v>1</v>
      </c>
      <c r="P58" s="824">
        <v>1</v>
      </c>
      <c r="Q58" s="825"/>
      <c r="R58" s="826"/>
      <c r="S58" s="827"/>
      <c r="T58" s="828"/>
      <c r="U58" s="829"/>
      <c r="V58" s="830"/>
      <c r="W58" s="824" t="s">
        <v>3918</v>
      </c>
      <c r="X58" s="824"/>
      <c r="Y58" s="758"/>
      <c r="Z58" s="824"/>
    </row>
    <row r="59" spans="1:26" s="5" customFormat="1">
      <c r="A59" s="817" t="s">
        <v>5558</v>
      </c>
      <c r="B59" s="817" t="s">
        <v>5587</v>
      </c>
      <c r="C59" s="831" t="s">
        <v>182</v>
      </c>
      <c r="D59" s="819" t="str">
        <f t="shared" ref="D59" si="54">B59&amp;" "&amp;" "&amp;C59</f>
        <v>X2-029  スカイドラゴン</v>
      </c>
      <c r="E59" s="854" t="s">
        <v>630</v>
      </c>
      <c r="F59" s="832" t="s">
        <v>35</v>
      </c>
      <c r="G59" s="842" t="s">
        <v>89</v>
      </c>
      <c r="H59" s="842" t="s">
        <v>89</v>
      </c>
      <c r="I59" s="834" t="s">
        <v>5163</v>
      </c>
      <c r="J59" s="845">
        <v>3</v>
      </c>
      <c r="K59" s="759" t="s">
        <v>21</v>
      </c>
      <c r="L59" s="767" t="s">
        <v>5537</v>
      </c>
      <c r="M59" s="51" t="s">
        <v>5733</v>
      </c>
      <c r="N59" s="757" t="s">
        <v>491</v>
      </c>
      <c r="O59" s="824"/>
      <c r="P59" s="824"/>
      <c r="Q59" s="825">
        <v>2010</v>
      </c>
      <c r="R59" s="826">
        <v>1120</v>
      </c>
      <c r="S59" s="827">
        <v>750</v>
      </c>
      <c r="T59" s="828">
        <v>1110</v>
      </c>
      <c r="U59" s="829">
        <v>1400</v>
      </c>
      <c r="V59" s="830">
        <f t="shared" ref="V59" si="55">SUM(Q59:U60)</f>
        <v>6390</v>
      </c>
      <c r="W59" s="824"/>
      <c r="X59" s="824"/>
      <c r="Y59" s="758"/>
      <c r="Z59" s="824"/>
    </row>
    <row r="60" spans="1:26" s="5" customFormat="1">
      <c r="A60" s="817" t="s">
        <v>5558</v>
      </c>
      <c r="B60" s="817"/>
      <c r="C60" s="831" t="s">
        <v>182</v>
      </c>
      <c r="D60" s="819" t="s">
        <v>2</v>
      </c>
      <c r="E60" s="854" t="s">
        <v>630</v>
      </c>
      <c r="F60" s="832" t="s">
        <v>35</v>
      </c>
      <c r="G60" s="842" t="s">
        <v>89</v>
      </c>
      <c r="H60" s="842" t="s">
        <v>89</v>
      </c>
      <c r="I60" s="834" t="s">
        <v>90</v>
      </c>
      <c r="J60" s="845">
        <v>3</v>
      </c>
      <c r="K60" s="758"/>
      <c r="L60" s="758"/>
      <c r="M60" s="51"/>
      <c r="N60" s="758"/>
      <c r="O60" s="824"/>
      <c r="P60" s="824"/>
      <c r="Q60" s="825"/>
      <c r="R60" s="826"/>
      <c r="S60" s="827"/>
      <c r="T60" s="828"/>
      <c r="U60" s="829"/>
      <c r="V60" s="830"/>
      <c r="W60" s="824"/>
      <c r="X60" s="824"/>
      <c r="Y60" s="758"/>
      <c r="Z60" s="824"/>
    </row>
    <row r="61" spans="1:26" s="5" customFormat="1" ht="13.15" customHeight="1">
      <c r="A61" s="817" t="s">
        <v>5558</v>
      </c>
      <c r="B61" s="817" t="s">
        <v>5588</v>
      </c>
      <c r="C61" s="831" t="s">
        <v>4775</v>
      </c>
      <c r="D61" s="819" t="str">
        <f t="shared" ref="D61" si="56">B61&amp;" "&amp;" "&amp;C61</f>
        <v>X2-030  カイザードラゴン</v>
      </c>
      <c r="E61" s="854" t="s">
        <v>630</v>
      </c>
      <c r="F61" s="832" t="s">
        <v>35</v>
      </c>
      <c r="G61" s="833" t="s">
        <v>19</v>
      </c>
      <c r="H61" s="842" t="s">
        <v>89</v>
      </c>
      <c r="I61" s="844" t="s">
        <v>4465</v>
      </c>
      <c r="J61" s="845">
        <v>3</v>
      </c>
      <c r="K61" s="759" t="s">
        <v>21</v>
      </c>
      <c r="L61" s="767" t="s">
        <v>105</v>
      </c>
      <c r="M61" s="37" t="s">
        <v>5734</v>
      </c>
      <c r="N61" s="767" t="s">
        <v>496</v>
      </c>
      <c r="O61" s="824">
        <v>2</v>
      </c>
      <c r="P61" s="824">
        <v>2</v>
      </c>
      <c r="Q61" s="825">
        <v>1980</v>
      </c>
      <c r="R61" s="826">
        <v>1320</v>
      </c>
      <c r="S61" s="827">
        <v>630</v>
      </c>
      <c r="T61" s="828">
        <v>930</v>
      </c>
      <c r="U61" s="829">
        <v>1190</v>
      </c>
      <c r="V61" s="830">
        <f t="shared" ref="V61" si="57">SUM(Q61:U62)</f>
        <v>6050</v>
      </c>
      <c r="W61" s="824"/>
      <c r="X61" s="824"/>
      <c r="Y61" s="758"/>
      <c r="Z61" s="824"/>
    </row>
    <row r="62" spans="1:26" s="5" customFormat="1" ht="13.15" customHeight="1">
      <c r="A62" s="817" t="s">
        <v>5558</v>
      </c>
      <c r="B62" s="817"/>
      <c r="C62" s="831" t="s">
        <v>4775</v>
      </c>
      <c r="D62" s="819" t="s">
        <v>2</v>
      </c>
      <c r="E62" s="854" t="s">
        <v>630</v>
      </c>
      <c r="F62" s="832" t="s">
        <v>35</v>
      </c>
      <c r="G62" s="833" t="s">
        <v>19</v>
      </c>
      <c r="H62" s="842" t="s">
        <v>89</v>
      </c>
      <c r="I62" s="844" t="s">
        <v>4465</v>
      </c>
      <c r="J62" s="845">
        <v>3</v>
      </c>
      <c r="K62" s="758"/>
      <c r="L62" s="758"/>
      <c r="M62" s="51"/>
      <c r="N62" s="758"/>
      <c r="O62" s="824">
        <v>1</v>
      </c>
      <c r="P62" s="824">
        <v>1</v>
      </c>
      <c r="Q62" s="825"/>
      <c r="R62" s="826"/>
      <c r="S62" s="827"/>
      <c r="T62" s="828"/>
      <c r="U62" s="829"/>
      <c r="V62" s="830"/>
      <c r="W62" s="824"/>
      <c r="X62" s="824"/>
      <c r="Y62" s="758"/>
      <c r="Z62" s="824"/>
    </row>
    <row r="63" spans="1:26" s="5" customFormat="1">
      <c r="A63" s="817" t="s">
        <v>5558</v>
      </c>
      <c r="B63" s="817" t="s">
        <v>5589</v>
      </c>
      <c r="C63" s="818" t="s">
        <v>1355</v>
      </c>
      <c r="D63" s="819" t="str">
        <f t="shared" ref="D63" si="58">B63&amp;" "&amp;" "&amp;C63</f>
        <v>X2-031  マトリフ</v>
      </c>
      <c r="E63" s="853" t="s">
        <v>120</v>
      </c>
      <c r="F63" s="821" t="s">
        <v>34</v>
      </c>
      <c r="G63" s="822" t="s">
        <v>40</v>
      </c>
      <c r="H63" s="822" t="s">
        <v>40</v>
      </c>
      <c r="I63" s="849" t="s">
        <v>91</v>
      </c>
      <c r="J63" s="817">
        <v>2</v>
      </c>
      <c r="K63" s="759" t="s">
        <v>21</v>
      </c>
      <c r="L63" s="767" t="s">
        <v>2781</v>
      </c>
      <c r="M63" s="51" t="s">
        <v>5785</v>
      </c>
      <c r="N63" s="757" t="s">
        <v>491</v>
      </c>
      <c r="O63" s="824"/>
      <c r="P63" s="824"/>
      <c r="Q63" s="825">
        <v>2560</v>
      </c>
      <c r="R63" s="826">
        <v>1010</v>
      </c>
      <c r="S63" s="827">
        <v>1520</v>
      </c>
      <c r="T63" s="828">
        <v>1280</v>
      </c>
      <c r="U63" s="829">
        <v>1270</v>
      </c>
      <c r="V63" s="830">
        <f t="shared" ref="V63" si="59">SUM(Q63:U64)</f>
        <v>7640</v>
      </c>
      <c r="W63" s="824"/>
      <c r="X63" s="824"/>
      <c r="Y63" s="758"/>
      <c r="Z63" s="824"/>
    </row>
    <row r="64" spans="1:26" s="5" customFormat="1">
      <c r="A64" s="817" t="s">
        <v>5558</v>
      </c>
      <c r="B64" s="817"/>
      <c r="C64" s="818" t="s">
        <v>1355</v>
      </c>
      <c r="D64" s="819" t="s">
        <v>2</v>
      </c>
      <c r="E64" s="853" t="s">
        <v>120</v>
      </c>
      <c r="F64" s="821" t="s">
        <v>34</v>
      </c>
      <c r="G64" s="822" t="s">
        <v>40</v>
      </c>
      <c r="H64" s="822" t="s">
        <v>40</v>
      </c>
      <c r="I64" s="849" t="s">
        <v>91</v>
      </c>
      <c r="J64" s="817">
        <v>2</v>
      </c>
      <c r="K64" s="758"/>
      <c r="L64" s="758"/>
      <c r="M64" s="51"/>
      <c r="N64" s="758"/>
      <c r="O64" s="824"/>
      <c r="P64" s="824"/>
      <c r="Q64" s="825"/>
      <c r="R64" s="826"/>
      <c r="S64" s="827"/>
      <c r="T64" s="828"/>
      <c r="U64" s="829"/>
      <c r="V64" s="830"/>
      <c r="W64" s="824"/>
      <c r="X64" s="824"/>
      <c r="Y64" s="758"/>
      <c r="Z64" s="824"/>
    </row>
    <row r="65" spans="1:26" s="5" customFormat="1">
      <c r="A65" s="817" t="s">
        <v>5558</v>
      </c>
      <c r="B65" s="817" t="s">
        <v>5590</v>
      </c>
      <c r="C65" s="818" t="s">
        <v>248</v>
      </c>
      <c r="D65" s="819" t="str">
        <f t="shared" ref="D65" si="60">B65&amp;" "&amp;" "&amp;C65</f>
        <v>X2-032  超魔生物ザムザ</v>
      </c>
      <c r="E65" s="853" t="s">
        <v>120</v>
      </c>
      <c r="F65" s="852" t="s">
        <v>75</v>
      </c>
      <c r="G65" s="833" t="s">
        <v>19</v>
      </c>
      <c r="H65" s="835" t="s">
        <v>88</v>
      </c>
      <c r="I65" s="838" t="s">
        <v>4430</v>
      </c>
      <c r="J65" s="817" t="s">
        <v>4262</v>
      </c>
      <c r="K65" s="759" t="s">
        <v>21</v>
      </c>
      <c r="L65" s="767" t="s">
        <v>2779</v>
      </c>
      <c r="M65" s="51" t="s">
        <v>5735</v>
      </c>
      <c r="N65" s="757" t="s">
        <v>491</v>
      </c>
      <c r="O65" s="824"/>
      <c r="P65" s="758"/>
      <c r="Q65" s="825">
        <v>2620</v>
      </c>
      <c r="R65" s="826">
        <v>1600</v>
      </c>
      <c r="S65" s="827">
        <v>1090</v>
      </c>
      <c r="T65" s="828">
        <v>1160</v>
      </c>
      <c r="U65" s="829">
        <v>1220</v>
      </c>
      <c r="V65" s="830">
        <f t="shared" ref="V65" si="61">SUM(Q65:U66)</f>
        <v>7690</v>
      </c>
      <c r="W65" s="824"/>
      <c r="X65" s="824"/>
      <c r="Y65" s="758"/>
      <c r="Z65" s="824"/>
    </row>
    <row r="66" spans="1:26" s="5" customFormat="1">
      <c r="A66" s="817" t="s">
        <v>5558</v>
      </c>
      <c r="B66" s="817"/>
      <c r="C66" s="818" t="s">
        <v>248</v>
      </c>
      <c r="D66" s="819" t="s">
        <v>2</v>
      </c>
      <c r="E66" s="853" t="s">
        <v>120</v>
      </c>
      <c r="F66" s="852" t="s">
        <v>75</v>
      </c>
      <c r="G66" s="833" t="s">
        <v>19</v>
      </c>
      <c r="H66" s="835" t="s">
        <v>88</v>
      </c>
      <c r="I66" s="838" t="s">
        <v>4430</v>
      </c>
      <c r="J66" s="817" t="s">
        <v>4262</v>
      </c>
      <c r="K66" s="758"/>
      <c r="L66" s="758"/>
      <c r="M66" s="51"/>
      <c r="N66" s="758"/>
      <c r="O66" s="824"/>
      <c r="P66" s="758"/>
      <c r="Q66" s="825"/>
      <c r="R66" s="826"/>
      <c r="S66" s="827"/>
      <c r="T66" s="828"/>
      <c r="U66" s="829"/>
      <c r="V66" s="830"/>
      <c r="W66" s="824"/>
      <c r="X66" s="824"/>
      <c r="Y66" s="758"/>
      <c r="Z66" s="824"/>
    </row>
    <row r="67" spans="1:26" s="5" customFormat="1">
      <c r="A67" s="817" t="s">
        <v>5558</v>
      </c>
      <c r="B67" s="817" t="s">
        <v>5591</v>
      </c>
      <c r="C67" s="831" t="s">
        <v>44</v>
      </c>
      <c r="D67" s="819" t="str">
        <f t="shared" ref="D67" si="62">B67&amp;" "&amp;" "&amp;C67</f>
        <v>X2-033  ヒム</v>
      </c>
      <c r="E67" s="853" t="s">
        <v>120</v>
      </c>
      <c r="F67" s="840" t="s">
        <v>74</v>
      </c>
      <c r="G67" s="833" t="s">
        <v>19</v>
      </c>
      <c r="H67" s="833" t="s">
        <v>19</v>
      </c>
      <c r="I67" s="834" t="s">
        <v>5163</v>
      </c>
      <c r="J67" s="845">
        <v>3</v>
      </c>
      <c r="K67" s="760" t="s">
        <v>99</v>
      </c>
      <c r="L67" s="757" t="s">
        <v>2040</v>
      </c>
      <c r="M67" s="37" t="s">
        <v>5763</v>
      </c>
      <c r="N67" s="767" t="s">
        <v>85</v>
      </c>
      <c r="O67" s="824"/>
      <c r="P67" s="758"/>
      <c r="Q67" s="825">
        <v>2570</v>
      </c>
      <c r="R67" s="826">
        <v>1570</v>
      </c>
      <c r="S67" s="827">
        <v>990</v>
      </c>
      <c r="T67" s="828">
        <v>1250</v>
      </c>
      <c r="U67" s="829">
        <v>1300</v>
      </c>
      <c r="V67" s="830">
        <f t="shared" ref="V67" si="63">SUM(Q67:U68)</f>
        <v>7680</v>
      </c>
      <c r="W67" s="824" t="s">
        <v>3402</v>
      </c>
      <c r="X67" s="824"/>
      <c r="Y67" s="758"/>
      <c r="Z67" s="824"/>
    </row>
    <row r="68" spans="1:26" s="5" customFormat="1">
      <c r="A68" s="817" t="s">
        <v>5558</v>
      </c>
      <c r="B68" s="817"/>
      <c r="C68" s="831" t="s">
        <v>44</v>
      </c>
      <c r="D68" s="819" t="s">
        <v>2</v>
      </c>
      <c r="E68" s="853" t="s">
        <v>120</v>
      </c>
      <c r="F68" s="840" t="s">
        <v>74</v>
      </c>
      <c r="G68" s="833" t="s">
        <v>19</v>
      </c>
      <c r="H68" s="833" t="s">
        <v>19</v>
      </c>
      <c r="I68" s="834" t="s">
        <v>90</v>
      </c>
      <c r="J68" s="845">
        <v>3</v>
      </c>
      <c r="K68" s="758"/>
      <c r="L68" s="758"/>
      <c r="M68" s="51"/>
      <c r="N68" s="758"/>
      <c r="O68" s="824"/>
      <c r="P68" s="758"/>
      <c r="Q68" s="825"/>
      <c r="R68" s="826"/>
      <c r="S68" s="827"/>
      <c r="T68" s="828"/>
      <c r="U68" s="829"/>
      <c r="V68" s="830"/>
      <c r="W68" s="824" t="s">
        <v>3402</v>
      </c>
      <c r="X68" s="824"/>
      <c r="Y68" s="758"/>
      <c r="Z68" s="824"/>
    </row>
    <row r="69" spans="1:26" s="5" customFormat="1">
      <c r="A69" s="817" t="s">
        <v>5558</v>
      </c>
      <c r="B69" s="817" t="s">
        <v>5592</v>
      </c>
      <c r="C69" s="818" t="s">
        <v>320</v>
      </c>
      <c r="D69" s="819" t="str">
        <f t="shared" ref="D69" si="64">B69&amp;" "&amp;" "&amp;C69</f>
        <v>X2-034  アルビナス</v>
      </c>
      <c r="E69" s="853" t="s">
        <v>120</v>
      </c>
      <c r="F69" s="840" t="s">
        <v>74</v>
      </c>
      <c r="G69" s="835" t="s">
        <v>88</v>
      </c>
      <c r="H69" s="835" t="s">
        <v>88</v>
      </c>
      <c r="I69" s="836" t="s">
        <v>41</v>
      </c>
      <c r="J69" s="845">
        <v>3</v>
      </c>
      <c r="K69" s="776" t="s">
        <v>21</v>
      </c>
      <c r="L69" s="767" t="s">
        <v>2040</v>
      </c>
      <c r="M69" s="51" t="s">
        <v>5786</v>
      </c>
      <c r="N69" s="757" t="s">
        <v>491</v>
      </c>
      <c r="O69" s="824"/>
      <c r="P69" s="824"/>
      <c r="Q69" s="825">
        <v>2630</v>
      </c>
      <c r="R69" s="826">
        <v>770</v>
      </c>
      <c r="S69" s="827">
        <v>1290</v>
      </c>
      <c r="T69" s="828">
        <v>1600</v>
      </c>
      <c r="U69" s="829">
        <v>1410</v>
      </c>
      <c r="V69" s="830">
        <f t="shared" ref="V69" si="65">SUM(Q69:U70)</f>
        <v>7700</v>
      </c>
      <c r="W69" s="824" t="s">
        <v>3402</v>
      </c>
      <c r="X69" s="824"/>
      <c r="Y69" s="758"/>
      <c r="Z69" s="824"/>
    </row>
    <row r="70" spans="1:26" s="5" customFormat="1">
      <c r="A70" s="817" t="s">
        <v>5558</v>
      </c>
      <c r="B70" s="817"/>
      <c r="C70" s="818" t="s">
        <v>320</v>
      </c>
      <c r="D70" s="819" t="s">
        <v>2</v>
      </c>
      <c r="E70" s="853" t="s">
        <v>120</v>
      </c>
      <c r="F70" s="840" t="s">
        <v>74</v>
      </c>
      <c r="G70" s="835" t="s">
        <v>88</v>
      </c>
      <c r="H70" s="835" t="s">
        <v>88</v>
      </c>
      <c r="I70" s="836" t="s">
        <v>41</v>
      </c>
      <c r="J70" s="845">
        <v>3</v>
      </c>
      <c r="K70" s="758"/>
      <c r="L70" s="758"/>
      <c r="M70" s="51"/>
      <c r="N70" s="758"/>
      <c r="O70" s="824"/>
      <c r="P70" s="824"/>
      <c r="Q70" s="825"/>
      <c r="R70" s="826"/>
      <c r="S70" s="827"/>
      <c r="T70" s="828"/>
      <c r="U70" s="829"/>
      <c r="V70" s="830"/>
      <c r="W70" s="824" t="s">
        <v>3402</v>
      </c>
      <c r="X70" s="824"/>
      <c r="Y70" s="758"/>
      <c r="Z70" s="824"/>
    </row>
    <row r="71" spans="1:26" s="5" customFormat="1">
      <c r="A71" s="817" t="s">
        <v>5558</v>
      </c>
      <c r="B71" s="817" t="s">
        <v>5593</v>
      </c>
      <c r="C71" s="831" t="s">
        <v>5627</v>
      </c>
      <c r="D71" s="819" t="str">
        <f t="shared" ref="D71" si="66">B71&amp;" "&amp;" "&amp;C71</f>
        <v>X2-035  トロルボンバー</v>
      </c>
      <c r="E71" s="853" t="s">
        <v>120</v>
      </c>
      <c r="F71" s="852" t="s">
        <v>75</v>
      </c>
      <c r="G71" s="833" t="s">
        <v>19</v>
      </c>
      <c r="H71" s="833" t="s">
        <v>19</v>
      </c>
      <c r="I71" s="837" t="s">
        <v>4431</v>
      </c>
      <c r="J71" s="817">
        <v>2</v>
      </c>
      <c r="K71" s="778" t="s">
        <v>37</v>
      </c>
      <c r="L71" s="757" t="s">
        <v>2780</v>
      </c>
      <c r="M71" s="51" t="s">
        <v>5764</v>
      </c>
      <c r="N71" s="767" t="s">
        <v>490</v>
      </c>
      <c r="O71" s="824"/>
      <c r="P71" s="824"/>
      <c r="Q71" s="825">
        <v>2650</v>
      </c>
      <c r="R71" s="826">
        <v>1630</v>
      </c>
      <c r="S71" s="827">
        <v>750</v>
      </c>
      <c r="T71" s="828">
        <v>1170</v>
      </c>
      <c r="U71" s="829">
        <v>1370</v>
      </c>
      <c r="V71" s="830">
        <f t="shared" ref="V71" si="67">SUM(Q71:U72)</f>
        <v>7570</v>
      </c>
      <c r="W71" s="831"/>
      <c r="X71" s="824"/>
      <c r="Y71" s="758"/>
      <c r="Z71" s="824"/>
    </row>
    <row r="72" spans="1:26" s="5" customFormat="1">
      <c r="A72" s="817" t="s">
        <v>5558</v>
      </c>
      <c r="B72" s="817"/>
      <c r="C72" s="831" t="s">
        <v>5627</v>
      </c>
      <c r="D72" s="819" t="s">
        <v>2</v>
      </c>
      <c r="E72" s="853" t="s">
        <v>120</v>
      </c>
      <c r="F72" s="852" t="s">
        <v>75</v>
      </c>
      <c r="G72" s="833" t="s">
        <v>19</v>
      </c>
      <c r="H72" s="833" t="s">
        <v>19</v>
      </c>
      <c r="I72" s="837" t="s">
        <v>4431</v>
      </c>
      <c r="J72" s="817">
        <v>2</v>
      </c>
      <c r="K72" s="758"/>
      <c r="L72" s="758"/>
      <c r="M72" s="51"/>
      <c r="N72" s="758"/>
      <c r="O72" s="824"/>
      <c r="P72" s="824"/>
      <c r="Q72" s="825"/>
      <c r="R72" s="826"/>
      <c r="S72" s="827"/>
      <c r="T72" s="828"/>
      <c r="U72" s="829"/>
      <c r="V72" s="830"/>
      <c r="W72" s="831"/>
      <c r="X72" s="824"/>
      <c r="Y72" s="758"/>
      <c r="Z72" s="824"/>
    </row>
    <row r="73" spans="1:26" s="5" customFormat="1">
      <c r="A73" s="817" t="s">
        <v>5558</v>
      </c>
      <c r="B73" s="817" t="s">
        <v>5594</v>
      </c>
      <c r="C73" s="831" t="s">
        <v>5149</v>
      </c>
      <c r="D73" s="819" t="str">
        <f t="shared" ref="D73" si="68">B73&amp;" "&amp;" "&amp;C73</f>
        <v>X2-036  ダイ (覚醒)</v>
      </c>
      <c r="E73" s="850" t="s">
        <v>36</v>
      </c>
      <c r="F73" s="821" t="s">
        <v>34</v>
      </c>
      <c r="G73" s="833" t="s">
        <v>19</v>
      </c>
      <c r="H73" s="833" t="s">
        <v>19</v>
      </c>
      <c r="I73" s="836" t="s">
        <v>41</v>
      </c>
      <c r="J73" s="817" t="s">
        <v>5162</v>
      </c>
      <c r="K73" s="759" t="s">
        <v>21</v>
      </c>
      <c r="L73" s="767" t="s">
        <v>2040</v>
      </c>
      <c r="M73" s="51" t="s">
        <v>5736</v>
      </c>
      <c r="N73" s="767" t="s">
        <v>85</v>
      </c>
      <c r="O73" s="824"/>
      <c r="P73" s="758"/>
      <c r="Q73" s="825">
        <v>2650</v>
      </c>
      <c r="R73" s="826">
        <v>1780</v>
      </c>
      <c r="S73" s="827">
        <v>1000</v>
      </c>
      <c r="T73" s="828">
        <v>1540</v>
      </c>
      <c r="U73" s="829">
        <v>1270</v>
      </c>
      <c r="V73" s="830">
        <f t="shared" ref="V73" si="69">SUM(Q73:U74)</f>
        <v>8240</v>
      </c>
      <c r="W73" s="824" t="s">
        <v>3389</v>
      </c>
      <c r="X73" s="824"/>
      <c r="Y73" s="758"/>
      <c r="Z73" s="824"/>
    </row>
    <row r="74" spans="1:26" s="5" customFormat="1">
      <c r="A74" s="817" t="s">
        <v>5558</v>
      </c>
      <c r="B74" s="817"/>
      <c r="C74" s="831" t="s">
        <v>5149</v>
      </c>
      <c r="D74" s="819" t="s">
        <v>2</v>
      </c>
      <c r="E74" s="850" t="s">
        <v>36</v>
      </c>
      <c r="F74" s="821" t="s">
        <v>34</v>
      </c>
      <c r="G74" s="833" t="s">
        <v>19</v>
      </c>
      <c r="H74" s="833" t="s">
        <v>19</v>
      </c>
      <c r="I74" s="836" t="s">
        <v>41</v>
      </c>
      <c r="J74" s="817" t="s">
        <v>5162</v>
      </c>
      <c r="K74" s="759" t="s">
        <v>21</v>
      </c>
      <c r="L74" s="767" t="s">
        <v>2040</v>
      </c>
      <c r="M74" s="51" t="s">
        <v>5737</v>
      </c>
      <c r="N74" s="767" t="s">
        <v>491</v>
      </c>
      <c r="O74" s="824"/>
      <c r="P74" s="758"/>
      <c r="Q74" s="825"/>
      <c r="R74" s="826"/>
      <c r="S74" s="827"/>
      <c r="T74" s="828"/>
      <c r="U74" s="829"/>
      <c r="V74" s="830"/>
      <c r="W74" s="824" t="s">
        <v>3389</v>
      </c>
      <c r="X74" s="824"/>
      <c r="Y74" s="758"/>
      <c r="Z74" s="824"/>
    </row>
    <row r="75" spans="1:26" s="5" customFormat="1">
      <c r="A75" s="817" t="s">
        <v>5558</v>
      </c>
      <c r="B75" s="817" t="s">
        <v>5595</v>
      </c>
      <c r="C75" s="831" t="s">
        <v>5628</v>
      </c>
      <c r="D75" s="819" t="str">
        <f t="shared" ref="D75" si="70">B75&amp;" "&amp;" "&amp;C75</f>
        <v>X2-037  レオナ (覚醒)</v>
      </c>
      <c r="E75" s="850" t="s">
        <v>36</v>
      </c>
      <c r="F75" s="821" t="s">
        <v>34</v>
      </c>
      <c r="G75" s="822" t="s">
        <v>40</v>
      </c>
      <c r="H75" s="843" t="s">
        <v>80</v>
      </c>
      <c r="I75" s="837" t="s">
        <v>4431</v>
      </c>
      <c r="J75" s="845">
        <v>3</v>
      </c>
      <c r="K75" s="759" t="s">
        <v>21</v>
      </c>
      <c r="L75" s="767" t="s">
        <v>2777</v>
      </c>
      <c r="M75" s="51" t="s">
        <v>5778</v>
      </c>
      <c r="N75" s="767" t="s">
        <v>491</v>
      </c>
      <c r="O75" s="824"/>
      <c r="P75" s="758"/>
      <c r="Q75" s="825">
        <v>2730</v>
      </c>
      <c r="R75" s="826">
        <v>930</v>
      </c>
      <c r="S75" s="827">
        <v>1750</v>
      </c>
      <c r="T75" s="828">
        <v>1450</v>
      </c>
      <c r="U75" s="829">
        <v>1330</v>
      </c>
      <c r="V75" s="830">
        <f t="shared" ref="V75" si="71">SUM(Q75:U76)</f>
        <v>8190</v>
      </c>
      <c r="W75" s="824" t="s">
        <v>3389</v>
      </c>
      <c r="X75" s="824"/>
      <c r="Y75" s="758"/>
      <c r="Z75" s="824"/>
    </row>
    <row r="76" spans="1:26" s="5" customFormat="1">
      <c r="A76" s="817" t="s">
        <v>5558</v>
      </c>
      <c r="B76" s="817"/>
      <c r="C76" s="831" t="s">
        <v>5628</v>
      </c>
      <c r="D76" s="819" t="s">
        <v>2</v>
      </c>
      <c r="E76" s="850" t="s">
        <v>36</v>
      </c>
      <c r="F76" s="821" t="s">
        <v>34</v>
      </c>
      <c r="G76" s="822" t="s">
        <v>40</v>
      </c>
      <c r="H76" s="843" t="s">
        <v>80</v>
      </c>
      <c r="I76" s="837" t="s">
        <v>4431</v>
      </c>
      <c r="J76" s="845">
        <v>3</v>
      </c>
      <c r="K76" s="761" t="s">
        <v>37</v>
      </c>
      <c r="L76" s="757" t="s">
        <v>5669</v>
      </c>
      <c r="M76" s="51" t="s">
        <v>5779</v>
      </c>
      <c r="N76" s="767" t="s">
        <v>491</v>
      </c>
      <c r="O76" s="824"/>
      <c r="P76" s="758"/>
      <c r="Q76" s="825"/>
      <c r="R76" s="826"/>
      <c r="S76" s="827"/>
      <c r="T76" s="828"/>
      <c r="U76" s="829"/>
      <c r="V76" s="830"/>
      <c r="W76" s="824" t="s">
        <v>3389</v>
      </c>
      <c r="X76" s="824"/>
      <c r="Y76" s="758"/>
      <c r="Z76" s="824"/>
    </row>
    <row r="77" spans="1:26" s="5" customFormat="1">
      <c r="A77" s="817" t="s">
        <v>5558</v>
      </c>
      <c r="B77" s="817" t="s">
        <v>5596</v>
      </c>
      <c r="C77" s="831" t="s">
        <v>5152</v>
      </c>
      <c r="D77" s="819" t="str">
        <f t="shared" ref="D77" si="72">B77&amp;" "&amp;" "&amp;C77</f>
        <v>X2-038  ヒュンケル (覚醒)</v>
      </c>
      <c r="E77" s="850" t="s">
        <v>36</v>
      </c>
      <c r="F77" s="821" t="s">
        <v>34</v>
      </c>
      <c r="G77" s="833" t="s">
        <v>19</v>
      </c>
      <c r="H77" s="835" t="s">
        <v>88</v>
      </c>
      <c r="I77" s="837" t="s">
        <v>4431</v>
      </c>
      <c r="J77" s="817">
        <v>2</v>
      </c>
      <c r="K77" s="760" t="s">
        <v>99</v>
      </c>
      <c r="L77" s="767" t="s">
        <v>2040</v>
      </c>
      <c r="M77" s="51" t="s">
        <v>5765</v>
      </c>
      <c r="N77" s="767" t="s">
        <v>491</v>
      </c>
      <c r="O77" s="824"/>
      <c r="P77" s="758"/>
      <c r="Q77" s="825">
        <v>2770</v>
      </c>
      <c r="R77" s="826">
        <v>1730</v>
      </c>
      <c r="S77" s="827">
        <v>820</v>
      </c>
      <c r="T77" s="828">
        <v>1240</v>
      </c>
      <c r="U77" s="829">
        <v>1660</v>
      </c>
      <c r="V77" s="830">
        <f t="shared" ref="V77" si="73">SUM(Q77:U78)</f>
        <v>8220</v>
      </c>
      <c r="W77" s="765" t="s">
        <v>3389</v>
      </c>
      <c r="X77" s="824"/>
      <c r="Y77" s="758"/>
      <c r="Z77" s="824"/>
    </row>
    <row r="78" spans="1:26" s="5" customFormat="1">
      <c r="A78" s="817" t="s">
        <v>5558</v>
      </c>
      <c r="B78" s="817"/>
      <c r="C78" s="831" t="s">
        <v>5152</v>
      </c>
      <c r="D78" s="819" t="s">
        <v>2</v>
      </c>
      <c r="E78" s="850" t="s">
        <v>36</v>
      </c>
      <c r="F78" s="821" t="s">
        <v>34</v>
      </c>
      <c r="G78" s="833" t="s">
        <v>19</v>
      </c>
      <c r="H78" s="835" t="s">
        <v>88</v>
      </c>
      <c r="I78" s="837" t="s">
        <v>4431</v>
      </c>
      <c r="J78" s="817">
        <v>2</v>
      </c>
      <c r="K78" s="759" t="s">
        <v>21</v>
      </c>
      <c r="L78" s="767" t="s">
        <v>2040</v>
      </c>
      <c r="M78" s="51" t="s">
        <v>5738</v>
      </c>
      <c r="N78" s="767" t="s">
        <v>491</v>
      </c>
      <c r="O78" s="824"/>
      <c r="P78" s="758"/>
      <c r="Q78" s="825"/>
      <c r="R78" s="826"/>
      <c r="S78" s="827"/>
      <c r="T78" s="828"/>
      <c r="U78" s="829"/>
      <c r="V78" s="830"/>
      <c r="W78" s="767" t="s">
        <v>4442</v>
      </c>
      <c r="X78" s="824"/>
      <c r="Y78" s="758"/>
      <c r="Z78" s="824"/>
    </row>
    <row r="79" spans="1:26" s="5" customFormat="1">
      <c r="A79" s="817" t="s">
        <v>5558</v>
      </c>
      <c r="B79" s="817" t="s">
        <v>5597</v>
      </c>
      <c r="C79" s="831" t="s">
        <v>5157</v>
      </c>
      <c r="D79" s="819" t="str">
        <f t="shared" ref="D79" si="74">B79&amp;" "&amp;" "&amp;C79</f>
        <v>X2-039  クロコダイン (覚醒)</v>
      </c>
      <c r="E79" s="850" t="s">
        <v>36</v>
      </c>
      <c r="F79" s="821" t="s">
        <v>34</v>
      </c>
      <c r="G79" s="842" t="s">
        <v>89</v>
      </c>
      <c r="H79" s="833" t="s">
        <v>19</v>
      </c>
      <c r="I79" s="848" t="s">
        <v>87</v>
      </c>
      <c r="J79" s="845" t="s">
        <v>4261</v>
      </c>
      <c r="K79" s="759" t="s">
        <v>21</v>
      </c>
      <c r="L79" s="767" t="s">
        <v>2777</v>
      </c>
      <c r="M79" s="51" t="s">
        <v>5780</v>
      </c>
      <c r="N79" s="767" t="s">
        <v>491</v>
      </c>
      <c r="O79" s="824"/>
      <c r="P79" s="758"/>
      <c r="Q79" s="825">
        <v>2800</v>
      </c>
      <c r="R79" s="826">
        <v>1700</v>
      </c>
      <c r="S79" s="827">
        <v>810</v>
      </c>
      <c r="T79" s="828">
        <v>1150</v>
      </c>
      <c r="U79" s="829">
        <v>1730</v>
      </c>
      <c r="V79" s="830">
        <f t="shared" ref="V79" si="75">SUM(Q79:U80)</f>
        <v>8190</v>
      </c>
      <c r="W79" s="831"/>
      <c r="X79" s="824"/>
      <c r="Y79" s="758"/>
      <c r="Z79" s="824"/>
    </row>
    <row r="80" spans="1:26" s="5" customFormat="1">
      <c r="A80" s="817" t="s">
        <v>5558</v>
      </c>
      <c r="B80" s="817"/>
      <c r="C80" s="831" t="s">
        <v>5156</v>
      </c>
      <c r="D80" s="819" t="s">
        <v>2</v>
      </c>
      <c r="E80" s="850" t="s">
        <v>36</v>
      </c>
      <c r="F80" s="821" t="s">
        <v>34</v>
      </c>
      <c r="G80" s="842" t="s">
        <v>89</v>
      </c>
      <c r="H80" s="833" t="s">
        <v>19</v>
      </c>
      <c r="I80" s="848" t="s">
        <v>87</v>
      </c>
      <c r="J80" s="845" t="s">
        <v>4261</v>
      </c>
      <c r="K80" s="759" t="s">
        <v>21</v>
      </c>
      <c r="L80" s="767" t="s">
        <v>2040</v>
      </c>
      <c r="M80" s="51" t="s">
        <v>5739</v>
      </c>
      <c r="N80" s="767" t="s">
        <v>491</v>
      </c>
      <c r="O80" s="824"/>
      <c r="P80" s="758"/>
      <c r="Q80" s="825"/>
      <c r="R80" s="826"/>
      <c r="S80" s="827"/>
      <c r="T80" s="828"/>
      <c r="U80" s="829"/>
      <c r="V80" s="830"/>
      <c r="W80" s="831"/>
      <c r="X80" s="824"/>
      <c r="Y80" s="758"/>
      <c r="Z80" s="824"/>
    </row>
    <row r="81" spans="1:26" s="5" customFormat="1">
      <c r="A81" s="817" t="s">
        <v>5558</v>
      </c>
      <c r="B81" s="817" t="s">
        <v>5598</v>
      </c>
      <c r="C81" s="831" t="s">
        <v>5629</v>
      </c>
      <c r="D81" s="819" t="str">
        <f t="shared" ref="D81" si="76">B81&amp;" "&amp;" "&amp;C81</f>
        <v>X2-040  ザボエラ (覚醒)</v>
      </c>
      <c r="E81" s="850" t="s">
        <v>36</v>
      </c>
      <c r="F81" s="852" t="s">
        <v>75</v>
      </c>
      <c r="G81" s="835" t="s">
        <v>88</v>
      </c>
      <c r="H81" s="822" t="s">
        <v>40</v>
      </c>
      <c r="I81" s="844" t="s">
        <v>4465</v>
      </c>
      <c r="J81" s="817" t="s">
        <v>4262</v>
      </c>
      <c r="K81" s="778" t="s">
        <v>37</v>
      </c>
      <c r="L81" s="767" t="s">
        <v>2785</v>
      </c>
      <c r="M81" s="51" t="s">
        <v>5766</v>
      </c>
      <c r="N81" s="767" t="s">
        <v>492</v>
      </c>
      <c r="O81" s="824"/>
      <c r="P81" s="758"/>
      <c r="Q81" s="825">
        <v>2630</v>
      </c>
      <c r="R81" s="826">
        <v>930</v>
      </c>
      <c r="S81" s="827">
        <v>1760</v>
      </c>
      <c r="T81" s="828">
        <v>1580</v>
      </c>
      <c r="U81" s="829">
        <v>1260</v>
      </c>
      <c r="V81" s="830">
        <f t="shared" ref="V81" si="77">SUM(Q81:U82)</f>
        <v>8160</v>
      </c>
      <c r="W81" s="824" t="s">
        <v>4687</v>
      </c>
      <c r="X81" s="824"/>
      <c r="Y81" s="758"/>
      <c r="Z81" s="824"/>
    </row>
    <row r="82" spans="1:26" s="5" customFormat="1">
      <c r="A82" s="817" t="s">
        <v>5558</v>
      </c>
      <c r="B82" s="817"/>
      <c r="C82" s="831" t="s">
        <v>5629</v>
      </c>
      <c r="D82" s="819" t="s">
        <v>2</v>
      </c>
      <c r="E82" s="850" t="s">
        <v>36</v>
      </c>
      <c r="F82" s="852" t="s">
        <v>75</v>
      </c>
      <c r="G82" s="835" t="s">
        <v>88</v>
      </c>
      <c r="H82" s="822" t="s">
        <v>40</v>
      </c>
      <c r="I82" s="844" t="s">
        <v>4465</v>
      </c>
      <c r="J82" s="817" t="s">
        <v>4262</v>
      </c>
      <c r="K82" s="776" t="s">
        <v>21</v>
      </c>
      <c r="L82" s="767" t="s">
        <v>2040</v>
      </c>
      <c r="M82" s="51" t="s">
        <v>5740</v>
      </c>
      <c r="N82" s="767" t="s">
        <v>491</v>
      </c>
      <c r="O82" s="824"/>
      <c r="P82" s="758"/>
      <c r="Q82" s="825"/>
      <c r="R82" s="826"/>
      <c r="S82" s="827"/>
      <c r="T82" s="828"/>
      <c r="U82" s="829"/>
      <c r="V82" s="830"/>
      <c r="W82" s="824" t="s">
        <v>4687</v>
      </c>
      <c r="X82" s="824"/>
      <c r="Y82" s="758"/>
      <c r="Z82" s="824"/>
    </row>
    <row r="83" spans="1:26" s="5" customFormat="1">
      <c r="A83" s="817" t="s">
        <v>5558</v>
      </c>
      <c r="B83" s="817" t="s">
        <v>5599</v>
      </c>
      <c r="C83" s="831" t="s">
        <v>5630</v>
      </c>
      <c r="D83" s="819" t="str">
        <f t="shared" ref="D83" si="78">B83&amp;" "&amp;" "&amp;C83</f>
        <v>X2-041  ミストバーン (覚醒)</v>
      </c>
      <c r="E83" s="850" t="s">
        <v>36</v>
      </c>
      <c r="F83" s="851" t="s">
        <v>78</v>
      </c>
      <c r="G83" s="833" t="s">
        <v>19</v>
      </c>
      <c r="H83" s="833" t="s">
        <v>19</v>
      </c>
      <c r="I83" s="838" t="s">
        <v>4430</v>
      </c>
      <c r="J83" s="817" t="s">
        <v>4264</v>
      </c>
      <c r="K83" s="776" t="s">
        <v>21</v>
      </c>
      <c r="L83" s="757" t="s">
        <v>5670</v>
      </c>
      <c r="M83" s="51" t="s">
        <v>5767</v>
      </c>
      <c r="N83" s="767" t="s">
        <v>491</v>
      </c>
      <c r="O83" s="824"/>
      <c r="P83" s="758"/>
      <c r="Q83" s="825">
        <v>2660</v>
      </c>
      <c r="R83" s="826">
        <v>1770</v>
      </c>
      <c r="S83" s="827">
        <v>1220</v>
      </c>
      <c r="T83" s="828">
        <v>1230</v>
      </c>
      <c r="U83" s="829">
        <v>1310</v>
      </c>
      <c r="V83" s="830">
        <f t="shared" ref="V83" si="79">SUM(Q83:U84)</f>
        <v>8190</v>
      </c>
      <c r="W83" s="824" t="s">
        <v>4687</v>
      </c>
      <c r="X83" s="824"/>
      <c r="Y83" s="758"/>
      <c r="Z83" s="824"/>
    </row>
    <row r="84" spans="1:26" s="5" customFormat="1">
      <c r="A84" s="817" t="s">
        <v>5558</v>
      </c>
      <c r="B84" s="817"/>
      <c r="C84" s="831" t="s">
        <v>5630</v>
      </c>
      <c r="D84" s="819" t="s">
        <v>2</v>
      </c>
      <c r="E84" s="850" t="s">
        <v>36</v>
      </c>
      <c r="F84" s="851" t="s">
        <v>78</v>
      </c>
      <c r="G84" s="833" t="s">
        <v>19</v>
      </c>
      <c r="H84" s="833" t="s">
        <v>19</v>
      </c>
      <c r="I84" s="838" t="s">
        <v>4430</v>
      </c>
      <c r="J84" s="817" t="s">
        <v>4264</v>
      </c>
      <c r="K84" s="777" t="s">
        <v>99</v>
      </c>
      <c r="L84" s="767" t="s">
        <v>2040</v>
      </c>
      <c r="M84" s="51" t="s">
        <v>5768</v>
      </c>
      <c r="N84" s="767" t="s">
        <v>496</v>
      </c>
      <c r="O84" s="824"/>
      <c r="P84" s="758"/>
      <c r="Q84" s="825"/>
      <c r="R84" s="826"/>
      <c r="S84" s="827"/>
      <c r="T84" s="828"/>
      <c r="U84" s="829"/>
      <c r="V84" s="830"/>
      <c r="W84" s="824" t="s">
        <v>4687</v>
      </c>
      <c r="X84" s="824"/>
      <c r="Y84" s="758"/>
      <c r="Z84" s="824"/>
    </row>
    <row r="85" spans="1:26" s="5" customFormat="1">
      <c r="A85" s="817" t="s">
        <v>5558</v>
      </c>
      <c r="B85" s="817" t="s">
        <v>5600</v>
      </c>
      <c r="C85" s="831" t="s">
        <v>5631</v>
      </c>
      <c r="D85" s="819" t="str">
        <f t="shared" ref="D85" si="80">B85&amp;" "&amp;" "&amp;C85</f>
        <v>X2-042  キルバーン (覚醒)</v>
      </c>
      <c r="E85" s="850" t="s">
        <v>36</v>
      </c>
      <c r="F85" s="840" t="s">
        <v>74</v>
      </c>
      <c r="G85" s="833" t="s">
        <v>19</v>
      </c>
      <c r="H85" s="833" t="s">
        <v>19</v>
      </c>
      <c r="I85" s="837" t="s">
        <v>4431</v>
      </c>
      <c r="J85" s="817">
        <v>2</v>
      </c>
      <c r="K85" s="778" t="s">
        <v>37</v>
      </c>
      <c r="L85" s="757" t="s">
        <v>5671</v>
      </c>
      <c r="M85" s="37" t="s">
        <v>5769</v>
      </c>
      <c r="N85" s="767" t="s">
        <v>492</v>
      </c>
      <c r="O85" s="824"/>
      <c r="P85" s="758"/>
      <c r="Q85" s="825">
        <v>2610</v>
      </c>
      <c r="R85" s="826">
        <v>1750</v>
      </c>
      <c r="S85" s="827">
        <v>1170</v>
      </c>
      <c r="T85" s="828">
        <v>1430</v>
      </c>
      <c r="U85" s="829">
        <v>1260</v>
      </c>
      <c r="V85" s="830">
        <f t="shared" ref="V85" si="81">SUM(Q85:U86)</f>
        <v>8220</v>
      </c>
      <c r="W85" s="831"/>
      <c r="X85" s="824"/>
      <c r="Y85" s="758"/>
      <c r="Z85" s="824"/>
    </row>
    <row r="86" spans="1:26" s="5" customFormat="1">
      <c r="A86" s="817" t="s">
        <v>5558</v>
      </c>
      <c r="B86" s="817"/>
      <c r="C86" s="831" t="s">
        <v>5631</v>
      </c>
      <c r="D86" s="819" t="s">
        <v>2</v>
      </c>
      <c r="E86" s="850" t="s">
        <v>36</v>
      </c>
      <c r="F86" s="840" t="s">
        <v>74</v>
      </c>
      <c r="G86" s="833" t="s">
        <v>19</v>
      </c>
      <c r="H86" s="833" t="s">
        <v>19</v>
      </c>
      <c r="I86" s="837" t="s">
        <v>4431</v>
      </c>
      <c r="J86" s="817">
        <v>2</v>
      </c>
      <c r="K86" s="777" t="s">
        <v>99</v>
      </c>
      <c r="L86" s="757" t="s">
        <v>5672</v>
      </c>
      <c r="M86" s="51" t="s">
        <v>5770</v>
      </c>
      <c r="N86" s="767" t="s">
        <v>85</v>
      </c>
      <c r="O86" s="824"/>
      <c r="P86" s="758"/>
      <c r="Q86" s="825"/>
      <c r="R86" s="826"/>
      <c r="S86" s="827"/>
      <c r="T86" s="828"/>
      <c r="U86" s="829"/>
      <c r="V86" s="830"/>
      <c r="W86" s="831"/>
      <c r="X86" s="824"/>
      <c r="Y86" s="758"/>
      <c r="Z86" s="824"/>
    </row>
    <row r="87" spans="1:26" s="5" customFormat="1">
      <c r="A87" s="817" t="s">
        <v>5558</v>
      </c>
      <c r="B87" s="817" t="s">
        <v>5601</v>
      </c>
      <c r="C87" s="831" t="s">
        <v>5632</v>
      </c>
      <c r="D87" s="819" t="str">
        <f t="shared" ref="D87" si="82">B87&amp;" "&amp;" "&amp;C87</f>
        <v>X2-043  超越魔王ダムド (覚醒)</v>
      </c>
      <c r="E87" s="841" t="s">
        <v>54</v>
      </c>
      <c r="F87" s="821" t="s">
        <v>34</v>
      </c>
      <c r="G87" s="833" t="s">
        <v>19</v>
      </c>
      <c r="H87" s="833" t="s">
        <v>19</v>
      </c>
      <c r="I87" s="823" t="s">
        <v>82</v>
      </c>
      <c r="J87" s="845">
        <v>3</v>
      </c>
      <c r="K87" s="777" t="s">
        <v>99</v>
      </c>
      <c r="L87" s="767" t="s">
        <v>5672</v>
      </c>
      <c r="M87" s="51" t="s">
        <v>5771</v>
      </c>
      <c r="N87" s="767" t="s">
        <v>496</v>
      </c>
      <c r="O87" s="824"/>
      <c r="P87" s="758"/>
      <c r="Q87" s="825">
        <v>2800</v>
      </c>
      <c r="R87" s="826">
        <v>1870</v>
      </c>
      <c r="S87" s="827">
        <v>1280</v>
      </c>
      <c r="T87" s="828">
        <v>1520</v>
      </c>
      <c r="U87" s="829">
        <v>1120</v>
      </c>
      <c r="V87" s="830">
        <f t="shared" ref="V87" si="83">SUM(Q87:U88)</f>
        <v>8590</v>
      </c>
      <c r="W87" s="831"/>
      <c r="X87" s="824"/>
      <c r="Y87" s="758"/>
      <c r="Z87" s="824"/>
    </row>
    <row r="88" spans="1:26" s="5" customFormat="1">
      <c r="A88" s="817" t="s">
        <v>5558</v>
      </c>
      <c r="B88" s="817"/>
      <c r="C88" s="831" t="s">
        <v>5632</v>
      </c>
      <c r="D88" s="819" t="s">
        <v>2</v>
      </c>
      <c r="E88" s="841" t="s">
        <v>54</v>
      </c>
      <c r="F88" s="821" t="s">
        <v>34</v>
      </c>
      <c r="G88" s="833" t="s">
        <v>19</v>
      </c>
      <c r="H88" s="833" t="s">
        <v>19</v>
      </c>
      <c r="I88" s="823" t="s">
        <v>82</v>
      </c>
      <c r="J88" s="845">
        <v>3</v>
      </c>
      <c r="K88" s="776" t="s">
        <v>21</v>
      </c>
      <c r="L88" s="767" t="s">
        <v>5672</v>
      </c>
      <c r="M88" s="51" t="s">
        <v>5787</v>
      </c>
      <c r="N88" s="767" t="s">
        <v>491</v>
      </c>
      <c r="O88" s="824"/>
      <c r="P88" s="758"/>
      <c r="Q88" s="825"/>
      <c r="R88" s="826"/>
      <c r="S88" s="827"/>
      <c r="T88" s="828"/>
      <c r="U88" s="829"/>
      <c r="V88" s="830"/>
      <c r="W88" s="831"/>
      <c r="X88" s="824"/>
      <c r="Y88" s="758"/>
      <c r="Z88" s="824"/>
    </row>
    <row r="89" spans="1:26" s="5" customFormat="1">
      <c r="A89" s="817" t="s">
        <v>5558</v>
      </c>
      <c r="B89" s="817" t="s">
        <v>5602</v>
      </c>
      <c r="C89" s="818" t="s">
        <v>497</v>
      </c>
      <c r="D89" s="819" t="str">
        <f t="shared" ref="D89" si="84">B89&amp;" "&amp;" "&amp;C89</f>
        <v>X2-044  勇者ソロ</v>
      </c>
      <c r="E89" s="841" t="s">
        <v>54</v>
      </c>
      <c r="F89" s="821" t="s">
        <v>34</v>
      </c>
      <c r="G89" s="833" t="s">
        <v>19</v>
      </c>
      <c r="H89" s="833" t="s">
        <v>19</v>
      </c>
      <c r="I89" s="836" t="s">
        <v>41</v>
      </c>
      <c r="J89" s="845">
        <v>3</v>
      </c>
      <c r="K89" s="759" t="s">
        <v>21</v>
      </c>
      <c r="L89" s="767" t="s">
        <v>104</v>
      </c>
      <c r="M89" s="51" t="s">
        <v>5741</v>
      </c>
      <c r="N89" s="767" t="s">
        <v>491</v>
      </c>
      <c r="O89" s="824"/>
      <c r="P89" s="758"/>
      <c r="Q89" s="825">
        <v>2730</v>
      </c>
      <c r="R89" s="826">
        <v>1820</v>
      </c>
      <c r="S89" s="827">
        <v>1280</v>
      </c>
      <c r="T89" s="828">
        <v>1250</v>
      </c>
      <c r="U89" s="829">
        <v>1410</v>
      </c>
      <c r="V89" s="830">
        <f t="shared" ref="V89" si="85">SUM(Q89:U90)</f>
        <v>8490</v>
      </c>
      <c r="W89" s="824"/>
      <c r="X89" s="824"/>
      <c r="Y89" s="758"/>
      <c r="Z89" s="824"/>
    </row>
    <row r="90" spans="1:26" s="5" customFormat="1">
      <c r="A90" s="817" t="s">
        <v>5558</v>
      </c>
      <c r="B90" s="817"/>
      <c r="C90" s="818" t="s">
        <v>497</v>
      </c>
      <c r="D90" s="819" t="s">
        <v>2</v>
      </c>
      <c r="E90" s="841" t="s">
        <v>54</v>
      </c>
      <c r="F90" s="821" t="s">
        <v>34</v>
      </c>
      <c r="G90" s="833" t="s">
        <v>19</v>
      </c>
      <c r="H90" s="833" t="s">
        <v>19</v>
      </c>
      <c r="I90" s="836" t="s">
        <v>41</v>
      </c>
      <c r="J90" s="845">
        <v>3</v>
      </c>
      <c r="K90" s="759" t="s">
        <v>21</v>
      </c>
      <c r="L90" s="767" t="s">
        <v>5672</v>
      </c>
      <c r="M90" s="51" t="s">
        <v>5742</v>
      </c>
      <c r="N90" s="767" t="s">
        <v>491</v>
      </c>
      <c r="O90" s="824"/>
      <c r="P90" s="758"/>
      <c r="Q90" s="825"/>
      <c r="R90" s="826"/>
      <c r="S90" s="827"/>
      <c r="T90" s="828"/>
      <c r="U90" s="829"/>
      <c r="V90" s="830"/>
      <c r="W90" s="824"/>
      <c r="X90" s="824"/>
      <c r="Y90" s="758"/>
      <c r="Z90" s="824"/>
    </row>
    <row r="91" spans="1:26" s="5" customFormat="1">
      <c r="A91" s="817" t="s">
        <v>5558</v>
      </c>
      <c r="B91" s="817" t="s">
        <v>5603</v>
      </c>
      <c r="C91" s="818" t="s">
        <v>498</v>
      </c>
      <c r="D91" s="819" t="str">
        <f t="shared" ref="D91" si="86">B91&amp;" "&amp;" "&amp;C91</f>
        <v>X2-045  アリーナ</v>
      </c>
      <c r="E91" s="841" t="s">
        <v>54</v>
      </c>
      <c r="F91" s="821" t="s">
        <v>34</v>
      </c>
      <c r="G91" s="833" t="s">
        <v>19</v>
      </c>
      <c r="H91" s="833" t="s">
        <v>19</v>
      </c>
      <c r="I91" s="838" t="s">
        <v>4430</v>
      </c>
      <c r="J91" s="845">
        <v>3</v>
      </c>
      <c r="K91" s="759" t="s">
        <v>21</v>
      </c>
      <c r="L91" s="767" t="s">
        <v>5672</v>
      </c>
      <c r="M91" s="51" t="s">
        <v>5743</v>
      </c>
      <c r="N91" s="757" t="s">
        <v>5674</v>
      </c>
      <c r="O91" s="824"/>
      <c r="P91" s="758"/>
      <c r="Q91" s="825">
        <v>2630</v>
      </c>
      <c r="R91" s="826">
        <v>1810</v>
      </c>
      <c r="S91" s="827">
        <v>960</v>
      </c>
      <c r="T91" s="828">
        <v>1840</v>
      </c>
      <c r="U91" s="829">
        <v>1250</v>
      </c>
      <c r="V91" s="830">
        <f t="shared" ref="V91" si="87">SUM(Q91:U92)</f>
        <v>8490</v>
      </c>
      <c r="W91" s="824"/>
      <c r="X91" s="824"/>
      <c r="Y91" s="758"/>
      <c r="Z91" s="824"/>
    </row>
    <row r="92" spans="1:26" s="5" customFormat="1">
      <c r="A92" s="817" t="s">
        <v>5558</v>
      </c>
      <c r="B92" s="817"/>
      <c r="C92" s="818" t="s">
        <v>498</v>
      </c>
      <c r="D92" s="819" t="s">
        <v>2</v>
      </c>
      <c r="E92" s="841" t="s">
        <v>54</v>
      </c>
      <c r="F92" s="821" t="s">
        <v>34</v>
      </c>
      <c r="G92" s="833" t="s">
        <v>19</v>
      </c>
      <c r="H92" s="833" t="s">
        <v>19</v>
      </c>
      <c r="I92" s="838" t="s">
        <v>4430</v>
      </c>
      <c r="J92" s="845">
        <v>3</v>
      </c>
      <c r="K92" s="761" t="s">
        <v>37</v>
      </c>
      <c r="L92" s="767" t="s">
        <v>5673</v>
      </c>
      <c r="M92" s="51" t="s">
        <v>5744</v>
      </c>
      <c r="N92" s="767" t="s">
        <v>491</v>
      </c>
      <c r="O92" s="824"/>
      <c r="P92" s="758"/>
      <c r="Q92" s="825"/>
      <c r="R92" s="826"/>
      <c r="S92" s="827"/>
      <c r="T92" s="828"/>
      <c r="U92" s="829"/>
      <c r="V92" s="830"/>
      <c r="W92" s="824"/>
      <c r="X92" s="824"/>
      <c r="Y92" s="758"/>
      <c r="Z92" s="824"/>
    </row>
    <row r="93" spans="1:26" s="5" customFormat="1">
      <c r="A93" s="817" t="s">
        <v>5558</v>
      </c>
      <c r="B93" s="817" t="s">
        <v>5604</v>
      </c>
      <c r="C93" s="831" t="s">
        <v>499</v>
      </c>
      <c r="D93" s="819" t="str">
        <f t="shared" ref="D93" si="88">B93&amp;" "&amp;" "&amp;C93</f>
        <v>X2-046  マーニャ</v>
      </c>
      <c r="E93" s="841" t="s">
        <v>54</v>
      </c>
      <c r="F93" s="821" t="s">
        <v>34</v>
      </c>
      <c r="G93" s="822" t="s">
        <v>40</v>
      </c>
      <c r="H93" s="822" t="s">
        <v>40</v>
      </c>
      <c r="I93" s="849" t="s">
        <v>91</v>
      </c>
      <c r="J93" s="817">
        <v>1</v>
      </c>
      <c r="K93" s="759" t="s">
        <v>21</v>
      </c>
      <c r="L93" s="767" t="s">
        <v>5672</v>
      </c>
      <c r="M93" s="37" t="s">
        <v>5745</v>
      </c>
      <c r="N93" s="767" t="s">
        <v>496</v>
      </c>
      <c r="O93" s="824"/>
      <c r="P93" s="758"/>
      <c r="Q93" s="825">
        <v>2670</v>
      </c>
      <c r="R93" s="826">
        <v>1180</v>
      </c>
      <c r="S93" s="827">
        <v>1860</v>
      </c>
      <c r="T93" s="828">
        <v>1550</v>
      </c>
      <c r="U93" s="829">
        <v>1230</v>
      </c>
      <c r="V93" s="830">
        <f t="shared" ref="V93" si="89">SUM(Q93:U94)</f>
        <v>8490</v>
      </c>
      <c r="W93" s="824"/>
      <c r="X93" s="824"/>
      <c r="Y93" s="758"/>
      <c r="Z93" s="824"/>
    </row>
    <row r="94" spans="1:26" s="5" customFormat="1">
      <c r="A94" s="817" t="s">
        <v>5558</v>
      </c>
      <c r="B94" s="817"/>
      <c r="C94" s="831" t="s">
        <v>499</v>
      </c>
      <c r="D94" s="819" t="s">
        <v>2</v>
      </c>
      <c r="E94" s="841" t="s">
        <v>54</v>
      </c>
      <c r="F94" s="821" t="s">
        <v>34</v>
      </c>
      <c r="G94" s="822" t="s">
        <v>40</v>
      </c>
      <c r="H94" s="822" t="s">
        <v>40</v>
      </c>
      <c r="I94" s="849" t="s">
        <v>91</v>
      </c>
      <c r="J94" s="817">
        <v>1</v>
      </c>
      <c r="K94" s="761" t="s">
        <v>37</v>
      </c>
      <c r="L94" s="767" t="s">
        <v>5671</v>
      </c>
      <c r="M94" s="51" t="s">
        <v>5746</v>
      </c>
      <c r="N94" s="767" t="s">
        <v>490</v>
      </c>
      <c r="O94" s="824"/>
      <c r="P94" s="758"/>
      <c r="Q94" s="825"/>
      <c r="R94" s="826"/>
      <c r="S94" s="827"/>
      <c r="T94" s="828"/>
      <c r="U94" s="829"/>
      <c r="V94" s="830"/>
      <c r="W94" s="824"/>
      <c r="X94" s="824"/>
      <c r="Y94" s="758"/>
      <c r="Z94" s="824"/>
    </row>
    <row r="95" spans="1:26" s="5" customFormat="1">
      <c r="A95" s="817" t="s">
        <v>5558</v>
      </c>
      <c r="B95" s="817" t="s">
        <v>5605</v>
      </c>
      <c r="C95" s="831" t="s">
        <v>2771</v>
      </c>
      <c r="D95" s="819" t="str">
        <f t="shared" ref="D95" si="90">B95&amp;" "&amp;" "&amp;C95</f>
        <v>X2-047  ミネア</v>
      </c>
      <c r="E95" s="841" t="s">
        <v>54</v>
      </c>
      <c r="F95" s="821" t="s">
        <v>34</v>
      </c>
      <c r="G95" s="822" t="s">
        <v>40</v>
      </c>
      <c r="H95" s="835" t="s">
        <v>88</v>
      </c>
      <c r="I95" s="837" t="s">
        <v>4431</v>
      </c>
      <c r="J95" s="817">
        <v>2</v>
      </c>
      <c r="K95" s="759" t="s">
        <v>21</v>
      </c>
      <c r="L95" s="767" t="s">
        <v>5672</v>
      </c>
      <c r="M95" s="51" t="s">
        <v>5747</v>
      </c>
      <c r="N95" s="767" t="s">
        <v>491</v>
      </c>
      <c r="O95" s="824"/>
      <c r="P95" s="758"/>
      <c r="Q95" s="825">
        <v>2620</v>
      </c>
      <c r="R95" s="826">
        <v>1180</v>
      </c>
      <c r="S95" s="827">
        <v>1870</v>
      </c>
      <c r="T95" s="828">
        <v>1220</v>
      </c>
      <c r="U95" s="829">
        <v>1600</v>
      </c>
      <c r="V95" s="830">
        <f t="shared" ref="V95" si="91">SUM(Q95:U96)</f>
        <v>8490</v>
      </c>
      <c r="W95" s="824"/>
      <c r="X95" s="847" t="s">
        <v>172</v>
      </c>
      <c r="Y95" s="758"/>
      <c r="Z95" s="824"/>
    </row>
    <row r="96" spans="1:26" s="5" customFormat="1">
      <c r="A96" s="817" t="s">
        <v>5558</v>
      </c>
      <c r="B96" s="817"/>
      <c r="C96" s="831" t="s">
        <v>2771</v>
      </c>
      <c r="D96" s="819" t="s">
        <v>2</v>
      </c>
      <c r="E96" s="841" t="s">
        <v>54</v>
      </c>
      <c r="F96" s="821" t="s">
        <v>34</v>
      </c>
      <c r="G96" s="822" t="s">
        <v>40</v>
      </c>
      <c r="H96" s="835" t="s">
        <v>88</v>
      </c>
      <c r="I96" s="837" t="s">
        <v>4431</v>
      </c>
      <c r="J96" s="817">
        <v>2</v>
      </c>
      <c r="K96" s="11" t="s">
        <v>81</v>
      </c>
      <c r="L96" s="767" t="s">
        <v>81</v>
      </c>
      <c r="M96" s="51" t="s">
        <v>5714</v>
      </c>
      <c r="N96" s="767" t="s">
        <v>490</v>
      </c>
      <c r="O96" s="824"/>
      <c r="P96" s="758"/>
      <c r="Q96" s="825"/>
      <c r="R96" s="826"/>
      <c r="S96" s="827"/>
      <c r="T96" s="828"/>
      <c r="U96" s="829"/>
      <c r="V96" s="830"/>
      <c r="W96" s="824"/>
      <c r="X96" s="847" t="s">
        <v>172</v>
      </c>
      <c r="Y96" s="758"/>
      <c r="Z96" s="824"/>
    </row>
    <row r="97" spans="1:26" s="5" customFormat="1">
      <c r="A97" s="817" t="s">
        <v>5558</v>
      </c>
      <c r="B97" s="817" t="s">
        <v>5606</v>
      </c>
      <c r="C97" s="831" t="s">
        <v>45</v>
      </c>
      <c r="D97" s="819" t="str">
        <f t="shared" ref="D97" si="92">B97&amp;" "&amp;" "&amp;C97</f>
        <v>X2-048  伝説のまもの使い</v>
      </c>
      <c r="E97" s="841" t="s">
        <v>54</v>
      </c>
      <c r="F97" s="821" t="s">
        <v>34</v>
      </c>
      <c r="G97" s="822" t="s">
        <v>40</v>
      </c>
      <c r="H97" s="833" t="s">
        <v>19</v>
      </c>
      <c r="I97" s="836" t="s">
        <v>41</v>
      </c>
      <c r="J97" s="817" t="s">
        <v>5162</v>
      </c>
      <c r="K97" s="759" t="s">
        <v>21</v>
      </c>
      <c r="L97" s="767" t="s">
        <v>2777</v>
      </c>
      <c r="M97" s="51" t="s">
        <v>5781</v>
      </c>
      <c r="N97" s="767" t="s">
        <v>491</v>
      </c>
      <c r="O97" s="824"/>
      <c r="P97" s="758"/>
      <c r="Q97" s="825">
        <v>2720</v>
      </c>
      <c r="R97" s="826">
        <v>1800</v>
      </c>
      <c r="S97" s="827">
        <v>1670</v>
      </c>
      <c r="T97" s="828">
        <v>1270</v>
      </c>
      <c r="U97" s="829">
        <v>1030</v>
      </c>
      <c r="V97" s="830">
        <f t="shared" ref="V97" si="93">SUM(Q97:U98)</f>
        <v>8490</v>
      </c>
      <c r="W97" s="824"/>
      <c r="X97" s="824"/>
      <c r="Y97" s="758"/>
      <c r="Z97" s="824"/>
    </row>
    <row r="98" spans="1:26" s="5" customFormat="1">
      <c r="A98" s="817" t="s">
        <v>5558</v>
      </c>
      <c r="B98" s="817"/>
      <c r="C98" s="831" t="s">
        <v>45</v>
      </c>
      <c r="D98" s="819" t="s">
        <v>2</v>
      </c>
      <c r="E98" s="841" t="s">
        <v>54</v>
      </c>
      <c r="F98" s="821" t="s">
        <v>34</v>
      </c>
      <c r="G98" s="822" t="s">
        <v>40</v>
      </c>
      <c r="H98" s="833" t="s">
        <v>19</v>
      </c>
      <c r="I98" s="836" t="s">
        <v>41</v>
      </c>
      <c r="J98" s="817" t="s">
        <v>5162</v>
      </c>
      <c r="K98" s="759" t="s">
        <v>21</v>
      </c>
      <c r="L98" s="767" t="s">
        <v>105</v>
      </c>
      <c r="M98" s="51" t="s">
        <v>5748</v>
      </c>
      <c r="N98" s="767" t="s">
        <v>490</v>
      </c>
      <c r="O98" s="824"/>
      <c r="P98" s="758"/>
      <c r="Q98" s="825"/>
      <c r="R98" s="826"/>
      <c r="S98" s="827"/>
      <c r="T98" s="828"/>
      <c r="U98" s="829"/>
      <c r="V98" s="830"/>
      <c r="W98" s="824"/>
      <c r="X98" s="824"/>
      <c r="Y98" s="758"/>
      <c r="Z98" s="824"/>
    </row>
    <row r="99" spans="1:26" s="5" customFormat="1">
      <c r="A99" s="817" t="s">
        <v>5558</v>
      </c>
      <c r="B99" s="817" t="s">
        <v>5607</v>
      </c>
      <c r="C99" s="831" t="s">
        <v>46</v>
      </c>
      <c r="D99" s="819" t="str">
        <f t="shared" ref="D99" si="94">B99&amp;" "&amp;" "&amp;C99</f>
        <v>X2-049  パパス</v>
      </c>
      <c r="E99" s="841" t="s">
        <v>54</v>
      </c>
      <c r="F99" s="821" t="s">
        <v>34</v>
      </c>
      <c r="G99" s="833" t="s">
        <v>19</v>
      </c>
      <c r="H99" s="833" t="s">
        <v>19</v>
      </c>
      <c r="I99" s="848" t="s">
        <v>87</v>
      </c>
      <c r="J99" s="817" t="s">
        <v>4265</v>
      </c>
      <c r="K99" s="759" t="s">
        <v>21</v>
      </c>
      <c r="L99" s="767" t="s">
        <v>5672</v>
      </c>
      <c r="M99" s="51" t="s">
        <v>5749</v>
      </c>
      <c r="N99" s="767" t="s">
        <v>85</v>
      </c>
      <c r="O99" s="824"/>
      <c r="P99" s="758"/>
      <c r="Q99" s="825">
        <v>2850</v>
      </c>
      <c r="R99" s="826">
        <v>1800</v>
      </c>
      <c r="S99" s="827">
        <v>1180</v>
      </c>
      <c r="T99" s="828">
        <v>1060</v>
      </c>
      <c r="U99" s="829">
        <v>1600</v>
      </c>
      <c r="V99" s="830">
        <f t="shared" ref="V99" si="95">SUM(Q99:U100)</f>
        <v>8490</v>
      </c>
      <c r="W99" s="758"/>
      <c r="X99" s="847" t="s">
        <v>319</v>
      </c>
      <c r="Y99" s="758"/>
      <c r="Z99" s="824"/>
    </row>
    <row r="100" spans="1:26" s="5" customFormat="1">
      <c r="A100" s="817" t="s">
        <v>5558</v>
      </c>
      <c r="B100" s="817"/>
      <c r="C100" s="831" t="s">
        <v>46</v>
      </c>
      <c r="D100" s="819" t="s">
        <v>2</v>
      </c>
      <c r="E100" s="841" t="s">
        <v>54</v>
      </c>
      <c r="F100" s="821" t="s">
        <v>34</v>
      </c>
      <c r="G100" s="833" t="s">
        <v>19</v>
      </c>
      <c r="H100" s="833" t="s">
        <v>19</v>
      </c>
      <c r="I100" s="848" t="s">
        <v>87</v>
      </c>
      <c r="J100" s="817" t="s">
        <v>4265</v>
      </c>
      <c r="K100" s="761" t="s">
        <v>37</v>
      </c>
      <c r="L100" s="767" t="s">
        <v>272</v>
      </c>
      <c r="M100" s="51" t="s">
        <v>5675</v>
      </c>
      <c r="N100" s="767" t="s">
        <v>490</v>
      </c>
      <c r="O100" s="824"/>
      <c r="P100" s="758"/>
      <c r="Q100" s="825"/>
      <c r="R100" s="826"/>
      <c r="S100" s="827"/>
      <c r="T100" s="828"/>
      <c r="U100" s="829"/>
      <c r="V100" s="830"/>
      <c r="W100" s="757"/>
      <c r="X100" s="847" t="s">
        <v>319</v>
      </c>
      <c r="Y100" s="758"/>
      <c r="Z100" s="824"/>
    </row>
    <row r="101" spans="1:26" s="5" customFormat="1">
      <c r="A101" s="817" t="s">
        <v>5558</v>
      </c>
      <c r="B101" s="817" t="s">
        <v>5608</v>
      </c>
      <c r="C101" s="831" t="s">
        <v>47</v>
      </c>
      <c r="D101" s="819" t="str">
        <f t="shared" ref="D101" si="96">B101&amp;" "&amp;" "&amp;C101</f>
        <v>X2-050  ビアンカ</v>
      </c>
      <c r="E101" s="841" t="s">
        <v>54</v>
      </c>
      <c r="F101" s="821" t="s">
        <v>34</v>
      </c>
      <c r="G101" s="822" t="s">
        <v>40</v>
      </c>
      <c r="H101" s="822" t="s">
        <v>40</v>
      </c>
      <c r="I101" s="844" t="s">
        <v>4465</v>
      </c>
      <c r="J101" s="817" t="s">
        <v>4263</v>
      </c>
      <c r="K101" s="759" t="s">
        <v>21</v>
      </c>
      <c r="L101" s="767" t="s">
        <v>5672</v>
      </c>
      <c r="M101" s="51" t="s">
        <v>5750</v>
      </c>
      <c r="N101" s="767" t="s">
        <v>491</v>
      </c>
      <c r="O101" s="824"/>
      <c r="P101" s="758"/>
      <c r="Q101" s="825">
        <v>2730</v>
      </c>
      <c r="R101" s="826">
        <v>1080</v>
      </c>
      <c r="S101" s="827">
        <v>1830</v>
      </c>
      <c r="T101" s="828">
        <v>1600</v>
      </c>
      <c r="U101" s="829">
        <v>1250</v>
      </c>
      <c r="V101" s="830">
        <f t="shared" ref="V101" si="97">SUM(Q101:U102)</f>
        <v>8490</v>
      </c>
      <c r="W101" s="758"/>
      <c r="X101" s="847" t="s">
        <v>189</v>
      </c>
      <c r="Y101" s="758"/>
      <c r="Z101" s="824"/>
    </row>
    <row r="102" spans="1:26" s="5" customFormat="1">
      <c r="A102" s="817" t="s">
        <v>5558</v>
      </c>
      <c r="B102" s="817"/>
      <c r="C102" s="831" t="s">
        <v>47</v>
      </c>
      <c r="D102" s="819" t="s">
        <v>2</v>
      </c>
      <c r="E102" s="841" t="s">
        <v>54</v>
      </c>
      <c r="F102" s="821" t="s">
        <v>34</v>
      </c>
      <c r="G102" s="822" t="s">
        <v>40</v>
      </c>
      <c r="H102" s="822" t="s">
        <v>40</v>
      </c>
      <c r="I102" s="844" t="s">
        <v>4465</v>
      </c>
      <c r="J102" s="817" t="s">
        <v>4263</v>
      </c>
      <c r="K102" s="761" t="s">
        <v>37</v>
      </c>
      <c r="L102" s="767" t="s">
        <v>5671</v>
      </c>
      <c r="M102" s="51" t="s">
        <v>5751</v>
      </c>
      <c r="N102" s="767" t="s">
        <v>490</v>
      </c>
      <c r="O102" s="824"/>
      <c r="P102" s="758"/>
      <c r="Q102" s="825"/>
      <c r="R102" s="826"/>
      <c r="S102" s="827"/>
      <c r="T102" s="828"/>
      <c r="U102" s="829"/>
      <c r="V102" s="830"/>
      <c r="W102" s="757"/>
      <c r="X102" s="847" t="s">
        <v>189</v>
      </c>
      <c r="Y102" s="758"/>
      <c r="Z102" s="824"/>
    </row>
    <row r="103" spans="1:26" s="5" customFormat="1" ht="13.15" customHeight="1">
      <c r="A103" s="817" t="s">
        <v>5558</v>
      </c>
      <c r="B103" s="817" t="s">
        <v>5609</v>
      </c>
      <c r="C103" s="831" t="s">
        <v>55</v>
      </c>
      <c r="D103" s="819" t="str">
        <f t="shared" ref="D103" si="98">B103&amp;" "&amp;" "&amp;C103</f>
        <v>X2-051  フローラ</v>
      </c>
      <c r="E103" s="841" t="s">
        <v>54</v>
      </c>
      <c r="F103" s="821" t="s">
        <v>34</v>
      </c>
      <c r="G103" s="822" t="s">
        <v>40</v>
      </c>
      <c r="H103" s="822" t="s">
        <v>40</v>
      </c>
      <c r="I103" s="846" t="s">
        <v>93</v>
      </c>
      <c r="J103" s="817" t="s">
        <v>4262</v>
      </c>
      <c r="K103" s="759" t="s">
        <v>21</v>
      </c>
      <c r="L103" s="767" t="s">
        <v>2777</v>
      </c>
      <c r="M103" s="51" t="s">
        <v>5782</v>
      </c>
      <c r="N103" s="767" t="s">
        <v>491</v>
      </c>
      <c r="O103" s="824"/>
      <c r="P103" s="758"/>
      <c r="Q103" s="825">
        <v>2740</v>
      </c>
      <c r="R103" s="826">
        <v>1010</v>
      </c>
      <c r="S103" s="827">
        <v>1870</v>
      </c>
      <c r="T103" s="828">
        <v>1570</v>
      </c>
      <c r="U103" s="829">
        <v>1300</v>
      </c>
      <c r="V103" s="830">
        <f t="shared" ref="V103" si="99">SUM(Q103:U104)</f>
        <v>8490</v>
      </c>
      <c r="W103" s="824"/>
      <c r="X103" s="824"/>
      <c r="Y103" s="758"/>
      <c r="Z103" s="824"/>
    </row>
    <row r="104" spans="1:26" s="5" customFormat="1" ht="13.15" customHeight="1">
      <c r="A104" s="817" t="s">
        <v>5558</v>
      </c>
      <c r="B104" s="817"/>
      <c r="C104" s="831" t="s">
        <v>55</v>
      </c>
      <c r="D104" s="819" t="s">
        <v>2</v>
      </c>
      <c r="E104" s="841" t="s">
        <v>54</v>
      </c>
      <c r="F104" s="821" t="s">
        <v>34</v>
      </c>
      <c r="G104" s="822" t="s">
        <v>40</v>
      </c>
      <c r="H104" s="822" t="s">
        <v>40</v>
      </c>
      <c r="I104" s="846" t="s">
        <v>93</v>
      </c>
      <c r="J104" s="817" t="s">
        <v>4262</v>
      </c>
      <c r="K104" s="759" t="s">
        <v>21</v>
      </c>
      <c r="L104" s="767" t="s">
        <v>5672</v>
      </c>
      <c r="M104" s="51" t="s">
        <v>5752</v>
      </c>
      <c r="N104" s="767" t="s">
        <v>491</v>
      </c>
      <c r="O104" s="824"/>
      <c r="P104" s="758"/>
      <c r="Q104" s="825"/>
      <c r="R104" s="826"/>
      <c r="S104" s="827"/>
      <c r="T104" s="828"/>
      <c r="U104" s="829"/>
      <c r="V104" s="830"/>
      <c r="W104" s="824"/>
      <c r="X104" s="824"/>
      <c r="Y104" s="758"/>
      <c r="Z104" s="824"/>
    </row>
    <row r="105" spans="1:26" s="5" customFormat="1">
      <c r="A105" s="817" t="s">
        <v>5558</v>
      </c>
      <c r="B105" s="817" t="s">
        <v>5610</v>
      </c>
      <c r="C105" s="831" t="s">
        <v>5633</v>
      </c>
      <c r="D105" s="819" t="str">
        <f t="shared" ref="D105" si="100">B105&amp;" "&amp;" "&amp;C105</f>
        <v>X2-052  デボラ</v>
      </c>
      <c r="E105" s="841" t="s">
        <v>54</v>
      </c>
      <c r="F105" s="821" t="s">
        <v>34</v>
      </c>
      <c r="G105" s="833" t="s">
        <v>19</v>
      </c>
      <c r="H105" s="833" t="s">
        <v>19</v>
      </c>
      <c r="I105" s="838" t="s">
        <v>4430</v>
      </c>
      <c r="J105" s="817" t="s">
        <v>4263</v>
      </c>
      <c r="K105" s="759" t="s">
        <v>21</v>
      </c>
      <c r="L105" s="757" t="s">
        <v>5676</v>
      </c>
      <c r="M105" s="51" t="s">
        <v>5753</v>
      </c>
      <c r="N105" s="767" t="s">
        <v>491</v>
      </c>
      <c r="O105" s="824"/>
      <c r="P105" s="758"/>
      <c r="Q105" s="825">
        <v>2730</v>
      </c>
      <c r="R105" s="826">
        <v>1800</v>
      </c>
      <c r="S105" s="827">
        <v>870</v>
      </c>
      <c r="T105" s="828">
        <v>1630</v>
      </c>
      <c r="U105" s="829">
        <v>1460</v>
      </c>
      <c r="V105" s="830">
        <f t="shared" ref="V105" si="101">SUM(Q105:U106)</f>
        <v>8490</v>
      </c>
      <c r="W105" s="824"/>
      <c r="X105" s="824"/>
      <c r="Y105" s="758"/>
      <c r="Z105" s="824"/>
    </row>
    <row r="106" spans="1:26" s="5" customFormat="1">
      <c r="A106" s="817" t="s">
        <v>5558</v>
      </c>
      <c r="B106" s="817"/>
      <c r="C106" s="831" t="s">
        <v>5633</v>
      </c>
      <c r="D106" s="819" t="s">
        <v>2</v>
      </c>
      <c r="E106" s="841" t="s">
        <v>54</v>
      </c>
      <c r="F106" s="821" t="s">
        <v>34</v>
      </c>
      <c r="G106" s="833" t="s">
        <v>19</v>
      </c>
      <c r="H106" s="833" t="s">
        <v>19</v>
      </c>
      <c r="I106" s="838" t="s">
        <v>4430</v>
      </c>
      <c r="J106" s="817" t="s">
        <v>4263</v>
      </c>
      <c r="K106" s="761" t="s">
        <v>37</v>
      </c>
      <c r="L106" s="767" t="s">
        <v>5669</v>
      </c>
      <c r="M106" s="51" t="s">
        <v>5783</v>
      </c>
      <c r="N106" s="767" t="s">
        <v>491</v>
      </c>
      <c r="O106" s="824"/>
      <c r="P106" s="758"/>
      <c r="Q106" s="825"/>
      <c r="R106" s="826"/>
      <c r="S106" s="827"/>
      <c r="T106" s="828"/>
      <c r="U106" s="829"/>
      <c r="V106" s="830"/>
      <c r="W106" s="824"/>
      <c r="X106" s="824"/>
      <c r="Y106" s="758"/>
      <c r="Z106" s="824"/>
    </row>
    <row r="107" spans="1:26" s="5" customFormat="1">
      <c r="A107" s="817" t="s">
        <v>5558</v>
      </c>
      <c r="B107" s="817" t="s">
        <v>5611</v>
      </c>
      <c r="C107" s="831" t="s">
        <v>1356</v>
      </c>
      <c r="D107" s="819" t="str">
        <f t="shared" ref="D107" si="102">B107&amp;" "&amp;" "&amp;C107</f>
        <v>X2-053  邪教の使徒ゲマ</v>
      </c>
      <c r="E107" s="841" t="s">
        <v>54</v>
      </c>
      <c r="F107" s="840" t="s">
        <v>74</v>
      </c>
      <c r="G107" s="822" t="s">
        <v>40</v>
      </c>
      <c r="H107" s="833" t="s">
        <v>19</v>
      </c>
      <c r="I107" s="837" t="s">
        <v>4431</v>
      </c>
      <c r="J107" s="845">
        <v>3</v>
      </c>
      <c r="K107" s="761" t="s">
        <v>37</v>
      </c>
      <c r="L107" s="767" t="s">
        <v>5671</v>
      </c>
      <c r="M107" s="51" t="s">
        <v>5788</v>
      </c>
      <c r="N107" s="767" t="s">
        <v>490</v>
      </c>
      <c r="O107" s="824"/>
      <c r="P107" s="758"/>
      <c r="Q107" s="825">
        <v>2720</v>
      </c>
      <c r="R107" s="826">
        <v>1550</v>
      </c>
      <c r="S107" s="827">
        <v>1880</v>
      </c>
      <c r="T107" s="828">
        <v>1300</v>
      </c>
      <c r="U107" s="829">
        <v>1040</v>
      </c>
      <c r="V107" s="830">
        <f t="shared" ref="V107" si="103">SUM(Q107:U108)</f>
        <v>8490</v>
      </c>
      <c r="W107" s="824"/>
      <c r="X107" s="824"/>
      <c r="Y107" s="758"/>
      <c r="Z107" s="824"/>
    </row>
    <row r="108" spans="1:26" s="5" customFormat="1">
      <c r="A108" s="817" t="s">
        <v>5558</v>
      </c>
      <c r="B108" s="817"/>
      <c r="C108" s="831" t="s">
        <v>1356</v>
      </c>
      <c r="D108" s="819" t="s">
        <v>2</v>
      </c>
      <c r="E108" s="841" t="s">
        <v>54</v>
      </c>
      <c r="F108" s="840" t="s">
        <v>74</v>
      </c>
      <c r="G108" s="822" t="s">
        <v>40</v>
      </c>
      <c r="H108" s="833" t="s">
        <v>19</v>
      </c>
      <c r="I108" s="837" t="s">
        <v>4431</v>
      </c>
      <c r="J108" s="845">
        <v>3</v>
      </c>
      <c r="K108" s="760" t="s">
        <v>99</v>
      </c>
      <c r="L108" s="767" t="s">
        <v>5672</v>
      </c>
      <c r="M108" s="51" t="s">
        <v>5772</v>
      </c>
      <c r="N108" s="767" t="s">
        <v>490</v>
      </c>
      <c r="O108" s="824"/>
      <c r="P108" s="758"/>
      <c r="Q108" s="825"/>
      <c r="R108" s="826"/>
      <c r="S108" s="827"/>
      <c r="T108" s="828"/>
      <c r="U108" s="829"/>
      <c r="V108" s="830"/>
      <c r="W108" s="824"/>
      <c r="X108" s="824"/>
      <c r="Y108" s="758"/>
      <c r="Z108" s="824"/>
    </row>
    <row r="109" spans="1:26" s="5" customFormat="1">
      <c r="A109" s="817" t="s">
        <v>5558</v>
      </c>
      <c r="B109" s="817" t="s">
        <v>5612</v>
      </c>
      <c r="C109" s="831" t="s">
        <v>5634</v>
      </c>
      <c r="D109" s="819" t="str">
        <f t="shared" ref="D109" si="104">B109&amp;" "&amp;" "&amp;C109</f>
        <v>X2-054  エビルプリースト</v>
      </c>
      <c r="E109" s="839" t="s">
        <v>73</v>
      </c>
      <c r="F109" s="840" t="s">
        <v>74</v>
      </c>
      <c r="G109" s="833" t="s">
        <v>19</v>
      </c>
      <c r="H109" s="835" t="s">
        <v>88</v>
      </c>
      <c r="I109" s="838" t="s">
        <v>4430</v>
      </c>
      <c r="J109" s="817">
        <v>2</v>
      </c>
      <c r="K109" s="761" t="s">
        <v>37</v>
      </c>
      <c r="L109" s="767" t="s">
        <v>20</v>
      </c>
      <c r="M109" s="51" t="s">
        <v>5712</v>
      </c>
      <c r="N109" s="767" t="s">
        <v>491</v>
      </c>
      <c r="O109" s="824"/>
      <c r="P109" s="758"/>
      <c r="Q109" s="825">
        <v>2860</v>
      </c>
      <c r="R109" s="826">
        <v>1900</v>
      </c>
      <c r="S109" s="827">
        <v>900</v>
      </c>
      <c r="T109" s="828">
        <v>1440</v>
      </c>
      <c r="U109" s="829">
        <v>1580</v>
      </c>
      <c r="V109" s="830">
        <f t="shared" ref="V109" si="105">SUM(Q109:U110)</f>
        <v>8680</v>
      </c>
      <c r="W109" s="824"/>
      <c r="X109" s="824"/>
      <c r="Y109" s="758"/>
      <c r="Z109" s="824"/>
    </row>
    <row r="110" spans="1:26" s="5" customFormat="1">
      <c r="A110" s="817" t="s">
        <v>5558</v>
      </c>
      <c r="B110" s="817"/>
      <c r="C110" s="831" t="s">
        <v>5634</v>
      </c>
      <c r="D110" s="819" t="s">
        <v>2</v>
      </c>
      <c r="E110" s="839" t="s">
        <v>73</v>
      </c>
      <c r="F110" s="840" t="s">
        <v>74</v>
      </c>
      <c r="G110" s="833" t="s">
        <v>19</v>
      </c>
      <c r="H110" s="835" t="s">
        <v>88</v>
      </c>
      <c r="I110" s="838" t="s">
        <v>4430</v>
      </c>
      <c r="J110" s="817">
        <v>2</v>
      </c>
      <c r="K110" s="760" t="s">
        <v>99</v>
      </c>
      <c r="L110" s="767" t="s">
        <v>5672</v>
      </c>
      <c r="M110" s="51" t="s">
        <v>5773</v>
      </c>
      <c r="N110" s="767" t="s">
        <v>491</v>
      </c>
      <c r="O110" s="824"/>
      <c r="P110" s="758"/>
      <c r="Q110" s="825"/>
      <c r="R110" s="826"/>
      <c r="S110" s="827"/>
      <c r="T110" s="828"/>
      <c r="U110" s="829"/>
      <c r="V110" s="830"/>
      <c r="W110" s="824"/>
      <c r="X110" s="824"/>
      <c r="Y110" s="758"/>
      <c r="Z110" s="824"/>
    </row>
    <row r="111" spans="1:26" s="5" customFormat="1">
      <c r="A111" s="817" t="s">
        <v>5558</v>
      </c>
      <c r="B111" s="817" t="s">
        <v>5613</v>
      </c>
      <c r="C111" s="831" t="s">
        <v>505</v>
      </c>
      <c r="D111" s="819" t="str">
        <f t="shared" ref="D111" si="106">B111&amp;" "&amp;" "&amp;C111</f>
        <v>X2-055  魔剣士ピサロ</v>
      </c>
      <c r="E111" s="839" t="s">
        <v>73</v>
      </c>
      <c r="F111" s="840" t="s">
        <v>74</v>
      </c>
      <c r="G111" s="833" t="s">
        <v>19</v>
      </c>
      <c r="H111" s="833" t="s">
        <v>19</v>
      </c>
      <c r="I111" s="837" t="s">
        <v>4431</v>
      </c>
      <c r="J111" s="817" t="s">
        <v>4262</v>
      </c>
      <c r="K111" s="761" t="s">
        <v>37</v>
      </c>
      <c r="L111" s="767" t="s">
        <v>5671</v>
      </c>
      <c r="M111" s="51" t="s">
        <v>5754</v>
      </c>
      <c r="N111" s="767" t="s">
        <v>492</v>
      </c>
      <c r="O111" s="824"/>
      <c r="P111" s="758"/>
      <c r="Q111" s="825">
        <v>2800</v>
      </c>
      <c r="R111" s="826">
        <v>1920</v>
      </c>
      <c r="S111" s="827">
        <v>1030</v>
      </c>
      <c r="T111" s="828">
        <v>1700</v>
      </c>
      <c r="U111" s="829">
        <v>1230</v>
      </c>
      <c r="V111" s="830">
        <f t="shared" ref="V111" si="107">SUM(Q111:U112)</f>
        <v>8680</v>
      </c>
      <c r="W111" s="824"/>
      <c r="X111" s="824"/>
      <c r="Y111" s="758"/>
      <c r="Z111" s="824"/>
    </row>
    <row r="112" spans="1:26" s="5" customFormat="1">
      <c r="A112" s="817" t="s">
        <v>5558</v>
      </c>
      <c r="B112" s="817"/>
      <c r="C112" s="831" t="s">
        <v>505</v>
      </c>
      <c r="D112" s="819" t="s">
        <v>2</v>
      </c>
      <c r="E112" s="839" t="s">
        <v>73</v>
      </c>
      <c r="F112" s="840" t="s">
        <v>74</v>
      </c>
      <c r="G112" s="833" t="s">
        <v>19</v>
      </c>
      <c r="H112" s="833" t="s">
        <v>19</v>
      </c>
      <c r="I112" s="837" t="s">
        <v>4431</v>
      </c>
      <c r="J112" s="817" t="s">
        <v>4262</v>
      </c>
      <c r="K112" s="759" t="s">
        <v>21</v>
      </c>
      <c r="L112" s="767" t="s">
        <v>5672</v>
      </c>
      <c r="M112" s="51" t="s">
        <v>5755</v>
      </c>
      <c r="N112" s="767" t="s">
        <v>491</v>
      </c>
      <c r="O112" s="824"/>
      <c r="P112" s="758"/>
      <c r="Q112" s="825"/>
      <c r="R112" s="826"/>
      <c r="S112" s="827"/>
      <c r="T112" s="828"/>
      <c r="U112" s="829"/>
      <c r="V112" s="830"/>
      <c r="W112" s="824"/>
      <c r="X112" s="824"/>
      <c r="Y112" s="758"/>
      <c r="Z112" s="824"/>
    </row>
    <row r="113" spans="1:26" s="5" customFormat="1">
      <c r="A113" s="817" t="s">
        <v>5558</v>
      </c>
      <c r="B113" s="817" t="s">
        <v>5614</v>
      </c>
      <c r="C113" s="831" t="s">
        <v>56</v>
      </c>
      <c r="D113" s="819" t="str">
        <f t="shared" ref="D113" si="108">B113&amp;" "&amp;" "&amp;C113</f>
        <v>X2-056  大魔王ミルドラース</v>
      </c>
      <c r="E113" s="839" t="s">
        <v>73</v>
      </c>
      <c r="F113" s="840" t="s">
        <v>74</v>
      </c>
      <c r="G113" s="833" t="s">
        <v>19</v>
      </c>
      <c r="H113" s="842" t="s">
        <v>89</v>
      </c>
      <c r="I113" s="844" t="s">
        <v>4465</v>
      </c>
      <c r="J113" s="817" t="s">
        <v>4262</v>
      </c>
      <c r="K113" s="761" t="s">
        <v>37</v>
      </c>
      <c r="L113" s="767" t="s">
        <v>5672</v>
      </c>
      <c r="M113" s="51" t="s">
        <v>5756</v>
      </c>
      <c r="N113" s="767" t="s">
        <v>5674</v>
      </c>
      <c r="O113" s="824"/>
      <c r="P113" s="758"/>
      <c r="Q113" s="825">
        <v>2760</v>
      </c>
      <c r="R113" s="826">
        <v>1840</v>
      </c>
      <c r="S113" s="827">
        <v>970</v>
      </c>
      <c r="T113" s="828">
        <v>1200</v>
      </c>
      <c r="U113" s="829">
        <v>1910</v>
      </c>
      <c r="V113" s="830">
        <f t="shared" ref="V113" si="109">SUM(Q113:U114)</f>
        <v>8680</v>
      </c>
      <c r="W113" s="824"/>
      <c r="X113" s="824"/>
      <c r="Y113" s="758"/>
      <c r="Z113" s="824"/>
    </row>
    <row r="114" spans="1:26" s="5" customFormat="1">
      <c r="A114" s="817" t="s">
        <v>5558</v>
      </c>
      <c r="B114" s="817"/>
      <c r="C114" s="831" t="s">
        <v>56</v>
      </c>
      <c r="D114" s="819" t="s">
        <v>2</v>
      </c>
      <c r="E114" s="839" t="s">
        <v>73</v>
      </c>
      <c r="F114" s="840" t="s">
        <v>74</v>
      </c>
      <c r="G114" s="833" t="s">
        <v>19</v>
      </c>
      <c r="H114" s="842" t="s">
        <v>89</v>
      </c>
      <c r="I114" s="844" t="s">
        <v>4465</v>
      </c>
      <c r="J114" s="817" t="s">
        <v>4262</v>
      </c>
      <c r="K114" s="760" t="s">
        <v>99</v>
      </c>
      <c r="L114" s="767" t="s">
        <v>5672</v>
      </c>
      <c r="M114" s="51" t="s">
        <v>5774</v>
      </c>
      <c r="N114" s="767" t="s">
        <v>85</v>
      </c>
      <c r="O114" s="824"/>
      <c r="P114" s="758"/>
      <c r="Q114" s="825"/>
      <c r="R114" s="826"/>
      <c r="S114" s="827"/>
      <c r="T114" s="828"/>
      <c r="U114" s="829"/>
      <c r="V114" s="830"/>
      <c r="W114" s="824"/>
      <c r="X114" s="824"/>
      <c r="Y114" s="758"/>
      <c r="Z114" s="824"/>
    </row>
    <row r="115" spans="1:26" s="5" customFormat="1">
      <c r="A115" s="817" t="s">
        <v>5558</v>
      </c>
      <c r="B115" s="817" t="s">
        <v>5615</v>
      </c>
      <c r="C115" s="831"/>
      <c r="D115" s="819" t="str">
        <f t="shared" ref="D115" si="110">B115&amp;" "&amp;" "&amp;C115</f>
        <v xml:space="preserve">X2-057  </v>
      </c>
      <c r="E115" s="841" t="s">
        <v>54</v>
      </c>
      <c r="F115" s="821"/>
      <c r="G115" s="833"/>
      <c r="H115" s="833"/>
      <c r="I115" s="848"/>
      <c r="J115" s="845"/>
      <c r="K115" s="761"/>
      <c r="L115" s="757"/>
      <c r="M115" s="51"/>
      <c r="N115" s="757"/>
      <c r="O115" s="824"/>
      <c r="P115" s="758"/>
      <c r="Q115" s="825"/>
      <c r="R115" s="826"/>
      <c r="S115" s="827"/>
      <c r="T115" s="828"/>
      <c r="U115" s="829"/>
      <c r="V115" s="830">
        <f t="shared" ref="V115" si="111">SUM(Q115:U116)</f>
        <v>0</v>
      </c>
      <c r="W115" s="824"/>
      <c r="X115" s="824"/>
      <c r="Y115" s="758"/>
      <c r="Z115" s="824"/>
    </row>
    <row r="116" spans="1:26" s="5" customFormat="1">
      <c r="A116" s="817" t="s">
        <v>5558</v>
      </c>
      <c r="B116" s="817"/>
      <c r="C116" s="831"/>
      <c r="D116" s="819" t="s">
        <v>2</v>
      </c>
      <c r="E116" s="841" t="s">
        <v>54</v>
      </c>
      <c r="F116" s="821"/>
      <c r="G116" s="833"/>
      <c r="H116" s="833"/>
      <c r="I116" s="848"/>
      <c r="J116" s="845"/>
      <c r="K116" s="759"/>
      <c r="L116" s="757"/>
      <c r="M116" s="51"/>
      <c r="N116" s="757"/>
      <c r="O116" s="824"/>
      <c r="P116" s="758"/>
      <c r="Q116" s="825"/>
      <c r="R116" s="826"/>
      <c r="S116" s="827"/>
      <c r="T116" s="828"/>
      <c r="U116" s="829"/>
      <c r="V116" s="830"/>
      <c r="W116" s="824"/>
      <c r="X116" s="824"/>
      <c r="Y116" s="758"/>
      <c r="Z116" s="824"/>
    </row>
    <row r="117" spans="1:26" s="5" customFormat="1">
      <c r="A117" s="817" t="s">
        <v>5558</v>
      </c>
      <c r="B117" s="817" t="s">
        <v>5616</v>
      </c>
      <c r="C117" s="831"/>
      <c r="D117" s="819" t="str">
        <f t="shared" ref="D117" si="112">B117&amp;" "&amp;" "&amp;C117</f>
        <v xml:space="preserve">X2-058  </v>
      </c>
      <c r="E117" s="841" t="s">
        <v>54</v>
      </c>
      <c r="F117" s="821"/>
      <c r="G117" s="833"/>
      <c r="H117" s="833"/>
      <c r="I117" s="834"/>
      <c r="J117" s="817"/>
      <c r="K117" s="759"/>
      <c r="L117" s="757"/>
      <c r="M117" s="51"/>
      <c r="N117" s="757"/>
      <c r="O117" s="824"/>
      <c r="P117" s="758"/>
      <c r="Q117" s="825"/>
      <c r="R117" s="826"/>
      <c r="S117" s="827"/>
      <c r="T117" s="828"/>
      <c r="U117" s="829"/>
      <c r="V117" s="830">
        <f t="shared" ref="V117" si="113">SUM(Q117:U118)</f>
        <v>0</v>
      </c>
      <c r="W117" s="824"/>
      <c r="X117" s="824"/>
      <c r="Y117" s="758"/>
      <c r="Z117" s="824"/>
    </row>
    <row r="118" spans="1:26" s="5" customFormat="1">
      <c r="A118" s="817" t="s">
        <v>5558</v>
      </c>
      <c r="B118" s="817"/>
      <c r="C118" s="831"/>
      <c r="D118" s="819" t="s">
        <v>2</v>
      </c>
      <c r="E118" s="841" t="s">
        <v>54</v>
      </c>
      <c r="F118" s="821"/>
      <c r="G118" s="833"/>
      <c r="H118" s="833"/>
      <c r="I118" s="834"/>
      <c r="J118" s="817"/>
      <c r="K118" s="761"/>
      <c r="L118" s="757"/>
      <c r="M118" s="51"/>
      <c r="N118" s="757"/>
      <c r="O118" s="824"/>
      <c r="P118" s="758"/>
      <c r="Q118" s="825"/>
      <c r="R118" s="826"/>
      <c r="S118" s="827"/>
      <c r="T118" s="828"/>
      <c r="U118" s="829"/>
      <c r="V118" s="830"/>
      <c r="W118" s="824"/>
      <c r="X118" s="824"/>
      <c r="Y118" s="758"/>
      <c r="Z118" s="824"/>
    </row>
    <row r="119" spans="1:26" s="5" customFormat="1">
      <c r="A119" s="817" t="s">
        <v>5558</v>
      </c>
      <c r="B119" s="817" t="s">
        <v>5617</v>
      </c>
      <c r="C119" s="818"/>
      <c r="D119" s="819" t="str">
        <f t="shared" ref="D119" si="114">B119&amp;" "&amp;" "&amp;C119</f>
        <v xml:space="preserve">X2-059  </v>
      </c>
      <c r="E119" s="841" t="s">
        <v>54</v>
      </c>
      <c r="F119" s="821"/>
      <c r="G119" s="833"/>
      <c r="H119" s="833"/>
      <c r="I119" s="836"/>
      <c r="J119" s="845"/>
      <c r="K119" s="761"/>
      <c r="L119" s="757"/>
      <c r="M119" s="51"/>
      <c r="N119" s="757"/>
      <c r="O119" s="824"/>
      <c r="P119" s="758"/>
      <c r="Q119" s="825"/>
      <c r="R119" s="826"/>
      <c r="S119" s="827"/>
      <c r="T119" s="828"/>
      <c r="U119" s="829"/>
      <c r="V119" s="830">
        <f t="shared" ref="V119" si="115">SUM(Q119:U120)</f>
        <v>0</v>
      </c>
      <c r="W119" s="824"/>
      <c r="X119" s="824"/>
      <c r="Y119" s="758"/>
      <c r="Z119" s="824"/>
    </row>
    <row r="120" spans="1:26" s="5" customFormat="1" ht="12" customHeight="1">
      <c r="A120" s="817" t="s">
        <v>5558</v>
      </c>
      <c r="B120" s="817"/>
      <c r="C120" s="818"/>
      <c r="D120" s="819" t="s">
        <v>2</v>
      </c>
      <c r="E120" s="841" t="s">
        <v>54</v>
      </c>
      <c r="F120" s="821"/>
      <c r="G120" s="833"/>
      <c r="H120" s="833"/>
      <c r="I120" s="836"/>
      <c r="J120" s="845"/>
      <c r="K120" s="759"/>
      <c r="L120" s="757"/>
      <c r="M120" s="51"/>
      <c r="N120" s="757"/>
      <c r="O120" s="824"/>
      <c r="P120" s="758"/>
      <c r="Q120" s="825"/>
      <c r="R120" s="826"/>
      <c r="S120" s="827"/>
      <c r="T120" s="828"/>
      <c r="U120" s="829"/>
      <c r="V120" s="830"/>
      <c r="W120" s="824"/>
      <c r="X120" s="824"/>
      <c r="Y120" s="758"/>
      <c r="Z120" s="824"/>
    </row>
    <row r="121" spans="1:26" s="5" customFormat="1">
      <c r="A121" s="817" t="s">
        <v>5558</v>
      </c>
      <c r="B121" s="817" t="s">
        <v>5618</v>
      </c>
      <c r="C121" s="818"/>
      <c r="D121" s="819" t="str">
        <f t="shared" ref="D121" si="116">B121&amp;" "&amp;" "&amp;C121</f>
        <v xml:space="preserve">X2-060  </v>
      </c>
      <c r="E121" s="841" t="s">
        <v>54</v>
      </c>
      <c r="F121" s="821"/>
      <c r="G121" s="822"/>
      <c r="H121" s="822"/>
      <c r="I121" s="846"/>
      <c r="J121" s="845"/>
      <c r="K121" s="759"/>
      <c r="L121" s="757"/>
      <c r="M121" s="51"/>
      <c r="N121" s="757"/>
      <c r="O121" s="824"/>
      <c r="P121" s="758"/>
      <c r="Q121" s="825"/>
      <c r="R121" s="826"/>
      <c r="S121" s="827"/>
      <c r="T121" s="828"/>
      <c r="U121" s="829"/>
      <c r="V121" s="830">
        <f t="shared" ref="V121" si="117">SUM(Q121:U122)</f>
        <v>0</v>
      </c>
      <c r="W121" s="824"/>
      <c r="X121" s="847" t="s">
        <v>187</v>
      </c>
      <c r="Y121" s="758"/>
      <c r="Z121" s="824"/>
    </row>
    <row r="122" spans="1:26" s="5" customFormat="1">
      <c r="A122" s="817" t="s">
        <v>5558</v>
      </c>
      <c r="B122" s="817"/>
      <c r="C122" s="818"/>
      <c r="D122" s="819" t="s">
        <v>2</v>
      </c>
      <c r="E122" s="841" t="s">
        <v>54</v>
      </c>
      <c r="F122" s="821"/>
      <c r="G122" s="822"/>
      <c r="H122" s="822"/>
      <c r="I122" s="846"/>
      <c r="J122" s="845"/>
      <c r="K122" s="759"/>
      <c r="L122" s="757"/>
      <c r="M122" s="51"/>
      <c r="N122" s="757"/>
      <c r="O122" s="824"/>
      <c r="P122" s="758"/>
      <c r="Q122" s="825"/>
      <c r="R122" s="826"/>
      <c r="S122" s="827"/>
      <c r="T122" s="828"/>
      <c r="U122" s="829"/>
      <c r="V122" s="830"/>
      <c r="W122" s="824"/>
      <c r="X122" s="847" t="s">
        <v>187</v>
      </c>
      <c r="Y122" s="758"/>
      <c r="Z122" s="824"/>
    </row>
    <row r="123" spans="1:26" s="5" customFormat="1" ht="13.15" customHeight="1">
      <c r="A123" s="817" t="s">
        <v>5558</v>
      </c>
      <c r="B123" s="817" t="s">
        <v>5619</v>
      </c>
      <c r="C123" s="831"/>
      <c r="D123" s="819" t="str">
        <f t="shared" ref="D123" si="118">B123&amp;" "&amp;" "&amp;C123</f>
        <v xml:space="preserve">X2-061  </v>
      </c>
      <c r="E123" s="841" t="s">
        <v>54</v>
      </c>
      <c r="F123" s="840"/>
      <c r="G123" s="822"/>
      <c r="H123" s="833"/>
      <c r="I123" s="844"/>
      <c r="J123" s="817"/>
      <c r="K123" s="759"/>
      <c r="L123" s="757"/>
      <c r="M123" s="51"/>
      <c r="N123" s="757"/>
      <c r="O123" s="824"/>
      <c r="P123" s="758"/>
      <c r="Q123" s="825"/>
      <c r="R123" s="826"/>
      <c r="S123" s="827"/>
      <c r="T123" s="828"/>
      <c r="U123" s="829"/>
      <c r="V123" s="830">
        <f t="shared" ref="V123" si="119">SUM(Q123:U124)</f>
        <v>0</v>
      </c>
      <c r="W123" s="824"/>
      <c r="X123" s="824"/>
      <c r="Y123" s="758"/>
      <c r="Z123" s="824"/>
    </row>
    <row r="124" spans="1:26" s="5" customFormat="1" ht="13.15" customHeight="1">
      <c r="A124" s="817" t="s">
        <v>5558</v>
      </c>
      <c r="B124" s="817"/>
      <c r="C124" s="831"/>
      <c r="D124" s="819" t="s">
        <v>2</v>
      </c>
      <c r="E124" s="841" t="s">
        <v>54</v>
      </c>
      <c r="F124" s="840"/>
      <c r="G124" s="822"/>
      <c r="H124" s="833"/>
      <c r="I124" s="844"/>
      <c r="J124" s="817"/>
      <c r="K124" s="761"/>
      <c r="L124" s="757"/>
      <c r="M124" s="51"/>
      <c r="N124" s="757"/>
      <c r="O124" s="824"/>
      <c r="P124" s="758"/>
      <c r="Q124" s="825"/>
      <c r="R124" s="826"/>
      <c r="S124" s="827"/>
      <c r="T124" s="828"/>
      <c r="U124" s="829"/>
      <c r="V124" s="830"/>
      <c r="W124" s="824"/>
      <c r="X124" s="824"/>
      <c r="Y124" s="758"/>
      <c r="Z124" s="824"/>
    </row>
    <row r="125" spans="1:26" s="5" customFormat="1" ht="13.15" customHeight="1">
      <c r="A125" s="817" t="s">
        <v>5558</v>
      </c>
      <c r="B125" s="817" t="s">
        <v>5620</v>
      </c>
      <c r="C125" s="831"/>
      <c r="D125" s="819" t="str">
        <f t="shared" ref="D125" si="120">B125&amp;" "&amp;" "&amp;C125</f>
        <v xml:space="preserve">X2-062  </v>
      </c>
      <c r="E125" s="841" t="s">
        <v>54</v>
      </c>
      <c r="F125" s="840"/>
      <c r="G125" s="833"/>
      <c r="H125" s="835"/>
      <c r="I125" s="838"/>
      <c r="J125" s="817"/>
      <c r="K125" s="759"/>
      <c r="L125" s="757"/>
      <c r="M125" s="51"/>
      <c r="N125" s="757"/>
      <c r="O125" s="824"/>
      <c r="P125" s="758"/>
      <c r="Q125" s="825"/>
      <c r="R125" s="826"/>
      <c r="S125" s="827"/>
      <c r="T125" s="828"/>
      <c r="U125" s="829"/>
      <c r="V125" s="830">
        <f t="shared" ref="V125" si="121">SUM(Q125:U126)</f>
        <v>0</v>
      </c>
      <c r="W125" s="824"/>
      <c r="X125" s="824"/>
      <c r="Y125" s="758"/>
      <c r="Z125" s="824"/>
    </row>
    <row r="126" spans="1:26" s="5" customFormat="1" ht="13.15" customHeight="1">
      <c r="A126" s="817" t="s">
        <v>5558</v>
      </c>
      <c r="B126" s="817"/>
      <c r="C126" s="831"/>
      <c r="D126" s="819" t="s">
        <v>2</v>
      </c>
      <c r="E126" s="841" t="s">
        <v>54</v>
      </c>
      <c r="F126" s="840"/>
      <c r="G126" s="833"/>
      <c r="H126" s="835"/>
      <c r="I126" s="838"/>
      <c r="J126" s="817"/>
      <c r="K126" s="761"/>
      <c r="L126" s="757"/>
      <c r="M126" s="51"/>
      <c r="N126" s="757"/>
      <c r="O126" s="824"/>
      <c r="P126" s="758"/>
      <c r="Q126" s="825"/>
      <c r="R126" s="826"/>
      <c r="S126" s="827"/>
      <c r="T126" s="828"/>
      <c r="U126" s="829"/>
      <c r="V126" s="830"/>
      <c r="W126" s="824"/>
      <c r="X126" s="824"/>
      <c r="Y126" s="758"/>
      <c r="Z126" s="824"/>
    </row>
    <row r="127" spans="1:26" s="5" customFormat="1" ht="13.15" customHeight="1">
      <c r="A127" s="817" t="s">
        <v>5558</v>
      </c>
      <c r="B127" s="817" t="s">
        <v>5621</v>
      </c>
      <c r="C127" s="831"/>
      <c r="D127" s="819" t="str">
        <f t="shared" ref="D127" si="122">B127&amp;" "&amp;" "&amp;C127</f>
        <v xml:space="preserve">X2-063  </v>
      </c>
      <c r="E127" s="841" t="s">
        <v>54</v>
      </c>
      <c r="F127" s="821"/>
      <c r="G127" s="833"/>
      <c r="H127" s="822"/>
      <c r="I127" s="838"/>
      <c r="J127" s="817"/>
      <c r="K127" s="759"/>
      <c r="L127" s="757"/>
      <c r="M127" s="51"/>
      <c r="N127" s="757"/>
      <c r="O127" s="824"/>
      <c r="P127" s="758"/>
      <c r="Q127" s="825"/>
      <c r="R127" s="826"/>
      <c r="S127" s="827"/>
      <c r="T127" s="828"/>
      <c r="U127" s="829"/>
      <c r="V127" s="830">
        <f t="shared" ref="V127" si="123">SUM(Q127:U128)</f>
        <v>0</v>
      </c>
      <c r="W127" s="824"/>
      <c r="X127" s="824"/>
      <c r="Y127" s="758"/>
      <c r="Z127" s="824"/>
    </row>
    <row r="128" spans="1:26" s="5" customFormat="1" ht="13.15" customHeight="1">
      <c r="A128" s="817" t="s">
        <v>5558</v>
      </c>
      <c r="B128" s="817"/>
      <c r="C128" s="831"/>
      <c r="D128" s="819" t="s">
        <v>2</v>
      </c>
      <c r="E128" s="841" t="s">
        <v>54</v>
      </c>
      <c r="F128" s="821"/>
      <c r="G128" s="833"/>
      <c r="H128" s="822"/>
      <c r="I128" s="838"/>
      <c r="J128" s="817"/>
      <c r="K128" s="761"/>
      <c r="L128" s="757"/>
      <c r="M128" s="51"/>
      <c r="N128" s="757"/>
      <c r="O128" s="824"/>
      <c r="P128" s="758"/>
      <c r="Q128" s="825"/>
      <c r="R128" s="826"/>
      <c r="S128" s="827"/>
      <c r="T128" s="828"/>
      <c r="U128" s="829"/>
      <c r="V128" s="830"/>
      <c r="W128" s="824"/>
      <c r="X128" s="824"/>
      <c r="Y128" s="758"/>
      <c r="Z128" s="824"/>
    </row>
    <row r="129" spans="1:26" s="5" customFormat="1" ht="13.15" customHeight="1">
      <c r="A129" s="817" t="s">
        <v>5558</v>
      </c>
      <c r="B129" s="817" t="s">
        <v>5622</v>
      </c>
      <c r="C129" s="831"/>
      <c r="D129" s="819" t="str">
        <f t="shared" ref="D129" si="124">B129&amp;" "&amp;" "&amp;C129</f>
        <v xml:space="preserve">X2-064  </v>
      </c>
      <c r="E129" s="841" t="s">
        <v>54</v>
      </c>
      <c r="F129" s="821"/>
      <c r="G129" s="822"/>
      <c r="H129" s="843"/>
      <c r="I129" s="844"/>
      <c r="J129" s="817"/>
      <c r="K129" s="759"/>
      <c r="L129" s="757"/>
      <c r="M129" s="51"/>
      <c r="N129" s="757"/>
      <c r="O129" s="824"/>
      <c r="P129" s="758"/>
      <c r="Q129" s="825"/>
      <c r="R129" s="826"/>
      <c r="S129" s="827"/>
      <c r="T129" s="828"/>
      <c r="U129" s="829"/>
      <c r="V129" s="830">
        <f t="shared" ref="V129" si="125">SUM(Q129:U130)</f>
        <v>0</v>
      </c>
      <c r="W129" s="824"/>
      <c r="X129" s="824"/>
      <c r="Y129" s="758"/>
      <c r="Z129" s="824"/>
    </row>
    <row r="130" spans="1:26" s="5" customFormat="1" ht="13.15" customHeight="1">
      <c r="A130" s="817" t="s">
        <v>5558</v>
      </c>
      <c r="B130" s="817"/>
      <c r="C130" s="831"/>
      <c r="D130" s="819" t="s">
        <v>2</v>
      </c>
      <c r="E130" s="841" t="s">
        <v>54</v>
      </c>
      <c r="F130" s="821"/>
      <c r="G130" s="822"/>
      <c r="H130" s="843"/>
      <c r="I130" s="844"/>
      <c r="J130" s="817"/>
      <c r="K130" s="11"/>
      <c r="L130" s="757"/>
      <c r="M130" s="51"/>
      <c r="N130" s="757"/>
      <c r="O130" s="824"/>
      <c r="P130" s="758"/>
      <c r="Q130" s="825"/>
      <c r="R130" s="826"/>
      <c r="S130" s="827"/>
      <c r="T130" s="828"/>
      <c r="U130" s="829"/>
      <c r="V130" s="830"/>
      <c r="W130" s="824"/>
      <c r="X130" s="824"/>
      <c r="Y130" s="758"/>
      <c r="Z130" s="824"/>
    </row>
    <row r="131" spans="1:26" s="5" customFormat="1">
      <c r="A131" s="817" t="s">
        <v>5558</v>
      </c>
      <c r="B131" s="817" t="s">
        <v>5623</v>
      </c>
      <c r="C131" s="818"/>
      <c r="D131" s="819" t="str">
        <f t="shared" ref="D131" si="126">B131&amp;" "&amp;" "&amp;C131</f>
        <v xml:space="preserve">X2-065  </v>
      </c>
      <c r="E131" s="841" t="s">
        <v>54</v>
      </c>
      <c r="F131" s="832"/>
      <c r="G131" s="833"/>
      <c r="H131" s="842"/>
      <c r="I131" s="838"/>
      <c r="J131" s="817"/>
      <c r="K131" s="759"/>
      <c r="L131" s="757"/>
      <c r="M131" s="51"/>
      <c r="N131" s="757"/>
      <c r="O131" s="824"/>
      <c r="P131" s="758"/>
      <c r="Q131" s="825"/>
      <c r="R131" s="826"/>
      <c r="S131" s="827"/>
      <c r="T131" s="828"/>
      <c r="U131" s="829"/>
      <c r="V131" s="830">
        <f t="shared" ref="V131" si="127">SUM(Q131:U132)</f>
        <v>0</v>
      </c>
      <c r="W131" s="824"/>
      <c r="X131" s="824"/>
      <c r="Y131" s="758"/>
      <c r="Z131" s="824"/>
    </row>
    <row r="132" spans="1:26" s="5" customFormat="1" ht="13.15" customHeight="1">
      <c r="A132" s="817" t="s">
        <v>5558</v>
      </c>
      <c r="B132" s="817"/>
      <c r="C132" s="818"/>
      <c r="D132" s="819" t="s">
        <v>2</v>
      </c>
      <c r="E132" s="841" t="s">
        <v>54</v>
      </c>
      <c r="F132" s="832"/>
      <c r="G132" s="833"/>
      <c r="H132" s="842"/>
      <c r="I132" s="838"/>
      <c r="J132" s="817"/>
      <c r="K132" s="761"/>
      <c r="L132" s="757"/>
      <c r="M132" s="51"/>
      <c r="N132" s="757"/>
      <c r="O132" s="824"/>
      <c r="P132" s="758"/>
      <c r="Q132" s="825"/>
      <c r="R132" s="826"/>
      <c r="S132" s="827"/>
      <c r="T132" s="828"/>
      <c r="U132" s="829"/>
      <c r="V132" s="830"/>
      <c r="W132" s="824"/>
      <c r="X132" s="824"/>
      <c r="Y132" s="758"/>
      <c r="Z132" s="824"/>
    </row>
    <row r="133" spans="1:26" s="5" customFormat="1" ht="13.15" customHeight="1">
      <c r="A133" s="817" t="s">
        <v>5558</v>
      </c>
      <c r="B133" s="817" t="s">
        <v>5624</v>
      </c>
      <c r="C133" s="831"/>
      <c r="D133" s="819" t="str">
        <f t="shared" ref="D133" si="128">B133&amp;" "&amp;" "&amp;C133</f>
        <v xml:space="preserve">X2-066  </v>
      </c>
      <c r="E133" s="841" t="s">
        <v>54</v>
      </c>
      <c r="F133" s="832"/>
      <c r="G133" s="833"/>
      <c r="H133" s="822"/>
      <c r="I133" s="834"/>
      <c r="J133" s="817"/>
      <c r="K133" s="759"/>
      <c r="L133" s="757"/>
      <c r="M133" s="51"/>
      <c r="N133" s="757"/>
      <c r="O133" s="824"/>
      <c r="P133" s="758"/>
      <c r="Q133" s="825"/>
      <c r="R133" s="826"/>
      <c r="S133" s="827"/>
      <c r="T133" s="828"/>
      <c r="U133" s="829"/>
      <c r="V133" s="830">
        <f t="shared" ref="V133" si="129">SUM(Q133:U134)</f>
        <v>0</v>
      </c>
      <c r="W133" s="758"/>
      <c r="X133" s="824"/>
      <c r="Y133" s="758"/>
      <c r="Z133" s="824"/>
    </row>
    <row r="134" spans="1:26" s="5" customFormat="1" ht="13.15" customHeight="1">
      <c r="A134" s="817" t="s">
        <v>5558</v>
      </c>
      <c r="B134" s="817"/>
      <c r="C134" s="831"/>
      <c r="D134" s="819" t="s">
        <v>2</v>
      </c>
      <c r="E134" s="841" t="s">
        <v>54</v>
      </c>
      <c r="F134" s="832"/>
      <c r="G134" s="833"/>
      <c r="H134" s="822"/>
      <c r="I134" s="834"/>
      <c r="J134" s="817"/>
      <c r="K134" s="759"/>
      <c r="L134" s="757"/>
      <c r="M134" s="51"/>
      <c r="N134" s="757"/>
      <c r="O134" s="824"/>
      <c r="P134" s="758"/>
      <c r="Q134" s="825"/>
      <c r="R134" s="826"/>
      <c r="S134" s="827"/>
      <c r="T134" s="828"/>
      <c r="U134" s="829"/>
      <c r="V134" s="830"/>
      <c r="W134" s="758"/>
      <c r="X134" s="824"/>
      <c r="Y134" s="758"/>
      <c r="Z134" s="824"/>
    </row>
    <row r="135" spans="1:26" s="5" customFormat="1" ht="13.15" customHeight="1">
      <c r="A135" s="817" t="s">
        <v>5558</v>
      </c>
      <c r="B135" s="817" t="s">
        <v>5625</v>
      </c>
      <c r="C135" s="818"/>
      <c r="D135" s="819" t="str">
        <f t="shared" ref="D135" si="130">B135&amp;" "&amp;" "&amp;C135</f>
        <v xml:space="preserve">X2-067  </v>
      </c>
      <c r="E135" s="841" t="s">
        <v>54</v>
      </c>
      <c r="F135" s="821"/>
      <c r="G135" s="822"/>
      <c r="H135" s="835"/>
      <c r="I135" s="836"/>
      <c r="J135" s="817"/>
      <c r="K135" s="759"/>
      <c r="L135" s="757"/>
      <c r="M135" s="51"/>
      <c r="N135" s="757"/>
      <c r="O135" s="824"/>
      <c r="P135" s="758"/>
      <c r="Q135" s="825"/>
      <c r="R135" s="826"/>
      <c r="S135" s="827"/>
      <c r="T135" s="828"/>
      <c r="U135" s="829"/>
      <c r="V135" s="830">
        <f t="shared" ref="V135" si="131">SUM(Q135:U136)</f>
        <v>0</v>
      </c>
      <c r="W135" s="758"/>
      <c r="X135" s="824"/>
      <c r="Y135" s="758"/>
      <c r="Z135" s="824"/>
    </row>
    <row r="136" spans="1:26" s="5" customFormat="1" ht="13.15" customHeight="1">
      <c r="A136" s="817" t="s">
        <v>5558</v>
      </c>
      <c r="B136" s="817"/>
      <c r="C136" s="818"/>
      <c r="D136" s="819" t="s">
        <v>2</v>
      </c>
      <c r="E136" s="841" t="s">
        <v>54</v>
      </c>
      <c r="F136" s="821"/>
      <c r="G136" s="822"/>
      <c r="H136" s="835"/>
      <c r="I136" s="836"/>
      <c r="J136" s="817"/>
      <c r="K136" s="759"/>
      <c r="L136" s="757"/>
      <c r="M136" s="51"/>
      <c r="N136" s="757"/>
      <c r="O136" s="824"/>
      <c r="P136" s="758"/>
      <c r="Q136" s="825"/>
      <c r="R136" s="826"/>
      <c r="S136" s="827"/>
      <c r="T136" s="828"/>
      <c r="U136" s="829"/>
      <c r="V136" s="830"/>
      <c r="W136" s="758"/>
      <c r="X136" s="824"/>
      <c r="Y136" s="758"/>
      <c r="Z136" s="824"/>
    </row>
    <row r="137" spans="1:26" s="5" customFormat="1" ht="13.15" customHeight="1">
      <c r="A137" s="817" t="s">
        <v>5558</v>
      </c>
      <c r="B137" s="817" t="s">
        <v>5626</v>
      </c>
      <c r="C137" s="831"/>
      <c r="D137" s="819" t="str">
        <f t="shared" ref="D137" si="132">B137&amp;" "&amp;" "&amp;C137</f>
        <v xml:space="preserve">X2-068  </v>
      </c>
      <c r="E137" s="839" t="s">
        <v>73</v>
      </c>
      <c r="F137" s="821"/>
      <c r="G137" s="822"/>
      <c r="H137" s="822"/>
      <c r="I137" s="823"/>
      <c r="J137" s="817"/>
      <c r="K137" s="759"/>
      <c r="L137" s="757"/>
      <c r="M137" s="51"/>
      <c r="N137" s="757"/>
      <c r="O137" s="824"/>
      <c r="P137" s="758"/>
      <c r="Q137" s="825"/>
      <c r="R137" s="826"/>
      <c r="S137" s="827"/>
      <c r="T137" s="828"/>
      <c r="U137" s="829"/>
      <c r="V137" s="830">
        <f t="shared" ref="V137" si="133">SUM(Q137:U138)</f>
        <v>0</v>
      </c>
      <c r="W137" s="824"/>
      <c r="X137" s="824"/>
      <c r="Y137" s="758"/>
      <c r="Z137" s="824"/>
    </row>
    <row r="138" spans="1:26" s="5" customFormat="1" ht="13.15" customHeight="1">
      <c r="A138" s="817" t="s">
        <v>5558</v>
      </c>
      <c r="B138" s="817"/>
      <c r="C138" s="831"/>
      <c r="D138" s="819" t="s">
        <v>2</v>
      </c>
      <c r="E138" s="839" t="s">
        <v>73</v>
      </c>
      <c r="F138" s="821"/>
      <c r="G138" s="822"/>
      <c r="H138" s="822"/>
      <c r="I138" s="823"/>
      <c r="J138" s="817"/>
      <c r="K138" s="759"/>
      <c r="L138" s="757"/>
      <c r="M138" s="51"/>
      <c r="N138" s="757"/>
      <c r="O138" s="824"/>
      <c r="P138" s="758"/>
      <c r="Q138" s="825"/>
      <c r="R138" s="826"/>
      <c r="S138" s="827"/>
      <c r="T138" s="828"/>
      <c r="U138" s="829"/>
      <c r="V138" s="830"/>
      <c r="W138" s="824"/>
      <c r="X138" s="824"/>
      <c r="Y138" s="758"/>
      <c r="Z138" s="824"/>
    </row>
    <row r="139" spans="1:26" s="5" customFormat="1">
      <c r="A139" s="817" t="s">
        <v>5558</v>
      </c>
      <c r="B139" s="817" t="s">
        <v>5809</v>
      </c>
      <c r="C139" s="831"/>
      <c r="D139" s="819" t="str">
        <f t="shared" ref="D139" si="134">B139&amp;" "&amp;" "&amp;C139</f>
        <v xml:space="preserve">X2-069  </v>
      </c>
      <c r="E139" s="839" t="s">
        <v>73</v>
      </c>
      <c r="F139" s="840"/>
      <c r="G139" s="833"/>
      <c r="H139" s="835"/>
      <c r="I139" s="838"/>
      <c r="J139" s="817"/>
      <c r="K139" s="798"/>
      <c r="L139" s="797"/>
      <c r="M139" s="51"/>
      <c r="N139" s="797"/>
      <c r="O139" s="824"/>
      <c r="P139" s="796"/>
      <c r="Q139" s="825"/>
      <c r="R139" s="826"/>
      <c r="S139" s="827"/>
      <c r="T139" s="828"/>
      <c r="U139" s="829"/>
      <c r="V139" s="830">
        <f t="shared" ref="V139" si="135">SUM(Q139:U140)</f>
        <v>0</v>
      </c>
      <c r="W139" s="824"/>
      <c r="X139" s="824"/>
      <c r="Y139" s="796"/>
      <c r="Z139" s="824"/>
    </row>
    <row r="140" spans="1:26" s="5" customFormat="1">
      <c r="A140" s="817" t="s">
        <v>5558</v>
      </c>
      <c r="B140" s="817"/>
      <c r="C140" s="831"/>
      <c r="D140" s="819" t="s">
        <v>2</v>
      </c>
      <c r="E140" s="839" t="s">
        <v>73</v>
      </c>
      <c r="F140" s="840"/>
      <c r="G140" s="833"/>
      <c r="H140" s="835"/>
      <c r="I140" s="838"/>
      <c r="J140" s="817"/>
      <c r="K140" s="799"/>
      <c r="L140" s="797"/>
      <c r="M140" s="51"/>
      <c r="N140" s="797"/>
      <c r="O140" s="824"/>
      <c r="P140" s="796"/>
      <c r="Q140" s="825"/>
      <c r="R140" s="826"/>
      <c r="S140" s="827"/>
      <c r="T140" s="828"/>
      <c r="U140" s="829"/>
      <c r="V140" s="830"/>
      <c r="W140" s="824"/>
      <c r="X140" s="824"/>
      <c r="Y140" s="796"/>
      <c r="Z140" s="824"/>
    </row>
    <row r="141" spans="1:26" s="5" customFormat="1" ht="13.15" customHeight="1">
      <c r="A141" s="817" t="s">
        <v>5558</v>
      </c>
      <c r="B141" s="817" t="s">
        <v>5810</v>
      </c>
      <c r="C141" s="831" t="s">
        <v>5150</v>
      </c>
      <c r="D141" s="819" t="str">
        <f t="shared" ref="D141" si="136">B141&amp;" "&amp;" "&amp;C141</f>
        <v>X2-070  ポップ (覚醒)</v>
      </c>
      <c r="E141" s="820" t="s">
        <v>2700</v>
      </c>
      <c r="F141" s="821" t="s">
        <v>34</v>
      </c>
      <c r="G141" s="822" t="s">
        <v>40</v>
      </c>
      <c r="H141" s="822" t="s">
        <v>40</v>
      </c>
      <c r="I141" s="836" t="s">
        <v>41</v>
      </c>
      <c r="J141" s="817" t="s">
        <v>4262</v>
      </c>
      <c r="K141" s="798" t="s">
        <v>21</v>
      </c>
      <c r="L141" s="797" t="s">
        <v>2040</v>
      </c>
      <c r="M141" s="51" t="s">
        <v>5840</v>
      </c>
      <c r="N141" s="797" t="s">
        <v>85</v>
      </c>
      <c r="O141" s="824"/>
      <c r="P141" s="796"/>
      <c r="Q141" s="825">
        <v>2900</v>
      </c>
      <c r="R141" s="826">
        <v>1060</v>
      </c>
      <c r="S141" s="827">
        <v>2100</v>
      </c>
      <c r="T141" s="828">
        <v>1730</v>
      </c>
      <c r="U141" s="829">
        <v>1140</v>
      </c>
      <c r="V141" s="830">
        <f t="shared" ref="V141" si="137">SUM(Q141:U142)</f>
        <v>8930</v>
      </c>
      <c r="W141" s="824"/>
      <c r="X141" s="824"/>
      <c r="Y141" s="796"/>
      <c r="Z141" s="824"/>
    </row>
    <row r="142" spans="1:26" s="5" customFormat="1" ht="13.15" customHeight="1">
      <c r="A142" s="817" t="s">
        <v>5558</v>
      </c>
      <c r="B142" s="817"/>
      <c r="C142" s="831" t="s">
        <v>5150</v>
      </c>
      <c r="D142" s="819" t="s">
        <v>2</v>
      </c>
      <c r="E142" s="820" t="s">
        <v>2700</v>
      </c>
      <c r="F142" s="821" t="s">
        <v>34</v>
      </c>
      <c r="G142" s="822" t="s">
        <v>40</v>
      </c>
      <c r="H142" s="822" t="s">
        <v>40</v>
      </c>
      <c r="I142" s="836" t="s">
        <v>41</v>
      </c>
      <c r="J142" s="817" t="s">
        <v>4262</v>
      </c>
      <c r="K142" s="798" t="s">
        <v>21</v>
      </c>
      <c r="L142" s="797" t="s">
        <v>105</v>
      </c>
      <c r="M142" s="51" t="s">
        <v>5841</v>
      </c>
      <c r="N142" s="797" t="s">
        <v>491</v>
      </c>
      <c r="O142" s="824"/>
      <c r="P142" s="796"/>
      <c r="Q142" s="825"/>
      <c r="R142" s="826"/>
      <c r="S142" s="827"/>
      <c r="T142" s="828"/>
      <c r="U142" s="829"/>
      <c r="V142" s="830"/>
      <c r="W142" s="824"/>
      <c r="X142" s="824"/>
      <c r="Y142" s="796"/>
      <c r="Z142" s="824"/>
    </row>
    <row r="143" spans="1:26" s="5" customFormat="1">
      <c r="A143" s="817" t="s">
        <v>5558</v>
      </c>
      <c r="B143" s="817" t="s">
        <v>5811</v>
      </c>
      <c r="C143" s="831" t="s">
        <v>5816</v>
      </c>
      <c r="D143" s="819" t="str">
        <f t="shared" ref="D143" si="138">B143&amp;" "&amp;" "&amp;C143</f>
        <v>X2-071  レッスク＆タバサ</v>
      </c>
      <c r="E143" s="820" t="s">
        <v>2700</v>
      </c>
      <c r="F143" s="821" t="s">
        <v>34</v>
      </c>
      <c r="G143" s="833" t="s">
        <v>19</v>
      </c>
      <c r="H143" s="835" t="s">
        <v>88</v>
      </c>
      <c r="I143" s="837" t="s">
        <v>4431</v>
      </c>
      <c r="J143" s="817" t="s">
        <v>4263</v>
      </c>
      <c r="K143" s="11" t="s">
        <v>81</v>
      </c>
      <c r="L143" s="797" t="s">
        <v>81</v>
      </c>
      <c r="M143" s="51" t="s">
        <v>5838</v>
      </c>
      <c r="N143" s="797" t="s">
        <v>492</v>
      </c>
      <c r="O143" s="824"/>
      <c r="P143" s="796"/>
      <c r="Q143" s="825">
        <v>2790</v>
      </c>
      <c r="R143" s="826">
        <v>1820</v>
      </c>
      <c r="S143" s="827">
        <v>1040</v>
      </c>
      <c r="T143" s="828">
        <v>1960</v>
      </c>
      <c r="U143" s="829">
        <v>1230</v>
      </c>
      <c r="V143" s="830">
        <f t="shared" ref="V143" si="139">SUM(Q143:U144)</f>
        <v>8840</v>
      </c>
      <c r="W143" s="824"/>
      <c r="X143" s="824"/>
      <c r="Y143" s="796"/>
      <c r="Z143" s="824"/>
    </row>
    <row r="144" spans="1:26" s="5" customFormat="1">
      <c r="A144" s="817" t="s">
        <v>5558</v>
      </c>
      <c r="B144" s="817"/>
      <c r="C144" s="831" t="s">
        <v>5816</v>
      </c>
      <c r="D144" s="819" t="s">
        <v>2</v>
      </c>
      <c r="E144" s="820" t="s">
        <v>2700</v>
      </c>
      <c r="F144" s="821" t="s">
        <v>34</v>
      </c>
      <c r="G144" s="833" t="s">
        <v>19</v>
      </c>
      <c r="H144" s="835" t="s">
        <v>88</v>
      </c>
      <c r="I144" s="837" t="s">
        <v>4431</v>
      </c>
      <c r="J144" s="817" t="s">
        <v>4263</v>
      </c>
      <c r="K144" s="798" t="s">
        <v>21</v>
      </c>
      <c r="L144" s="797" t="s">
        <v>2040</v>
      </c>
      <c r="M144" s="51" t="s">
        <v>5842</v>
      </c>
      <c r="N144" s="797" t="s">
        <v>491</v>
      </c>
      <c r="O144" s="824"/>
      <c r="P144" s="796"/>
      <c r="Q144" s="825"/>
      <c r="R144" s="826"/>
      <c r="S144" s="827"/>
      <c r="T144" s="828"/>
      <c r="U144" s="829"/>
      <c r="V144" s="830"/>
      <c r="W144" s="824"/>
      <c r="X144" s="824"/>
      <c r="Y144" s="796"/>
      <c r="Z144" s="824"/>
    </row>
    <row r="145" spans="1:26" s="5" customFormat="1" ht="13.15" customHeight="1">
      <c r="A145" s="817" t="s">
        <v>5558</v>
      </c>
      <c r="B145" s="817" t="s">
        <v>5812</v>
      </c>
      <c r="C145" s="831" t="s">
        <v>55</v>
      </c>
      <c r="D145" s="819" t="str">
        <f t="shared" ref="D145" si="140">B145&amp;" "&amp;" "&amp;C145</f>
        <v>X2-072  フローラ</v>
      </c>
      <c r="E145" s="820" t="s">
        <v>2700</v>
      </c>
      <c r="F145" s="821" t="s">
        <v>34</v>
      </c>
      <c r="G145" s="822" t="s">
        <v>40</v>
      </c>
      <c r="H145" s="822" t="s">
        <v>40</v>
      </c>
      <c r="I145" s="838" t="s">
        <v>4430</v>
      </c>
      <c r="J145" s="817" t="s">
        <v>4264</v>
      </c>
      <c r="K145" s="799" t="s">
        <v>37</v>
      </c>
      <c r="L145" s="797" t="s">
        <v>2785</v>
      </c>
      <c r="M145" s="51" t="s">
        <v>5843</v>
      </c>
      <c r="N145" s="797" t="s">
        <v>492</v>
      </c>
      <c r="O145" s="824"/>
      <c r="P145" s="796"/>
      <c r="Q145" s="825">
        <v>2840</v>
      </c>
      <c r="R145" s="826">
        <v>940</v>
      </c>
      <c r="S145" s="827">
        <v>1950</v>
      </c>
      <c r="T145" s="828">
        <v>1710</v>
      </c>
      <c r="U145" s="829">
        <v>1400</v>
      </c>
      <c r="V145" s="830">
        <f t="shared" ref="V145" si="141">SUM(Q145:U146)</f>
        <v>8840</v>
      </c>
      <c r="W145" s="824"/>
      <c r="X145" s="824"/>
      <c r="Y145" s="796"/>
      <c r="Z145" s="824"/>
    </row>
    <row r="146" spans="1:26" s="5" customFormat="1" ht="13.15" customHeight="1">
      <c r="A146" s="817" t="s">
        <v>5558</v>
      </c>
      <c r="B146" s="817"/>
      <c r="C146" s="831" t="s">
        <v>55</v>
      </c>
      <c r="D146" s="819" t="s">
        <v>2</v>
      </c>
      <c r="E146" s="820" t="s">
        <v>2700</v>
      </c>
      <c r="F146" s="821" t="s">
        <v>34</v>
      </c>
      <c r="G146" s="822" t="s">
        <v>40</v>
      </c>
      <c r="H146" s="822" t="s">
        <v>40</v>
      </c>
      <c r="I146" s="838" t="s">
        <v>4430</v>
      </c>
      <c r="J146" s="817" t="s">
        <v>4264</v>
      </c>
      <c r="K146" s="798" t="s">
        <v>21</v>
      </c>
      <c r="L146" s="797" t="s">
        <v>2040</v>
      </c>
      <c r="M146" s="51" t="s">
        <v>5844</v>
      </c>
      <c r="N146" s="797" t="s">
        <v>496</v>
      </c>
      <c r="O146" s="824"/>
      <c r="P146" s="796"/>
      <c r="Q146" s="825"/>
      <c r="R146" s="826"/>
      <c r="S146" s="827"/>
      <c r="T146" s="828"/>
      <c r="U146" s="829"/>
      <c r="V146" s="830"/>
      <c r="W146" s="824"/>
      <c r="X146" s="824"/>
      <c r="Y146" s="796"/>
      <c r="Z146" s="824"/>
    </row>
    <row r="147" spans="1:26" s="5" customFormat="1">
      <c r="A147" s="817" t="s">
        <v>5558</v>
      </c>
      <c r="B147" s="817" t="s">
        <v>5813</v>
      </c>
      <c r="C147" s="831"/>
      <c r="D147" s="819" t="str">
        <f t="shared" ref="D147" si="142">B147&amp;" "&amp;" "&amp;C147</f>
        <v xml:space="preserve">X2-073  </v>
      </c>
      <c r="E147" s="820" t="s">
        <v>2700</v>
      </c>
      <c r="F147" s="832"/>
      <c r="G147" s="833"/>
      <c r="H147" s="822"/>
      <c r="I147" s="834"/>
      <c r="J147" s="817"/>
      <c r="K147" s="798"/>
      <c r="L147" s="797"/>
      <c r="M147" s="51"/>
      <c r="N147" s="797"/>
      <c r="O147" s="824"/>
      <c r="P147" s="796"/>
      <c r="Q147" s="825"/>
      <c r="R147" s="826"/>
      <c r="S147" s="827"/>
      <c r="T147" s="828"/>
      <c r="U147" s="829"/>
      <c r="V147" s="830">
        <f t="shared" ref="V147" si="143">SUM(Q147:U148)</f>
        <v>0</v>
      </c>
      <c r="W147" s="796"/>
      <c r="X147" s="824"/>
      <c r="Y147" s="796"/>
      <c r="Z147" s="824"/>
    </row>
    <row r="148" spans="1:26" s="5" customFormat="1">
      <c r="A148" s="817" t="s">
        <v>5558</v>
      </c>
      <c r="B148" s="817"/>
      <c r="C148" s="831"/>
      <c r="D148" s="819" t="s">
        <v>2</v>
      </c>
      <c r="E148" s="820" t="s">
        <v>2700</v>
      </c>
      <c r="F148" s="832"/>
      <c r="G148" s="833"/>
      <c r="H148" s="822"/>
      <c r="I148" s="834"/>
      <c r="J148" s="817"/>
      <c r="K148" s="798"/>
      <c r="L148" s="797"/>
      <c r="M148" s="51"/>
      <c r="N148" s="797"/>
      <c r="O148" s="824"/>
      <c r="P148" s="796"/>
      <c r="Q148" s="825"/>
      <c r="R148" s="826"/>
      <c r="S148" s="827"/>
      <c r="T148" s="828"/>
      <c r="U148" s="829"/>
      <c r="V148" s="830"/>
      <c r="W148" s="796"/>
      <c r="X148" s="824"/>
      <c r="Y148" s="796"/>
      <c r="Z148" s="824"/>
    </row>
    <row r="149" spans="1:26" s="5" customFormat="1">
      <c r="A149" s="817" t="s">
        <v>5558</v>
      </c>
      <c r="B149" s="817" t="s">
        <v>5814</v>
      </c>
      <c r="C149" s="818"/>
      <c r="D149" s="819" t="str">
        <f t="shared" ref="D149" si="144">B149&amp;" "&amp;" "&amp;C149</f>
        <v xml:space="preserve">X2-074  </v>
      </c>
      <c r="E149" s="820" t="s">
        <v>2700</v>
      </c>
      <c r="F149" s="821"/>
      <c r="G149" s="822"/>
      <c r="H149" s="835"/>
      <c r="I149" s="836"/>
      <c r="J149" s="817"/>
      <c r="K149" s="798"/>
      <c r="L149" s="797"/>
      <c r="M149" s="51"/>
      <c r="N149" s="797"/>
      <c r="O149" s="824"/>
      <c r="P149" s="796"/>
      <c r="Q149" s="825"/>
      <c r="R149" s="826"/>
      <c r="S149" s="827"/>
      <c r="T149" s="828"/>
      <c r="U149" s="829"/>
      <c r="V149" s="830">
        <f t="shared" ref="V149" si="145">SUM(Q149:U150)</f>
        <v>0</v>
      </c>
      <c r="W149" s="796"/>
      <c r="X149" s="824"/>
      <c r="Y149" s="796"/>
      <c r="Z149" s="824"/>
    </row>
    <row r="150" spans="1:26" s="5" customFormat="1">
      <c r="A150" s="817" t="s">
        <v>5558</v>
      </c>
      <c r="B150" s="817"/>
      <c r="C150" s="818"/>
      <c r="D150" s="819" t="s">
        <v>2</v>
      </c>
      <c r="E150" s="820" t="s">
        <v>2700</v>
      </c>
      <c r="F150" s="821"/>
      <c r="G150" s="822"/>
      <c r="H150" s="835"/>
      <c r="I150" s="836"/>
      <c r="J150" s="817"/>
      <c r="K150" s="798"/>
      <c r="L150" s="797"/>
      <c r="M150" s="51"/>
      <c r="N150" s="797"/>
      <c r="O150" s="824"/>
      <c r="P150" s="796"/>
      <c r="Q150" s="825"/>
      <c r="R150" s="826"/>
      <c r="S150" s="827"/>
      <c r="T150" s="828"/>
      <c r="U150" s="829"/>
      <c r="V150" s="830"/>
      <c r="W150" s="796"/>
      <c r="X150" s="824"/>
      <c r="Y150" s="796"/>
      <c r="Z150" s="824"/>
    </row>
    <row r="151" spans="1:26" s="5" customFormat="1">
      <c r="A151" s="817" t="s">
        <v>5558</v>
      </c>
      <c r="B151" s="817" t="s">
        <v>5815</v>
      </c>
      <c r="C151" s="818"/>
      <c r="D151" s="819" t="str">
        <f t="shared" ref="D151" si="146">B151&amp;" "&amp;" "&amp;C151</f>
        <v xml:space="preserve">X2-075  </v>
      </c>
      <c r="E151" s="820" t="s">
        <v>2700</v>
      </c>
      <c r="F151" s="821"/>
      <c r="G151" s="822"/>
      <c r="H151" s="822"/>
      <c r="I151" s="823"/>
      <c r="J151" s="817"/>
      <c r="K151" s="798"/>
      <c r="L151" s="797"/>
      <c r="M151" s="51"/>
      <c r="N151" s="797"/>
      <c r="O151" s="824"/>
      <c r="P151" s="796"/>
      <c r="Q151" s="825"/>
      <c r="R151" s="826"/>
      <c r="S151" s="827"/>
      <c r="T151" s="828"/>
      <c r="U151" s="829"/>
      <c r="V151" s="830">
        <f t="shared" ref="V151" si="147">SUM(Q151:U152)</f>
        <v>0</v>
      </c>
      <c r="W151" s="824"/>
      <c r="X151" s="824"/>
      <c r="Y151" s="796"/>
      <c r="Z151" s="824"/>
    </row>
    <row r="152" spans="1:26" s="5" customFormat="1">
      <c r="A152" s="817" t="s">
        <v>5558</v>
      </c>
      <c r="B152" s="817"/>
      <c r="C152" s="818"/>
      <c r="D152" s="819" t="s">
        <v>2</v>
      </c>
      <c r="E152" s="820" t="s">
        <v>2700</v>
      </c>
      <c r="F152" s="821"/>
      <c r="G152" s="822"/>
      <c r="H152" s="822"/>
      <c r="I152" s="823"/>
      <c r="J152" s="817"/>
      <c r="K152" s="798"/>
      <c r="L152" s="797"/>
      <c r="M152" s="51"/>
      <c r="N152" s="797"/>
      <c r="O152" s="824"/>
      <c r="P152" s="796"/>
      <c r="Q152" s="825"/>
      <c r="R152" s="826"/>
      <c r="S152" s="827"/>
      <c r="T152" s="828"/>
      <c r="U152" s="829"/>
      <c r="V152" s="830"/>
      <c r="W152" s="824"/>
      <c r="X152" s="824"/>
      <c r="Y152" s="796"/>
      <c r="Z152" s="824"/>
    </row>
    <row r="153" spans="1:26" s="5" customFormat="1">
      <c r="A153" s="817" t="s">
        <v>5041</v>
      </c>
      <c r="B153" s="817" t="s">
        <v>5057</v>
      </c>
      <c r="C153" s="831" t="s">
        <v>2</v>
      </c>
      <c r="D153" s="819" t="str">
        <f>B153&amp;" "&amp;" "&amp;C153</f>
        <v>X1-001  ダイ</v>
      </c>
      <c r="E153" s="858" t="s">
        <v>609</v>
      </c>
      <c r="F153" s="821" t="s">
        <v>34</v>
      </c>
      <c r="G153" s="833" t="s">
        <v>19</v>
      </c>
      <c r="H153" s="833" t="s">
        <v>19</v>
      </c>
      <c r="I153" s="845"/>
      <c r="J153" s="845"/>
      <c r="K153" s="583" t="s">
        <v>21</v>
      </c>
      <c r="L153" s="577" t="s">
        <v>2040</v>
      </c>
      <c r="M153" s="51" t="s">
        <v>5209</v>
      </c>
      <c r="N153" s="577" t="s">
        <v>491</v>
      </c>
      <c r="O153" s="824"/>
      <c r="P153" s="576"/>
      <c r="Q153" s="825">
        <v>2010</v>
      </c>
      <c r="R153" s="826">
        <v>1390</v>
      </c>
      <c r="S153" s="827">
        <v>770</v>
      </c>
      <c r="T153" s="828">
        <v>1050</v>
      </c>
      <c r="U153" s="829">
        <v>900</v>
      </c>
      <c r="V153" s="830">
        <f>SUM(Q153:U154)</f>
        <v>6120</v>
      </c>
      <c r="W153" s="824" t="s">
        <v>3389</v>
      </c>
      <c r="X153" s="824"/>
      <c r="Y153" s="706"/>
      <c r="Z153" s="824"/>
    </row>
    <row r="154" spans="1:26" s="5" customFormat="1">
      <c r="A154" s="817" t="s">
        <v>5041</v>
      </c>
      <c r="B154" s="817"/>
      <c r="C154" s="831" t="s">
        <v>2</v>
      </c>
      <c r="D154" s="819" t="s">
        <v>2</v>
      </c>
      <c r="E154" s="858" t="s">
        <v>609</v>
      </c>
      <c r="F154" s="821" t="s">
        <v>34</v>
      </c>
      <c r="G154" s="833" t="s">
        <v>19</v>
      </c>
      <c r="H154" s="833" t="s">
        <v>19</v>
      </c>
      <c r="I154" s="845"/>
      <c r="J154" s="845"/>
      <c r="K154" s="576"/>
      <c r="L154" s="576"/>
      <c r="M154" s="51"/>
      <c r="N154" s="576"/>
      <c r="O154" s="824"/>
      <c r="P154" s="576"/>
      <c r="Q154" s="825"/>
      <c r="R154" s="826"/>
      <c r="S154" s="827"/>
      <c r="T154" s="828"/>
      <c r="U154" s="829"/>
      <c r="V154" s="830"/>
      <c r="W154" s="824" t="s">
        <v>3389</v>
      </c>
      <c r="X154" s="824"/>
      <c r="Y154" s="706"/>
      <c r="Z154" s="824"/>
    </row>
    <row r="155" spans="1:26" s="5" customFormat="1">
      <c r="A155" s="817" t="s">
        <v>5041</v>
      </c>
      <c r="B155" s="817" t="s">
        <v>5058</v>
      </c>
      <c r="C155" s="831" t="s">
        <v>38</v>
      </c>
      <c r="D155" s="819" t="str">
        <f t="shared" ref="D155" si="148">B155&amp;" "&amp;" "&amp;C155</f>
        <v>X1-002  ポップ</v>
      </c>
      <c r="E155" s="858" t="s">
        <v>609</v>
      </c>
      <c r="F155" s="821" t="s">
        <v>34</v>
      </c>
      <c r="G155" s="822" t="s">
        <v>40</v>
      </c>
      <c r="H155" s="822" t="s">
        <v>40</v>
      </c>
      <c r="I155" s="845"/>
      <c r="J155" s="845"/>
      <c r="K155" s="583" t="s">
        <v>21</v>
      </c>
      <c r="L155" s="577" t="s">
        <v>2040</v>
      </c>
      <c r="M155" s="37" t="s">
        <v>5210</v>
      </c>
      <c r="N155" s="577" t="s">
        <v>85</v>
      </c>
      <c r="O155" s="824"/>
      <c r="P155" s="576"/>
      <c r="Q155" s="825">
        <v>1980</v>
      </c>
      <c r="R155" s="826">
        <v>760</v>
      </c>
      <c r="S155" s="827">
        <v>1340</v>
      </c>
      <c r="T155" s="828">
        <v>1000</v>
      </c>
      <c r="U155" s="829">
        <v>1030</v>
      </c>
      <c r="V155" s="830">
        <f t="shared" ref="V155" si="149">SUM(Q155:U156)</f>
        <v>6110</v>
      </c>
      <c r="W155" s="824" t="s">
        <v>3389</v>
      </c>
      <c r="X155" s="824"/>
      <c r="Y155" s="706"/>
      <c r="Z155" s="824"/>
    </row>
    <row r="156" spans="1:26" s="5" customFormat="1">
      <c r="A156" s="817" t="s">
        <v>5041</v>
      </c>
      <c r="B156" s="817"/>
      <c r="C156" s="831" t="s">
        <v>38</v>
      </c>
      <c r="D156" s="819" t="s">
        <v>2</v>
      </c>
      <c r="E156" s="858" t="s">
        <v>609</v>
      </c>
      <c r="F156" s="821" t="s">
        <v>34</v>
      </c>
      <c r="G156" s="822" t="s">
        <v>40</v>
      </c>
      <c r="H156" s="822" t="s">
        <v>40</v>
      </c>
      <c r="I156" s="845"/>
      <c r="J156" s="845"/>
      <c r="K156" s="576"/>
      <c r="L156" s="576"/>
      <c r="M156" s="51"/>
      <c r="N156" s="576"/>
      <c r="O156" s="824"/>
      <c r="P156" s="576"/>
      <c r="Q156" s="825"/>
      <c r="R156" s="826"/>
      <c r="S156" s="827"/>
      <c r="T156" s="828"/>
      <c r="U156" s="829"/>
      <c r="V156" s="830"/>
      <c r="W156" s="824" t="s">
        <v>3389</v>
      </c>
      <c r="X156" s="824"/>
      <c r="Y156" s="706"/>
      <c r="Z156" s="824"/>
    </row>
    <row r="157" spans="1:26" s="5" customFormat="1">
      <c r="A157" s="817" t="s">
        <v>5041</v>
      </c>
      <c r="B157" s="817" t="s">
        <v>5059</v>
      </c>
      <c r="C157" s="831" t="s">
        <v>4</v>
      </c>
      <c r="D157" s="819" t="str">
        <f t="shared" ref="D157" si="150">B157&amp;" "&amp;" "&amp;C157</f>
        <v>X1-003  クロコダイン</v>
      </c>
      <c r="E157" s="858" t="s">
        <v>609</v>
      </c>
      <c r="F157" s="821" t="s">
        <v>34</v>
      </c>
      <c r="G157" s="842" t="s">
        <v>89</v>
      </c>
      <c r="H157" s="833" t="s">
        <v>19</v>
      </c>
      <c r="I157" s="845"/>
      <c r="J157" s="845"/>
      <c r="K157" s="583" t="s">
        <v>21</v>
      </c>
      <c r="L157" s="577" t="s">
        <v>2779</v>
      </c>
      <c r="M157" s="51" t="s">
        <v>5211</v>
      </c>
      <c r="N157" s="577" t="s">
        <v>496</v>
      </c>
      <c r="O157" s="824"/>
      <c r="P157" s="576"/>
      <c r="Q157" s="825">
        <v>2080</v>
      </c>
      <c r="R157" s="826">
        <v>1260</v>
      </c>
      <c r="S157" s="827">
        <v>690</v>
      </c>
      <c r="T157" s="828">
        <v>840</v>
      </c>
      <c r="U157" s="829">
        <v>1240</v>
      </c>
      <c r="V157" s="830">
        <f t="shared" ref="V157" si="151">SUM(Q157:U158)</f>
        <v>6110</v>
      </c>
      <c r="W157" s="824"/>
      <c r="X157" s="824"/>
      <c r="Y157" s="706"/>
      <c r="Z157" s="824"/>
    </row>
    <row r="158" spans="1:26" s="5" customFormat="1">
      <c r="A158" s="817" t="s">
        <v>5041</v>
      </c>
      <c r="B158" s="817"/>
      <c r="C158" s="831" t="s">
        <v>4</v>
      </c>
      <c r="D158" s="819" t="s">
        <v>2</v>
      </c>
      <c r="E158" s="858" t="s">
        <v>609</v>
      </c>
      <c r="F158" s="821" t="s">
        <v>34</v>
      </c>
      <c r="G158" s="842" t="s">
        <v>89</v>
      </c>
      <c r="H158" s="833" t="s">
        <v>19</v>
      </c>
      <c r="I158" s="845"/>
      <c r="J158" s="845"/>
      <c r="K158" s="576"/>
      <c r="L158" s="576"/>
      <c r="M158" s="51"/>
      <c r="N158" s="576"/>
      <c r="O158" s="824"/>
      <c r="P158" s="576"/>
      <c r="Q158" s="825"/>
      <c r="R158" s="826"/>
      <c r="S158" s="827"/>
      <c r="T158" s="828"/>
      <c r="U158" s="829"/>
      <c r="V158" s="830"/>
      <c r="W158" s="824"/>
      <c r="X158" s="824"/>
      <c r="Y158" s="706"/>
      <c r="Z158" s="824"/>
    </row>
    <row r="159" spans="1:26" s="5" customFormat="1">
      <c r="A159" s="817" t="s">
        <v>5041</v>
      </c>
      <c r="B159" s="817" t="s">
        <v>5060</v>
      </c>
      <c r="C159" s="831" t="s">
        <v>631</v>
      </c>
      <c r="D159" s="819" t="str">
        <f t="shared" ref="D159" si="152">B159&amp;" "&amp;" "&amp;C159</f>
        <v>X1-004  スライム</v>
      </c>
      <c r="E159" s="858" t="s">
        <v>609</v>
      </c>
      <c r="F159" s="857" t="s">
        <v>128</v>
      </c>
      <c r="G159" s="833" t="s">
        <v>19</v>
      </c>
      <c r="H159" s="833" t="s">
        <v>19</v>
      </c>
      <c r="I159" s="845"/>
      <c r="J159" s="845"/>
      <c r="K159" s="583" t="s">
        <v>21</v>
      </c>
      <c r="L159" s="577" t="s">
        <v>2040</v>
      </c>
      <c r="M159" s="51" t="s">
        <v>5212</v>
      </c>
      <c r="N159" s="577" t="s">
        <v>491</v>
      </c>
      <c r="O159" s="824" t="s">
        <v>1227</v>
      </c>
      <c r="P159" s="824">
        <v>1</v>
      </c>
      <c r="Q159" s="825">
        <v>1620</v>
      </c>
      <c r="R159" s="826">
        <v>880</v>
      </c>
      <c r="S159" s="827">
        <v>940</v>
      </c>
      <c r="T159" s="828">
        <v>1160</v>
      </c>
      <c r="U159" s="829">
        <v>960</v>
      </c>
      <c r="V159" s="830">
        <f t="shared" ref="V159" si="153">SUM(Q159:U160)</f>
        <v>5560</v>
      </c>
      <c r="W159" s="824" t="s">
        <v>3399</v>
      </c>
      <c r="X159" s="824"/>
      <c r="Y159" s="706"/>
      <c r="Z159" s="824"/>
    </row>
    <row r="160" spans="1:26" s="5" customFormat="1">
      <c r="A160" s="817" t="s">
        <v>5041</v>
      </c>
      <c r="B160" s="817"/>
      <c r="C160" s="831" t="s">
        <v>631</v>
      </c>
      <c r="D160" s="819" t="s">
        <v>2</v>
      </c>
      <c r="E160" s="858" t="s">
        <v>609</v>
      </c>
      <c r="F160" s="857" t="s">
        <v>128</v>
      </c>
      <c r="G160" s="833" t="s">
        <v>19</v>
      </c>
      <c r="H160" s="833" t="s">
        <v>19</v>
      </c>
      <c r="I160" s="845"/>
      <c r="J160" s="845"/>
      <c r="K160" s="576"/>
      <c r="L160" s="576"/>
      <c r="M160" s="51"/>
      <c r="N160" s="576"/>
      <c r="O160" s="824">
        <v>1</v>
      </c>
      <c r="P160" s="824">
        <v>1</v>
      </c>
      <c r="Q160" s="825"/>
      <c r="R160" s="826"/>
      <c r="S160" s="827"/>
      <c r="T160" s="828"/>
      <c r="U160" s="829"/>
      <c r="V160" s="830"/>
      <c r="W160" s="824" t="s">
        <v>3399</v>
      </c>
      <c r="X160" s="824"/>
      <c r="Y160" s="706"/>
      <c r="Z160" s="824"/>
    </row>
    <row r="161" spans="1:26" s="5" customFormat="1">
      <c r="A161" s="817" t="s">
        <v>5041</v>
      </c>
      <c r="B161" s="817" t="s">
        <v>5061</v>
      </c>
      <c r="C161" s="831" t="s">
        <v>1209</v>
      </c>
      <c r="D161" s="819" t="str">
        <f t="shared" ref="D161" si="154">B161&amp;" "&amp;" "&amp;C161</f>
        <v>X1-005  ドラキー</v>
      </c>
      <c r="E161" s="858" t="s">
        <v>609</v>
      </c>
      <c r="F161" s="857" t="s">
        <v>128</v>
      </c>
      <c r="G161" s="833" t="s">
        <v>19</v>
      </c>
      <c r="H161" s="835" t="s">
        <v>88</v>
      </c>
      <c r="I161" s="834"/>
      <c r="J161" s="817"/>
      <c r="K161" s="591" t="s">
        <v>37</v>
      </c>
      <c r="L161" s="577" t="s">
        <v>2780</v>
      </c>
      <c r="M161" s="51" t="s">
        <v>5196</v>
      </c>
      <c r="N161" s="577" t="s">
        <v>491</v>
      </c>
      <c r="O161" s="824"/>
      <c r="P161" s="609"/>
      <c r="Q161" s="825">
        <v>1770</v>
      </c>
      <c r="R161" s="826">
        <v>980</v>
      </c>
      <c r="S161" s="827">
        <v>1230</v>
      </c>
      <c r="T161" s="828">
        <v>1180</v>
      </c>
      <c r="U161" s="829">
        <v>780</v>
      </c>
      <c r="V161" s="830">
        <f t="shared" ref="V161" si="155">SUM(Q161:U162)</f>
        <v>5940</v>
      </c>
      <c r="W161" s="824"/>
      <c r="X161" s="824"/>
      <c r="Y161" s="706"/>
      <c r="Z161" s="824"/>
    </row>
    <row r="162" spans="1:26" s="5" customFormat="1">
      <c r="A162" s="817" t="s">
        <v>5041</v>
      </c>
      <c r="B162" s="817"/>
      <c r="C162" s="831" t="s">
        <v>1209</v>
      </c>
      <c r="D162" s="819" t="s">
        <v>2</v>
      </c>
      <c r="E162" s="858" t="s">
        <v>609</v>
      </c>
      <c r="F162" s="857" t="s">
        <v>128</v>
      </c>
      <c r="G162" s="833" t="s">
        <v>19</v>
      </c>
      <c r="H162" s="835" t="s">
        <v>88</v>
      </c>
      <c r="I162" s="834"/>
      <c r="J162" s="817"/>
      <c r="K162" s="576"/>
      <c r="L162" s="576"/>
      <c r="M162" s="51"/>
      <c r="N162" s="576"/>
      <c r="O162" s="824"/>
      <c r="P162" s="609"/>
      <c r="Q162" s="825"/>
      <c r="R162" s="826"/>
      <c r="S162" s="827"/>
      <c r="T162" s="828"/>
      <c r="U162" s="829"/>
      <c r="V162" s="830"/>
      <c r="W162" s="824"/>
      <c r="X162" s="824"/>
      <c r="Y162" s="706"/>
      <c r="Z162" s="824"/>
    </row>
    <row r="163" spans="1:26" s="5" customFormat="1">
      <c r="A163" s="817" t="s">
        <v>5041</v>
      </c>
      <c r="B163" s="817" t="s">
        <v>5062</v>
      </c>
      <c r="C163" s="831" t="s">
        <v>1218</v>
      </c>
      <c r="D163" s="819" t="str">
        <f t="shared" ref="D163" si="156">B163&amp;" "&amp;" "&amp;C163</f>
        <v>X1-006  オーク</v>
      </c>
      <c r="E163" s="858" t="s">
        <v>609</v>
      </c>
      <c r="F163" s="857" t="s">
        <v>128</v>
      </c>
      <c r="G163" s="833" t="s">
        <v>19</v>
      </c>
      <c r="H163" s="833" t="s">
        <v>19</v>
      </c>
      <c r="I163" s="846" t="s">
        <v>93</v>
      </c>
      <c r="J163" s="845">
        <v>3</v>
      </c>
      <c r="K163" s="583" t="s">
        <v>21</v>
      </c>
      <c r="L163" s="577" t="s">
        <v>2040</v>
      </c>
      <c r="M163" s="51" t="s">
        <v>5213</v>
      </c>
      <c r="N163" s="577" t="s">
        <v>491</v>
      </c>
      <c r="O163" s="824">
        <v>3</v>
      </c>
      <c r="P163" s="824">
        <v>2</v>
      </c>
      <c r="Q163" s="825">
        <v>1780</v>
      </c>
      <c r="R163" s="826">
        <v>1170</v>
      </c>
      <c r="S163" s="827">
        <v>610</v>
      </c>
      <c r="T163" s="828">
        <v>1100</v>
      </c>
      <c r="U163" s="829">
        <v>980</v>
      </c>
      <c r="V163" s="830">
        <f t="shared" ref="V163" si="157">SUM(Q163:U164)</f>
        <v>5640</v>
      </c>
      <c r="W163" s="824"/>
      <c r="X163" s="824"/>
      <c r="Y163" s="706"/>
      <c r="Z163" s="824"/>
    </row>
    <row r="164" spans="1:26" s="5" customFormat="1">
      <c r="A164" s="817" t="s">
        <v>5041</v>
      </c>
      <c r="B164" s="817"/>
      <c r="C164" s="831" t="s">
        <v>1218</v>
      </c>
      <c r="D164" s="819" t="s">
        <v>2</v>
      </c>
      <c r="E164" s="858" t="s">
        <v>609</v>
      </c>
      <c r="F164" s="857" t="s">
        <v>128</v>
      </c>
      <c r="G164" s="833" t="s">
        <v>19</v>
      </c>
      <c r="H164" s="833" t="s">
        <v>19</v>
      </c>
      <c r="I164" s="846" t="s">
        <v>93</v>
      </c>
      <c r="J164" s="845">
        <v>3</v>
      </c>
      <c r="K164" s="576"/>
      <c r="L164" s="576"/>
      <c r="M164" s="51"/>
      <c r="N164" s="576"/>
      <c r="O164" s="824">
        <v>1</v>
      </c>
      <c r="P164" s="824">
        <v>1</v>
      </c>
      <c r="Q164" s="825"/>
      <c r="R164" s="826"/>
      <c r="S164" s="827"/>
      <c r="T164" s="828"/>
      <c r="U164" s="829"/>
      <c r="V164" s="830"/>
      <c r="W164" s="824"/>
      <c r="X164" s="824"/>
      <c r="Y164" s="706"/>
      <c r="Z164" s="824"/>
    </row>
    <row r="165" spans="1:26" s="5" customFormat="1">
      <c r="A165" s="817" t="s">
        <v>5041</v>
      </c>
      <c r="B165" s="817" t="s">
        <v>5063</v>
      </c>
      <c r="C165" s="831" t="s">
        <v>1210</v>
      </c>
      <c r="D165" s="819" t="str">
        <f t="shared" ref="D165" si="158">B165&amp;" "&amp;" "&amp;C165</f>
        <v>X1-007  くさった死体</v>
      </c>
      <c r="E165" s="858" t="s">
        <v>609</v>
      </c>
      <c r="F165" s="856" t="s">
        <v>129</v>
      </c>
      <c r="G165" s="833" t="s">
        <v>19</v>
      </c>
      <c r="H165" s="842" t="s">
        <v>89</v>
      </c>
      <c r="I165" s="848"/>
      <c r="J165" s="817"/>
      <c r="K165" s="583" t="s">
        <v>21</v>
      </c>
      <c r="L165" s="577" t="s">
        <v>2040</v>
      </c>
      <c r="M165" s="37" t="s">
        <v>5214</v>
      </c>
      <c r="N165" s="577" t="s">
        <v>85</v>
      </c>
      <c r="O165" s="824"/>
      <c r="P165" s="609"/>
      <c r="Q165" s="825">
        <v>2030</v>
      </c>
      <c r="R165" s="826">
        <v>1230</v>
      </c>
      <c r="S165" s="827">
        <v>630</v>
      </c>
      <c r="T165" s="828">
        <v>840</v>
      </c>
      <c r="U165" s="829">
        <v>1250</v>
      </c>
      <c r="V165" s="830">
        <f t="shared" ref="V165" si="159">SUM(Q165:U166)</f>
        <v>5980</v>
      </c>
      <c r="W165" s="824"/>
      <c r="X165" s="824"/>
      <c r="Y165" s="706"/>
      <c r="Z165" s="824"/>
    </row>
    <row r="166" spans="1:26" s="5" customFormat="1">
      <c r="A166" s="817" t="s">
        <v>5041</v>
      </c>
      <c r="B166" s="817"/>
      <c r="C166" s="831" t="s">
        <v>1210</v>
      </c>
      <c r="D166" s="819" t="s">
        <v>2</v>
      </c>
      <c r="E166" s="858" t="s">
        <v>609</v>
      </c>
      <c r="F166" s="856" t="s">
        <v>129</v>
      </c>
      <c r="G166" s="833" t="s">
        <v>19</v>
      </c>
      <c r="H166" s="842" t="s">
        <v>89</v>
      </c>
      <c r="I166" s="848"/>
      <c r="J166" s="817"/>
      <c r="K166" s="576"/>
      <c r="L166" s="576"/>
      <c r="M166" s="51"/>
      <c r="N166" s="576"/>
      <c r="O166" s="824"/>
      <c r="P166" s="609"/>
      <c r="Q166" s="825"/>
      <c r="R166" s="826"/>
      <c r="S166" s="827"/>
      <c r="T166" s="828"/>
      <c r="U166" s="829"/>
      <c r="V166" s="830"/>
      <c r="W166" s="824"/>
      <c r="X166" s="824"/>
      <c r="Y166" s="706"/>
      <c r="Z166" s="824"/>
    </row>
    <row r="167" spans="1:26" s="5" customFormat="1">
      <c r="A167" s="817" t="s">
        <v>5041</v>
      </c>
      <c r="B167" s="817" t="s">
        <v>5064</v>
      </c>
      <c r="C167" s="831" t="s">
        <v>1220</v>
      </c>
      <c r="D167" s="819" t="str">
        <f t="shared" ref="D167" si="160">B167&amp;" "&amp;" "&amp;C167</f>
        <v>X1-008  フレイム</v>
      </c>
      <c r="E167" s="858" t="s">
        <v>609</v>
      </c>
      <c r="F167" s="855" t="s">
        <v>130</v>
      </c>
      <c r="G167" s="833" t="s">
        <v>19</v>
      </c>
      <c r="H167" s="842" t="s">
        <v>89</v>
      </c>
      <c r="I167" s="823"/>
      <c r="J167" s="817"/>
      <c r="K167" s="591" t="s">
        <v>37</v>
      </c>
      <c r="L167" s="577" t="s">
        <v>20</v>
      </c>
      <c r="M167" s="51" t="s">
        <v>5161</v>
      </c>
      <c r="N167" s="577" t="s">
        <v>496</v>
      </c>
      <c r="O167" s="824"/>
      <c r="P167" s="609"/>
      <c r="Q167" s="825">
        <v>1780</v>
      </c>
      <c r="R167" s="826">
        <v>990</v>
      </c>
      <c r="S167" s="827">
        <v>1240</v>
      </c>
      <c r="T167" s="828">
        <v>810</v>
      </c>
      <c r="U167" s="829">
        <v>1190</v>
      </c>
      <c r="V167" s="830">
        <f t="shared" ref="V167" si="161">SUM(Q167:U168)</f>
        <v>6010</v>
      </c>
      <c r="W167" s="831" t="s">
        <v>3392</v>
      </c>
      <c r="X167" s="824"/>
      <c r="Y167" s="706"/>
      <c r="Z167" s="824"/>
    </row>
    <row r="168" spans="1:26" s="5" customFormat="1">
      <c r="A168" s="817" t="s">
        <v>5041</v>
      </c>
      <c r="B168" s="817"/>
      <c r="C168" s="831" t="s">
        <v>1220</v>
      </c>
      <c r="D168" s="819" t="s">
        <v>2</v>
      </c>
      <c r="E168" s="858" t="s">
        <v>609</v>
      </c>
      <c r="F168" s="855" t="s">
        <v>130</v>
      </c>
      <c r="G168" s="833" t="s">
        <v>19</v>
      </c>
      <c r="H168" s="842" t="s">
        <v>89</v>
      </c>
      <c r="I168" s="823"/>
      <c r="J168" s="817"/>
      <c r="K168" s="576"/>
      <c r="L168" s="576"/>
      <c r="M168" s="51"/>
      <c r="N168" s="576"/>
      <c r="O168" s="824"/>
      <c r="P168" s="609"/>
      <c r="Q168" s="825"/>
      <c r="R168" s="826"/>
      <c r="S168" s="827"/>
      <c r="T168" s="828"/>
      <c r="U168" s="829"/>
      <c r="V168" s="830"/>
      <c r="W168" s="831" t="s">
        <v>3392</v>
      </c>
      <c r="X168" s="824"/>
      <c r="Y168" s="706"/>
      <c r="Z168" s="824"/>
    </row>
    <row r="169" spans="1:26" s="5" customFormat="1">
      <c r="A169" s="817" t="s">
        <v>5041</v>
      </c>
      <c r="B169" s="817" t="s">
        <v>5065</v>
      </c>
      <c r="C169" s="831" t="s">
        <v>1221</v>
      </c>
      <c r="D169" s="819" t="str">
        <f t="shared" ref="D169" si="162">B169&amp;" "&amp;" "&amp;C169</f>
        <v>X1-009  ブリザード</v>
      </c>
      <c r="E169" s="858" t="s">
        <v>609</v>
      </c>
      <c r="F169" s="855" t="s">
        <v>130</v>
      </c>
      <c r="G169" s="833" t="s">
        <v>19</v>
      </c>
      <c r="H169" s="842" t="s">
        <v>89</v>
      </c>
      <c r="I169" s="823" t="s">
        <v>82</v>
      </c>
      <c r="J169" s="845">
        <v>3</v>
      </c>
      <c r="K169" s="592" t="s">
        <v>99</v>
      </c>
      <c r="L169" s="577" t="s">
        <v>2040</v>
      </c>
      <c r="M169" s="51" t="s">
        <v>5244</v>
      </c>
      <c r="N169" s="577" t="s">
        <v>496</v>
      </c>
      <c r="O169" s="824" t="s">
        <v>1227</v>
      </c>
      <c r="P169" s="824">
        <v>2</v>
      </c>
      <c r="Q169" s="825">
        <v>1690</v>
      </c>
      <c r="R169" s="826">
        <v>1180</v>
      </c>
      <c r="S169" s="827">
        <v>1110</v>
      </c>
      <c r="T169" s="828">
        <v>800</v>
      </c>
      <c r="U169" s="829">
        <v>890</v>
      </c>
      <c r="V169" s="830">
        <f t="shared" ref="V169" si="163">SUM(Q169:U170)</f>
        <v>5670</v>
      </c>
      <c r="W169" s="831" t="s">
        <v>3394</v>
      </c>
      <c r="X169" s="824"/>
      <c r="Y169" s="706"/>
      <c r="Z169" s="824"/>
    </row>
    <row r="170" spans="1:26" s="5" customFormat="1">
      <c r="A170" s="817" t="s">
        <v>5041</v>
      </c>
      <c r="B170" s="817"/>
      <c r="C170" s="831" t="s">
        <v>1221</v>
      </c>
      <c r="D170" s="819" t="s">
        <v>2</v>
      </c>
      <c r="E170" s="858" t="s">
        <v>609</v>
      </c>
      <c r="F170" s="855" t="s">
        <v>130</v>
      </c>
      <c r="G170" s="833" t="s">
        <v>19</v>
      </c>
      <c r="H170" s="842" t="s">
        <v>89</v>
      </c>
      <c r="I170" s="823" t="s">
        <v>82</v>
      </c>
      <c r="J170" s="845">
        <v>3</v>
      </c>
      <c r="K170" s="576"/>
      <c r="L170" s="576"/>
      <c r="M170" s="51"/>
      <c r="N170" s="576"/>
      <c r="O170" s="824">
        <v>1</v>
      </c>
      <c r="P170" s="824">
        <v>1</v>
      </c>
      <c r="Q170" s="825"/>
      <c r="R170" s="826"/>
      <c r="S170" s="827"/>
      <c r="T170" s="828"/>
      <c r="U170" s="829"/>
      <c r="V170" s="830"/>
      <c r="W170" s="831" t="s">
        <v>3394</v>
      </c>
      <c r="X170" s="824"/>
      <c r="Y170" s="706"/>
      <c r="Z170" s="824"/>
    </row>
    <row r="171" spans="1:26" s="5" customFormat="1">
      <c r="A171" s="817" t="s">
        <v>5041</v>
      </c>
      <c r="B171" s="817" t="s">
        <v>5066</v>
      </c>
      <c r="C171" s="831" t="s">
        <v>125</v>
      </c>
      <c r="D171" s="819" t="str">
        <f t="shared" ref="D171" si="164">B171&amp;" "&amp;" "&amp;C171</f>
        <v>X1-010  アークデーモン</v>
      </c>
      <c r="E171" s="858" t="s">
        <v>609</v>
      </c>
      <c r="F171" s="852" t="s">
        <v>75</v>
      </c>
      <c r="G171" s="833" t="s">
        <v>19</v>
      </c>
      <c r="H171" s="822" t="s">
        <v>40</v>
      </c>
      <c r="I171" s="845"/>
      <c r="J171" s="845"/>
      <c r="K171" s="592" t="s">
        <v>99</v>
      </c>
      <c r="L171" s="577" t="s">
        <v>2040</v>
      </c>
      <c r="M171" s="51" t="s">
        <v>5264</v>
      </c>
      <c r="N171" s="577" t="s">
        <v>491</v>
      </c>
      <c r="O171" s="824"/>
      <c r="P171" s="576"/>
      <c r="Q171" s="825">
        <v>1840</v>
      </c>
      <c r="R171" s="826">
        <v>1090</v>
      </c>
      <c r="S171" s="827">
        <v>1250</v>
      </c>
      <c r="T171" s="828">
        <v>760</v>
      </c>
      <c r="U171" s="829">
        <v>1100</v>
      </c>
      <c r="V171" s="830">
        <f t="shared" ref="V171" si="165">SUM(Q171:U172)</f>
        <v>6040</v>
      </c>
      <c r="W171" s="824"/>
      <c r="X171" s="824"/>
      <c r="Y171" s="706"/>
      <c r="Z171" s="824"/>
    </row>
    <row r="172" spans="1:26" s="5" customFormat="1">
      <c r="A172" s="817" t="s">
        <v>5041</v>
      </c>
      <c r="B172" s="817"/>
      <c r="C172" s="831" t="s">
        <v>125</v>
      </c>
      <c r="D172" s="819" t="s">
        <v>2</v>
      </c>
      <c r="E172" s="858" t="s">
        <v>609</v>
      </c>
      <c r="F172" s="852" t="s">
        <v>75</v>
      </c>
      <c r="G172" s="833" t="s">
        <v>19</v>
      </c>
      <c r="H172" s="822" t="s">
        <v>40</v>
      </c>
      <c r="I172" s="845"/>
      <c r="J172" s="845"/>
      <c r="K172" s="576"/>
      <c r="L172" s="576"/>
      <c r="M172" s="51"/>
      <c r="N172" s="576"/>
      <c r="O172" s="824"/>
      <c r="P172" s="576"/>
      <c r="Q172" s="825"/>
      <c r="R172" s="826"/>
      <c r="S172" s="827"/>
      <c r="T172" s="828"/>
      <c r="U172" s="829"/>
      <c r="V172" s="830"/>
      <c r="W172" s="824"/>
      <c r="X172" s="824"/>
      <c r="Y172" s="706"/>
      <c r="Z172" s="824"/>
    </row>
    <row r="173" spans="1:26" s="5" customFormat="1">
      <c r="A173" s="817" t="s">
        <v>5041</v>
      </c>
      <c r="B173" s="817" t="s">
        <v>5067</v>
      </c>
      <c r="C173" s="831" t="s">
        <v>178</v>
      </c>
      <c r="D173" s="819" t="str">
        <f t="shared" ref="D173" si="166">B173&amp;" "&amp;" "&amp;C173</f>
        <v>X1-011  ボストロール</v>
      </c>
      <c r="E173" s="858" t="s">
        <v>609</v>
      </c>
      <c r="F173" s="852" t="s">
        <v>75</v>
      </c>
      <c r="G173" s="833" t="s">
        <v>19</v>
      </c>
      <c r="H173" s="833" t="s">
        <v>19</v>
      </c>
      <c r="I173" s="845"/>
      <c r="J173" s="845"/>
      <c r="K173" s="591" t="s">
        <v>37</v>
      </c>
      <c r="L173" s="577" t="s">
        <v>2780</v>
      </c>
      <c r="M173" s="51" t="s">
        <v>5245</v>
      </c>
      <c r="N173" s="577" t="s">
        <v>490</v>
      </c>
      <c r="O173" s="824"/>
      <c r="P173" s="576"/>
      <c r="Q173" s="825">
        <v>2000</v>
      </c>
      <c r="R173" s="826">
        <v>1260</v>
      </c>
      <c r="S173" s="827">
        <v>790</v>
      </c>
      <c r="T173" s="828">
        <v>700</v>
      </c>
      <c r="U173" s="829">
        <v>940</v>
      </c>
      <c r="V173" s="830">
        <f t="shared" ref="V173" si="167">SUM(Q173:U174)</f>
        <v>5690</v>
      </c>
      <c r="W173" s="824" t="s">
        <v>4689</v>
      </c>
      <c r="X173" s="824"/>
      <c r="Y173" s="706"/>
      <c r="Z173" s="824"/>
    </row>
    <row r="174" spans="1:26" s="5" customFormat="1">
      <c r="A174" s="817" t="s">
        <v>5041</v>
      </c>
      <c r="B174" s="817"/>
      <c r="C174" s="831" t="s">
        <v>178</v>
      </c>
      <c r="D174" s="819" t="s">
        <v>2</v>
      </c>
      <c r="E174" s="858" t="s">
        <v>609</v>
      </c>
      <c r="F174" s="852" t="s">
        <v>75</v>
      </c>
      <c r="G174" s="833" t="s">
        <v>19</v>
      </c>
      <c r="H174" s="833" t="s">
        <v>19</v>
      </c>
      <c r="I174" s="845"/>
      <c r="J174" s="845"/>
      <c r="K174" s="576"/>
      <c r="L174" s="576"/>
      <c r="M174" s="51"/>
      <c r="N174" s="576"/>
      <c r="O174" s="824"/>
      <c r="P174" s="576"/>
      <c r="Q174" s="825"/>
      <c r="R174" s="826"/>
      <c r="S174" s="827"/>
      <c r="T174" s="828"/>
      <c r="U174" s="829"/>
      <c r="V174" s="830"/>
      <c r="W174" s="824" t="s">
        <v>4689</v>
      </c>
      <c r="X174" s="824"/>
      <c r="Y174" s="706"/>
      <c r="Z174" s="824"/>
    </row>
    <row r="175" spans="1:26" s="5" customFormat="1">
      <c r="A175" s="817" t="s">
        <v>5041</v>
      </c>
      <c r="B175" s="817" t="s">
        <v>5068</v>
      </c>
      <c r="C175" s="831" t="s">
        <v>1214</v>
      </c>
      <c r="D175" s="819" t="str">
        <f t="shared" ref="D175" si="168">B175&amp;" "&amp;" "&amp;C175</f>
        <v>X1-012  ゴースト</v>
      </c>
      <c r="E175" s="858" t="s">
        <v>609</v>
      </c>
      <c r="F175" s="851" t="s">
        <v>78</v>
      </c>
      <c r="G175" s="833" t="s">
        <v>19</v>
      </c>
      <c r="H175" s="835" t="s">
        <v>88</v>
      </c>
      <c r="I175" s="849" t="s">
        <v>91</v>
      </c>
      <c r="J175" s="845">
        <v>3</v>
      </c>
      <c r="K175" s="583" t="s">
        <v>21</v>
      </c>
      <c r="L175" s="577" t="s">
        <v>2779</v>
      </c>
      <c r="M175" s="51" t="s">
        <v>5246</v>
      </c>
      <c r="N175" s="577" t="s">
        <v>491</v>
      </c>
      <c r="O175" s="824" t="s">
        <v>1227</v>
      </c>
      <c r="P175" s="824">
        <v>2</v>
      </c>
      <c r="Q175" s="825">
        <v>1650</v>
      </c>
      <c r="R175" s="826">
        <v>1110</v>
      </c>
      <c r="S175" s="827">
        <v>1250</v>
      </c>
      <c r="T175" s="828">
        <v>950</v>
      </c>
      <c r="U175" s="829">
        <v>660</v>
      </c>
      <c r="V175" s="830">
        <f t="shared" ref="V175" si="169">SUM(Q175:U176)</f>
        <v>5620</v>
      </c>
      <c r="W175" s="576" t="s">
        <v>3918</v>
      </c>
      <c r="X175" s="824"/>
      <c r="Y175" s="706"/>
      <c r="Z175" s="824"/>
    </row>
    <row r="176" spans="1:26" s="5" customFormat="1">
      <c r="A176" s="817" t="s">
        <v>5041</v>
      </c>
      <c r="B176" s="817"/>
      <c r="C176" s="831" t="s">
        <v>1214</v>
      </c>
      <c r="D176" s="819" t="s">
        <v>2</v>
      </c>
      <c r="E176" s="858" t="s">
        <v>609</v>
      </c>
      <c r="F176" s="851" t="s">
        <v>78</v>
      </c>
      <c r="G176" s="833" t="s">
        <v>19</v>
      </c>
      <c r="H176" s="835" t="s">
        <v>88</v>
      </c>
      <c r="I176" s="849" t="s">
        <v>91</v>
      </c>
      <c r="J176" s="845">
        <v>3</v>
      </c>
      <c r="K176" s="576"/>
      <c r="L176" s="576"/>
      <c r="M176" s="51"/>
      <c r="N176" s="576"/>
      <c r="O176" s="824">
        <v>1</v>
      </c>
      <c r="P176" s="824">
        <v>1</v>
      </c>
      <c r="Q176" s="825"/>
      <c r="R176" s="826"/>
      <c r="S176" s="827"/>
      <c r="T176" s="828"/>
      <c r="U176" s="829"/>
      <c r="V176" s="830"/>
      <c r="W176" s="576" t="s">
        <v>4681</v>
      </c>
      <c r="X176" s="824"/>
      <c r="Y176" s="706"/>
      <c r="Z176" s="824"/>
    </row>
    <row r="177" spans="1:26" s="5" customFormat="1">
      <c r="A177" s="817" t="s">
        <v>5041</v>
      </c>
      <c r="B177" s="817" t="s">
        <v>5069</v>
      </c>
      <c r="C177" s="831" t="s">
        <v>1213</v>
      </c>
      <c r="D177" s="819" t="str">
        <f t="shared" ref="D177" si="170">B177&amp;" "&amp;" "&amp;C177</f>
        <v>X1-013  さまようよろい</v>
      </c>
      <c r="E177" s="858" t="s">
        <v>609</v>
      </c>
      <c r="F177" s="851" t="s">
        <v>78</v>
      </c>
      <c r="G177" s="833" t="s">
        <v>19</v>
      </c>
      <c r="H177" s="833" t="s">
        <v>19</v>
      </c>
      <c r="I177" s="845"/>
      <c r="J177" s="845"/>
      <c r="K177" s="583" t="s">
        <v>21</v>
      </c>
      <c r="L177" s="577" t="s">
        <v>2777</v>
      </c>
      <c r="M177" s="51" t="s">
        <v>5303</v>
      </c>
      <c r="N177" s="577" t="s">
        <v>491</v>
      </c>
      <c r="O177" s="824"/>
      <c r="P177" s="576"/>
      <c r="Q177" s="825">
        <v>1860</v>
      </c>
      <c r="R177" s="826">
        <v>1140</v>
      </c>
      <c r="S177" s="827">
        <v>690</v>
      </c>
      <c r="T177" s="828">
        <v>740</v>
      </c>
      <c r="U177" s="829">
        <v>1220</v>
      </c>
      <c r="V177" s="830">
        <f t="shared" ref="V177" si="171">SUM(Q177:U178)</f>
        <v>5650</v>
      </c>
      <c r="W177" s="824"/>
      <c r="X177" s="824"/>
      <c r="Y177" s="706"/>
      <c r="Z177" s="824"/>
    </row>
    <row r="178" spans="1:26" s="5" customFormat="1">
      <c r="A178" s="817" t="s">
        <v>5041</v>
      </c>
      <c r="B178" s="817"/>
      <c r="C178" s="831" t="s">
        <v>1213</v>
      </c>
      <c r="D178" s="819" t="s">
        <v>2</v>
      </c>
      <c r="E178" s="858" t="s">
        <v>609</v>
      </c>
      <c r="F178" s="851" t="s">
        <v>78</v>
      </c>
      <c r="G178" s="833" t="s">
        <v>19</v>
      </c>
      <c r="H178" s="833" t="s">
        <v>19</v>
      </c>
      <c r="I178" s="845"/>
      <c r="J178" s="845"/>
      <c r="K178" s="576"/>
      <c r="L178" s="576"/>
      <c r="M178" s="51"/>
      <c r="N178" s="576"/>
      <c r="O178" s="824"/>
      <c r="P178" s="576"/>
      <c r="Q178" s="825"/>
      <c r="R178" s="826"/>
      <c r="S178" s="827"/>
      <c r="T178" s="828"/>
      <c r="U178" s="829"/>
      <c r="V178" s="830"/>
      <c r="W178" s="824"/>
      <c r="X178" s="824"/>
      <c r="Y178" s="706"/>
      <c r="Z178" s="824"/>
    </row>
    <row r="179" spans="1:26" s="5" customFormat="1">
      <c r="A179" s="817" t="s">
        <v>5041</v>
      </c>
      <c r="B179" s="817" t="s">
        <v>5070</v>
      </c>
      <c r="C179" s="831" t="s">
        <v>542</v>
      </c>
      <c r="D179" s="819" t="str">
        <f t="shared" ref="D179" si="172">B179&amp;" "&amp;" "&amp;C179</f>
        <v>X1-014  ドラゴン</v>
      </c>
      <c r="E179" s="858" t="s">
        <v>609</v>
      </c>
      <c r="F179" s="832" t="s">
        <v>35</v>
      </c>
      <c r="G179" s="833" t="s">
        <v>19</v>
      </c>
      <c r="H179" s="842" t="s">
        <v>89</v>
      </c>
      <c r="I179" s="848" t="s">
        <v>87</v>
      </c>
      <c r="J179" s="817">
        <v>2</v>
      </c>
      <c r="K179" s="583" t="s">
        <v>21</v>
      </c>
      <c r="L179" s="577" t="s">
        <v>2040</v>
      </c>
      <c r="M179" s="51" t="s">
        <v>5215</v>
      </c>
      <c r="N179" s="577" t="s">
        <v>491</v>
      </c>
      <c r="O179" s="824">
        <v>3</v>
      </c>
      <c r="P179" s="824">
        <v>1</v>
      </c>
      <c r="Q179" s="825">
        <v>1850</v>
      </c>
      <c r="R179" s="826">
        <v>1100</v>
      </c>
      <c r="S179" s="827">
        <v>670</v>
      </c>
      <c r="T179" s="828">
        <v>1110</v>
      </c>
      <c r="U179" s="829">
        <v>920</v>
      </c>
      <c r="V179" s="830">
        <f t="shared" ref="V179" si="173">SUM(Q179:U180)</f>
        <v>5650</v>
      </c>
      <c r="W179" s="824" t="s">
        <v>4451</v>
      </c>
      <c r="X179" s="824"/>
      <c r="Y179" s="706"/>
      <c r="Z179" s="824"/>
    </row>
    <row r="180" spans="1:26" s="5" customFormat="1">
      <c r="A180" s="817" t="s">
        <v>5041</v>
      </c>
      <c r="B180" s="817"/>
      <c r="C180" s="831" t="s">
        <v>542</v>
      </c>
      <c r="D180" s="819" t="s">
        <v>2</v>
      </c>
      <c r="E180" s="858" t="s">
        <v>609</v>
      </c>
      <c r="F180" s="832" t="s">
        <v>35</v>
      </c>
      <c r="G180" s="833" t="s">
        <v>19</v>
      </c>
      <c r="H180" s="842" t="s">
        <v>89</v>
      </c>
      <c r="I180" s="848" t="s">
        <v>87</v>
      </c>
      <c r="J180" s="817">
        <v>2</v>
      </c>
      <c r="K180" s="576"/>
      <c r="L180" s="576"/>
      <c r="M180" s="51"/>
      <c r="N180" s="576"/>
      <c r="O180" s="824">
        <v>1</v>
      </c>
      <c r="P180" s="824">
        <v>1</v>
      </c>
      <c r="Q180" s="825"/>
      <c r="R180" s="826"/>
      <c r="S180" s="827"/>
      <c r="T180" s="828"/>
      <c r="U180" s="829"/>
      <c r="V180" s="830"/>
      <c r="W180" s="824" t="s">
        <v>4451</v>
      </c>
      <c r="X180" s="824"/>
      <c r="Y180" s="706"/>
      <c r="Z180" s="824"/>
    </row>
    <row r="181" spans="1:26" s="5" customFormat="1">
      <c r="A181" s="817" t="s">
        <v>5041</v>
      </c>
      <c r="B181" s="817" t="s">
        <v>5071</v>
      </c>
      <c r="C181" s="831" t="s">
        <v>543</v>
      </c>
      <c r="D181" s="819" t="str">
        <f t="shared" ref="D181" si="174">B181&amp;" "&amp;" "&amp;C181</f>
        <v>X1-015  キースドラゴン</v>
      </c>
      <c r="E181" s="858" t="s">
        <v>609</v>
      </c>
      <c r="F181" s="832" t="s">
        <v>35</v>
      </c>
      <c r="G181" s="833" t="s">
        <v>19</v>
      </c>
      <c r="H181" s="842" t="s">
        <v>89</v>
      </c>
      <c r="I181" s="845"/>
      <c r="J181" s="845"/>
      <c r="K181" s="591" t="s">
        <v>37</v>
      </c>
      <c r="L181" s="577" t="s">
        <v>2785</v>
      </c>
      <c r="M181" s="39" t="s">
        <v>5216</v>
      </c>
      <c r="N181" s="577" t="s">
        <v>490</v>
      </c>
      <c r="O181" s="824"/>
      <c r="P181" s="576"/>
      <c r="Q181" s="825">
        <v>1920</v>
      </c>
      <c r="R181" s="826">
        <v>1240</v>
      </c>
      <c r="S181" s="827">
        <v>700</v>
      </c>
      <c r="T181" s="828">
        <v>930</v>
      </c>
      <c r="U181" s="829">
        <v>1230</v>
      </c>
      <c r="V181" s="830">
        <f t="shared" ref="V181" si="175">SUM(Q181:U182)</f>
        <v>6020</v>
      </c>
      <c r="W181" s="824"/>
      <c r="X181" s="824"/>
      <c r="Y181" s="706"/>
      <c r="Z181" s="824"/>
    </row>
    <row r="182" spans="1:26" s="5" customFormat="1">
      <c r="A182" s="817" t="s">
        <v>5041</v>
      </c>
      <c r="B182" s="817"/>
      <c r="C182" s="831" t="s">
        <v>543</v>
      </c>
      <c r="D182" s="819" t="s">
        <v>2</v>
      </c>
      <c r="E182" s="858" t="s">
        <v>609</v>
      </c>
      <c r="F182" s="832" t="s">
        <v>35</v>
      </c>
      <c r="G182" s="833" t="s">
        <v>19</v>
      </c>
      <c r="H182" s="842" t="s">
        <v>89</v>
      </c>
      <c r="I182" s="845"/>
      <c r="J182" s="845"/>
      <c r="K182" s="576"/>
      <c r="L182" s="576"/>
      <c r="M182" s="51"/>
      <c r="N182" s="576"/>
      <c r="O182" s="824"/>
      <c r="P182" s="576"/>
      <c r="Q182" s="825"/>
      <c r="R182" s="826"/>
      <c r="S182" s="827"/>
      <c r="T182" s="828"/>
      <c r="U182" s="829"/>
      <c r="V182" s="830"/>
      <c r="W182" s="824"/>
      <c r="X182" s="824"/>
      <c r="Y182" s="706"/>
      <c r="Z182" s="824"/>
    </row>
    <row r="183" spans="1:26" s="5" customFormat="1">
      <c r="A183" s="817" t="s">
        <v>5041</v>
      </c>
      <c r="B183" s="817" t="s">
        <v>5072</v>
      </c>
      <c r="C183" s="831" t="s">
        <v>183</v>
      </c>
      <c r="D183" s="819" t="str">
        <f t="shared" ref="D183" si="176">B183&amp;" "&amp;" "&amp;C183</f>
        <v>X1-016  マァム</v>
      </c>
      <c r="E183" s="854" t="s">
        <v>630</v>
      </c>
      <c r="F183" s="821" t="s">
        <v>34</v>
      </c>
      <c r="G183" s="833" t="s">
        <v>19</v>
      </c>
      <c r="H183" s="833" t="s">
        <v>19</v>
      </c>
      <c r="I183" s="845"/>
      <c r="J183" s="845"/>
      <c r="K183" s="583" t="s">
        <v>21</v>
      </c>
      <c r="L183" s="577" t="s">
        <v>2040</v>
      </c>
      <c r="M183" s="51" t="s">
        <v>5217</v>
      </c>
      <c r="N183" s="577" t="s">
        <v>491</v>
      </c>
      <c r="O183" s="824"/>
      <c r="P183" s="576"/>
      <c r="Q183" s="825">
        <v>2120</v>
      </c>
      <c r="R183" s="826">
        <v>1390</v>
      </c>
      <c r="S183" s="827">
        <v>820</v>
      </c>
      <c r="T183" s="828">
        <v>1150</v>
      </c>
      <c r="U183" s="829">
        <v>980</v>
      </c>
      <c r="V183" s="830">
        <f t="shared" ref="V183" si="177">SUM(Q183:U184)</f>
        <v>6460</v>
      </c>
      <c r="W183" s="824" t="s">
        <v>3389</v>
      </c>
      <c r="X183" s="824"/>
      <c r="Y183" s="706"/>
      <c r="Z183" s="824"/>
    </row>
    <row r="184" spans="1:26" s="5" customFormat="1">
      <c r="A184" s="817" t="s">
        <v>5041</v>
      </c>
      <c r="B184" s="817"/>
      <c r="C184" s="831" t="s">
        <v>183</v>
      </c>
      <c r="D184" s="819" t="s">
        <v>2</v>
      </c>
      <c r="E184" s="854" t="s">
        <v>630</v>
      </c>
      <c r="F184" s="821" t="s">
        <v>34</v>
      </c>
      <c r="G184" s="833" t="s">
        <v>19</v>
      </c>
      <c r="H184" s="833" t="s">
        <v>19</v>
      </c>
      <c r="I184" s="845"/>
      <c r="J184" s="845"/>
      <c r="K184" s="576"/>
      <c r="L184" s="576"/>
      <c r="M184" s="51"/>
      <c r="N184" s="576"/>
      <c r="O184" s="824"/>
      <c r="P184" s="576"/>
      <c r="Q184" s="825"/>
      <c r="R184" s="826"/>
      <c r="S184" s="827"/>
      <c r="T184" s="828"/>
      <c r="U184" s="829"/>
      <c r="V184" s="830"/>
      <c r="W184" s="824" t="s">
        <v>3389</v>
      </c>
      <c r="X184" s="824"/>
      <c r="Y184" s="706"/>
      <c r="Z184" s="824"/>
    </row>
    <row r="185" spans="1:26" s="5" customFormat="1">
      <c r="A185" s="817" t="s">
        <v>5041</v>
      </c>
      <c r="B185" s="817" t="s">
        <v>5073</v>
      </c>
      <c r="C185" s="831" t="s">
        <v>42</v>
      </c>
      <c r="D185" s="819" t="str">
        <f t="shared" ref="D185" si="178">B185&amp;" "&amp;" "&amp;C185</f>
        <v>X1-017  レオナ</v>
      </c>
      <c r="E185" s="854" t="s">
        <v>630</v>
      </c>
      <c r="F185" s="821" t="s">
        <v>34</v>
      </c>
      <c r="G185" s="822" t="s">
        <v>40</v>
      </c>
      <c r="H185" s="843" t="s">
        <v>80</v>
      </c>
      <c r="I185" s="845"/>
      <c r="J185" s="845"/>
      <c r="K185" s="11" t="s">
        <v>81</v>
      </c>
      <c r="L185" s="577" t="s">
        <v>81</v>
      </c>
      <c r="M185" s="37" t="s">
        <v>5198</v>
      </c>
      <c r="N185" s="577" t="s">
        <v>492</v>
      </c>
      <c r="O185" s="824"/>
      <c r="P185" s="576"/>
      <c r="Q185" s="825">
        <v>2040</v>
      </c>
      <c r="R185" s="826">
        <v>710</v>
      </c>
      <c r="S185" s="827">
        <v>1340</v>
      </c>
      <c r="T185" s="828">
        <v>1100</v>
      </c>
      <c r="U185" s="829">
        <v>1250</v>
      </c>
      <c r="V185" s="830">
        <f t="shared" ref="V185" si="179">SUM(Q185:U186)</f>
        <v>6440</v>
      </c>
      <c r="W185" s="824" t="s">
        <v>3389</v>
      </c>
      <c r="X185" s="824"/>
      <c r="Y185" s="706"/>
      <c r="Z185" s="824"/>
    </row>
    <row r="186" spans="1:26" s="5" customFormat="1">
      <c r="A186" s="817" t="s">
        <v>5041</v>
      </c>
      <c r="B186" s="817"/>
      <c r="C186" s="831" t="s">
        <v>42</v>
      </c>
      <c r="D186" s="819" t="s">
        <v>2</v>
      </c>
      <c r="E186" s="854" t="s">
        <v>630</v>
      </c>
      <c r="F186" s="821" t="s">
        <v>34</v>
      </c>
      <c r="G186" s="822" t="s">
        <v>40</v>
      </c>
      <c r="H186" s="843" t="s">
        <v>80</v>
      </c>
      <c r="I186" s="845"/>
      <c r="J186" s="845"/>
      <c r="K186" s="576"/>
      <c r="L186" s="576"/>
      <c r="M186" s="51"/>
      <c r="N186" s="576"/>
      <c r="O186" s="824"/>
      <c r="P186" s="576"/>
      <c r="Q186" s="825"/>
      <c r="R186" s="826"/>
      <c r="S186" s="827"/>
      <c r="T186" s="828"/>
      <c r="U186" s="829"/>
      <c r="V186" s="830"/>
      <c r="W186" s="824" t="s">
        <v>3389</v>
      </c>
      <c r="X186" s="824"/>
      <c r="Y186" s="706"/>
      <c r="Z186" s="824"/>
    </row>
    <row r="187" spans="1:26" s="5" customFormat="1">
      <c r="A187" s="817" t="s">
        <v>5041</v>
      </c>
      <c r="B187" s="817" t="s">
        <v>5074</v>
      </c>
      <c r="C187" s="831" t="s">
        <v>172</v>
      </c>
      <c r="D187" s="819" t="str">
        <f t="shared" ref="D187" si="180">B187&amp;" "&amp;" "&amp;C187</f>
        <v>X1-018  ヒュンケル</v>
      </c>
      <c r="E187" s="854" t="s">
        <v>630</v>
      </c>
      <c r="F187" s="821" t="s">
        <v>34</v>
      </c>
      <c r="G187" s="833" t="s">
        <v>19</v>
      </c>
      <c r="H187" s="833" t="s">
        <v>19</v>
      </c>
      <c r="I187" s="845"/>
      <c r="J187" s="845"/>
      <c r="K187" s="583" t="s">
        <v>21</v>
      </c>
      <c r="L187" s="577" t="s">
        <v>2040</v>
      </c>
      <c r="M187" s="51" t="s">
        <v>5265</v>
      </c>
      <c r="N187" s="577" t="s">
        <v>491</v>
      </c>
      <c r="O187" s="824"/>
      <c r="P187" s="576"/>
      <c r="Q187" s="825">
        <v>2130</v>
      </c>
      <c r="R187" s="826">
        <v>1390</v>
      </c>
      <c r="S187" s="827">
        <v>720</v>
      </c>
      <c r="T187" s="828">
        <v>1030</v>
      </c>
      <c r="U187" s="829">
        <v>1190</v>
      </c>
      <c r="V187" s="830">
        <f t="shared" ref="V187" si="181">SUM(Q187:U188)</f>
        <v>6460</v>
      </c>
      <c r="W187" s="576" t="s">
        <v>3389</v>
      </c>
      <c r="X187" s="824"/>
      <c r="Y187" s="706"/>
      <c r="Z187" s="824"/>
    </row>
    <row r="188" spans="1:26" s="5" customFormat="1">
      <c r="A188" s="817" t="s">
        <v>5041</v>
      </c>
      <c r="B188" s="817"/>
      <c r="C188" s="831" t="s">
        <v>172</v>
      </c>
      <c r="D188" s="819" t="s">
        <v>2</v>
      </c>
      <c r="E188" s="854" t="s">
        <v>630</v>
      </c>
      <c r="F188" s="821" t="s">
        <v>34</v>
      </c>
      <c r="G188" s="833" t="s">
        <v>19</v>
      </c>
      <c r="H188" s="833" t="s">
        <v>19</v>
      </c>
      <c r="I188" s="845"/>
      <c r="J188" s="845"/>
      <c r="K188" s="576"/>
      <c r="L188" s="576"/>
      <c r="M188" s="51"/>
      <c r="N188" s="576"/>
      <c r="O188" s="824"/>
      <c r="P188" s="576"/>
      <c r="Q188" s="825"/>
      <c r="R188" s="826"/>
      <c r="S188" s="827"/>
      <c r="T188" s="828"/>
      <c r="U188" s="829"/>
      <c r="V188" s="830"/>
      <c r="W188" s="577" t="s">
        <v>4442</v>
      </c>
      <c r="X188" s="824"/>
      <c r="Y188" s="706"/>
      <c r="Z188" s="824"/>
    </row>
    <row r="189" spans="1:26" s="5" customFormat="1">
      <c r="A189" s="817" t="s">
        <v>5041</v>
      </c>
      <c r="B189" s="817" t="s">
        <v>5075</v>
      </c>
      <c r="C189" s="818" t="s">
        <v>1219</v>
      </c>
      <c r="D189" s="819" t="str">
        <f t="shared" ref="D189" si="182">B189&amp;" "&amp;" "&amp;C189</f>
        <v>X1-019  キメラ</v>
      </c>
      <c r="E189" s="854" t="s">
        <v>630</v>
      </c>
      <c r="F189" s="857" t="s">
        <v>128</v>
      </c>
      <c r="G189" s="833" t="s">
        <v>19</v>
      </c>
      <c r="H189" s="833" t="s">
        <v>19</v>
      </c>
      <c r="I189" s="845"/>
      <c r="J189" s="845"/>
      <c r="K189" s="583" t="s">
        <v>21</v>
      </c>
      <c r="L189" s="577" t="s">
        <v>104</v>
      </c>
      <c r="M189" s="51" t="s">
        <v>5218</v>
      </c>
      <c r="N189" s="577" t="s">
        <v>491</v>
      </c>
      <c r="O189" s="824" t="s">
        <v>649</v>
      </c>
      <c r="P189" s="824">
        <v>2</v>
      </c>
      <c r="Q189" s="825">
        <v>1800</v>
      </c>
      <c r="R189" s="826">
        <v>1220</v>
      </c>
      <c r="S189" s="827">
        <v>1020</v>
      </c>
      <c r="T189" s="828">
        <v>960</v>
      </c>
      <c r="U189" s="829">
        <v>940</v>
      </c>
      <c r="V189" s="830">
        <f t="shared" ref="V189" si="183">SUM(Q189:U190)</f>
        <v>5940</v>
      </c>
      <c r="W189" s="824"/>
      <c r="X189" s="824"/>
      <c r="Y189" s="706"/>
      <c r="Z189" s="824"/>
    </row>
    <row r="190" spans="1:26" s="5" customFormat="1">
      <c r="A190" s="817" t="s">
        <v>5041</v>
      </c>
      <c r="B190" s="817"/>
      <c r="C190" s="818" t="s">
        <v>1219</v>
      </c>
      <c r="D190" s="819" t="s">
        <v>2</v>
      </c>
      <c r="E190" s="854" t="s">
        <v>630</v>
      </c>
      <c r="F190" s="857" t="s">
        <v>128</v>
      </c>
      <c r="G190" s="833" t="s">
        <v>19</v>
      </c>
      <c r="H190" s="833" t="s">
        <v>19</v>
      </c>
      <c r="I190" s="845"/>
      <c r="J190" s="845"/>
      <c r="K190" s="576"/>
      <c r="L190" s="576"/>
      <c r="M190" s="51"/>
      <c r="N190" s="576"/>
      <c r="O190" s="824">
        <v>1</v>
      </c>
      <c r="P190" s="824">
        <v>1</v>
      </c>
      <c r="Q190" s="825"/>
      <c r="R190" s="826"/>
      <c r="S190" s="827"/>
      <c r="T190" s="828"/>
      <c r="U190" s="829"/>
      <c r="V190" s="830"/>
      <c r="W190" s="824"/>
      <c r="X190" s="824"/>
      <c r="Y190" s="706"/>
      <c r="Z190" s="824"/>
    </row>
    <row r="191" spans="1:26" s="5" customFormat="1">
      <c r="A191" s="817" t="s">
        <v>5041</v>
      </c>
      <c r="B191" s="817" t="s">
        <v>5076</v>
      </c>
      <c r="C191" s="831" t="s">
        <v>632</v>
      </c>
      <c r="D191" s="819" t="str">
        <f t="shared" ref="D191" si="184">B191&amp;" "&amp;" "&amp;C191</f>
        <v>X1-020  ホイミスライム</v>
      </c>
      <c r="E191" s="854" t="s">
        <v>630</v>
      </c>
      <c r="F191" s="857" t="s">
        <v>128</v>
      </c>
      <c r="G191" s="833" t="s">
        <v>19</v>
      </c>
      <c r="H191" s="843" t="s">
        <v>80</v>
      </c>
      <c r="I191" s="846" t="s">
        <v>93</v>
      </c>
      <c r="J191" s="845">
        <v>3</v>
      </c>
      <c r="K191" s="11" t="s">
        <v>81</v>
      </c>
      <c r="L191" s="577" t="s">
        <v>81</v>
      </c>
      <c r="M191" s="51" t="s">
        <v>5200</v>
      </c>
      <c r="N191" s="577" t="s">
        <v>492</v>
      </c>
      <c r="O191" s="824"/>
      <c r="P191" s="576"/>
      <c r="Q191" s="825">
        <v>2000</v>
      </c>
      <c r="R191" s="826">
        <v>980</v>
      </c>
      <c r="S191" s="827">
        <v>1220</v>
      </c>
      <c r="T191" s="828">
        <v>1200</v>
      </c>
      <c r="U191" s="829">
        <v>900</v>
      </c>
      <c r="V191" s="830">
        <f t="shared" ref="V191" si="185">SUM(Q191:U192)</f>
        <v>6300</v>
      </c>
      <c r="W191" s="824" t="s">
        <v>3399</v>
      </c>
      <c r="X191" s="824"/>
      <c r="Y191" s="706"/>
      <c r="Z191" s="824"/>
    </row>
    <row r="192" spans="1:26" s="5" customFormat="1">
      <c r="A192" s="817" t="s">
        <v>5041</v>
      </c>
      <c r="B192" s="817"/>
      <c r="C192" s="831" t="s">
        <v>632</v>
      </c>
      <c r="D192" s="819" t="s">
        <v>2</v>
      </c>
      <c r="E192" s="854" t="s">
        <v>630</v>
      </c>
      <c r="F192" s="857" t="s">
        <v>128</v>
      </c>
      <c r="G192" s="833" t="s">
        <v>19</v>
      </c>
      <c r="H192" s="843" t="s">
        <v>80</v>
      </c>
      <c r="I192" s="846" t="s">
        <v>93</v>
      </c>
      <c r="J192" s="845">
        <v>3</v>
      </c>
      <c r="K192" s="576"/>
      <c r="L192" s="576"/>
      <c r="M192" s="51"/>
      <c r="N192" s="576"/>
      <c r="O192" s="824"/>
      <c r="P192" s="576"/>
      <c r="Q192" s="825"/>
      <c r="R192" s="826"/>
      <c r="S192" s="827"/>
      <c r="T192" s="828"/>
      <c r="U192" s="829"/>
      <c r="V192" s="830"/>
      <c r="W192" s="824" t="s">
        <v>3399</v>
      </c>
      <c r="X192" s="824"/>
      <c r="Y192" s="706"/>
      <c r="Z192" s="824"/>
    </row>
    <row r="193" spans="1:26" s="5" customFormat="1">
      <c r="A193" s="817" t="s">
        <v>5041</v>
      </c>
      <c r="B193" s="817" t="s">
        <v>5077</v>
      </c>
      <c r="C193" s="831" t="s">
        <v>634</v>
      </c>
      <c r="D193" s="819" t="str">
        <f t="shared" ref="D193" si="186">B193&amp;" "&amp;" "&amp;C193</f>
        <v>X1-021  ライオンヘッド</v>
      </c>
      <c r="E193" s="854" t="s">
        <v>630</v>
      </c>
      <c r="F193" s="857" t="s">
        <v>128</v>
      </c>
      <c r="G193" s="842" t="s">
        <v>89</v>
      </c>
      <c r="H193" s="822" t="s">
        <v>40</v>
      </c>
      <c r="I193" s="846"/>
      <c r="J193" s="845"/>
      <c r="K193" s="583" t="s">
        <v>21</v>
      </c>
      <c r="L193" s="577" t="s">
        <v>2040</v>
      </c>
      <c r="M193" s="51" t="s">
        <v>5304</v>
      </c>
      <c r="N193" s="577" t="s">
        <v>491</v>
      </c>
      <c r="O193" s="824">
        <v>2</v>
      </c>
      <c r="P193" s="824">
        <v>4</v>
      </c>
      <c r="Q193" s="825">
        <v>2000</v>
      </c>
      <c r="R193" s="826">
        <v>850</v>
      </c>
      <c r="S193" s="827">
        <v>1160</v>
      </c>
      <c r="T193" s="828">
        <v>990</v>
      </c>
      <c r="U193" s="829">
        <v>1040</v>
      </c>
      <c r="V193" s="830">
        <f t="shared" ref="V193" si="187">SUM(Q193:U194)</f>
        <v>6040</v>
      </c>
      <c r="W193" s="824"/>
      <c r="X193" s="824"/>
      <c r="Y193" s="706"/>
      <c r="Z193" s="824"/>
    </row>
    <row r="194" spans="1:26" s="5" customFormat="1">
      <c r="A194" s="817" t="s">
        <v>5041</v>
      </c>
      <c r="B194" s="817"/>
      <c r="C194" s="831" t="s">
        <v>634</v>
      </c>
      <c r="D194" s="819" t="s">
        <v>2</v>
      </c>
      <c r="E194" s="854" t="s">
        <v>630</v>
      </c>
      <c r="F194" s="857" t="s">
        <v>128</v>
      </c>
      <c r="G194" s="842" t="s">
        <v>89</v>
      </c>
      <c r="H194" s="822" t="s">
        <v>40</v>
      </c>
      <c r="I194" s="846"/>
      <c r="J194" s="845"/>
      <c r="K194" s="576"/>
      <c r="L194" s="576"/>
      <c r="M194" s="51"/>
      <c r="N194" s="576"/>
      <c r="O194" s="824">
        <v>1</v>
      </c>
      <c r="P194" s="824">
        <v>1</v>
      </c>
      <c r="Q194" s="825"/>
      <c r="R194" s="826"/>
      <c r="S194" s="827"/>
      <c r="T194" s="828"/>
      <c r="U194" s="829"/>
      <c r="V194" s="830"/>
      <c r="W194" s="824"/>
      <c r="X194" s="824"/>
      <c r="Y194" s="706"/>
      <c r="Z194" s="824"/>
    </row>
    <row r="195" spans="1:26" s="5" customFormat="1">
      <c r="A195" s="817" t="s">
        <v>5041</v>
      </c>
      <c r="B195" s="817" t="s">
        <v>5078</v>
      </c>
      <c r="C195" s="831" t="s">
        <v>636</v>
      </c>
      <c r="D195" s="819" t="str">
        <f t="shared" ref="D195" si="188">B195&amp;" "&amp;" "&amp;C195</f>
        <v>X1-022  がいこつ</v>
      </c>
      <c r="E195" s="854" t="s">
        <v>630</v>
      </c>
      <c r="F195" s="856" t="s">
        <v>129</v>
      </c>
      <c r="G195" s="833" t="s">
        <v>19</v>
      </c>
      <c r="H195" s="833" t="s">
        <v>19</v>
      </c>
      <c r="I195" s="845"/>
      <c r="J195" s="845"/>
      <c r="K195" s="583" t="s">
        <v>21</v>
      </c>
      <c r="L195" s="577" t="s">
        <v>2777</v>
      </c>
      <c r="M195" s="51" t="s">
        <v>5259</v>
      </c>
      <c r="N195" s="577" t="s">
        <v>491</v>
      </c>
      <c r="O195" s="824"/>
      <c r="P195" s="576"/>
      <c r="Q195" s="825">
        <v>2020</v>
      </c>
      <c r="R195" s="826">
        <v>1140</v>
      </c>
      <c r="S195" s="827">
        <v>800</v>
      </c>
      <c r="T195" s="828">
        <v>1220</v>
      </c>
      <c r="U195" s="829">
        <v>1140</v>
      </c>
      <c r="V195" s="830">
        <f t="shared" ref="V195" si="189">SUM(Q195:U196)</f>
        <v>6320</v>
      </c>
      <c r="W195" s="824"/>
      <c r="X195" s="824"/>
      <c r="Y195" s="706"/>
      <c r="Z195" s="824"/>
    </row>
    <row r="196" spans="1:26" s="5" customFormat="1">
      <c r="A196" s="817" t="s">
        <v>5041</v>
      </c>
      <c r="B196" s="817"/>
      <c r="C196" s="831" t="s">
        <v>636</v>
      </c>
      <c r="D196" s="819" t="s">
        <v>2</v>
      </c>
      <c r="E196" s="854" t="s">
        <v>630</v>
      </c>
      <c r="F196" s="856" t="s">
        <v>129</v>
      </c>
      <c r="G196" s="833" t="s">
        <v>19</v>
      </c>
      <c r="H196" s="833" t="s">
        <v>19</v>
      </c>
      <c r="I196" s="845"/>
      <c r="J196" s="845"/>
      <c r="K196" s="576"/>
      <c r="L196" s="576"/>
      <c r="M196" s="51"/>
      <c r="N196" s="576"/>
      <c r="O196" s="824"/>
      <c r="P196" s="576"/>
      <c r="Q196" s="825"/>
      <c r="R196" s="826"/>
      <c r="S196" s="827"/>
      <c r="T196" s="828"/>
      <c r="U196" s="829"/>
      <c r="V196" s="830"/>
      <c r="W196" s="824"/>
      <c r="X196" s="824"/>
      <c r="Y196" s="706"/>
      <c r="Z196" s="824"/>
    </row>
    <row r="197" spans="1:26" s="5" customFormat="1">
      <c r="A197" s="817" t="s">
        <v>5041</v>
      </c>
      <c r="B197" s="817" t="s">
        <v>5079</v>
      </c>
      <c r="C197" s="831" t="s">
        <v>4774</v>
      </c>
      <c r="D197" s="819" t="str">
        <f t="shared" ref="D197" si="190">B197&amp;" "&amp;" "&amp;C197</f>
        <v>X1-023  かげのきし</v>
      </c>
      <c r="E197" s="854" t="s">
        <v>630</v>
      </c>
      <c r="F197" s="856" t="s">
        <v>129</v>
      </c>
      <c r="G197" s="833" t="s">
        <v>19</v>
      </c>
      <c r="H197" s="833" t="s">
        <v>19</v>
      </c>
      <c r="I197" s="845"/>
      <c r="J197" s="845"/>
      <c r="K197" s="583" t="s">
        <v>21</v>
      </c>
      <c r="L197" s="577" t="s">
        <v>2040</v>
      </c>
      <c r="M197" s="51" t="s">
        <v>5266</v>
      </c>
      <c r="N197" s="577" t="s">
        <v>491</v>
      </c>
      <c r="O197" s="824">
        <v>2</v>
      </c>
      <c r="P197" s="824">
        <v>4</v>
      </c>
      <c r="Q197" s="825">
        <v>1970</v>
      </c>
      <c r="R197" s="826">
        <v>1250</v>
      </c>
      <c r="S197" s="827">
        <v>670</v>
      </c>
      <c r="T197" s="828">
        <v>1160</v>
      </c>
      <c r="U197" s="829">
        <v>990</v>
      </c>
      <c r="V197" s="830">
        <f t="shared" ref="V197" si="191">SUM(Q197:U198)</f>
        <v>6040</v>
      </c>
      <c r="W197" s="824"/>
      <c r="X197" s="824"/>
      <c r="Y197" s="706"/>
      <c r="Z197" s="824"/>
    </row>
    <row r="198" spans="1:26" s="5" customFormat="1">
      <c r="A198" s="817" t="s">
        <v>5041</v>
      </c>
      <c r="B198" s="817"/>
      <c r="C198" s="831" t="s">
        <v>4774</v>
      </c>
      <c r="D198" s="819" t="s">
        <v>2</v>
      </c>
      <c r="E198" s="854" t="s">
        <v>630</v>
      </c>
      <c r="F198" s="856" t="s">
        <v>129</v>
      </c>
      <c r="G198" s="833" t="s">
        <v>19</v>
      </c>
      <c r="H198" s="833" t="s">
        <v>19</v>
      </c>
      <c r="I198" s="845"/>
      <c r="J198" s="845"/>
      <c r="K198" s="576"/>
      <c r="L198" s="576"/>
      <c r="M198" s="51"/>
      <c r="N198" s="576"/>
      <c r="O198" s="824">
        <v>1</v>
      </c>
      <c r="P198" s="824">
        <v>1</v>
      </c>
      <c r="Q198" s="825"/>
      <c r="R198" s="826"/>
      <c r="S198" s="827"/>
      <c r="T198" s="828"/>
      <c r="U198" s="829"/>
      <c r="V198" s="830"/>
      <c r="W198" s="824"/>
      <c r="X198" s="824"/>
      <c r="Y198" s="706"/>
      <c r="Z198" s="824"/>
    </row>
    <row r="199" spans="1:26" s="5" customFormat="1">
      <c r="A199" s="817" t="s">
        <v>5041</v>
      </c>
      <c r="B199" s="817" t="s">
        <v>5080</v>
      </c>
      <c r="C199" s="831" t="s">
        <v>637</v>
      </c>
      <c r="D199" s="819" t="str">
        <f t="shared" ref="D199" si="192">B199&amp;" "&amp;" "&amp;C199</f>
        <v>X1-024  ミイラ男</v>
      </c>
      <c r="E199" s="854" t="s">
        <v>630</v>
      </c>
      <c r="F199" s="856" t="s">
        <v>129</v>
      </c>
      <c r="G199" s="833" t="s">
        <v>19</v>
      </c>
      <c r="H199" s="833" t="s">
        <v>19</v>
      </c>
      <c r="I199" s="823" t="s">
        <v>82</v>
      </c>
      <c r="J199" s="845">
        <v>3</v>
      </c>
      <c r="K199" s="592" t="s">
        <v>99</v>
      </c>
      <c r="L199" s="577" t="s">
        <v>2040</v>
      </c>
      <c r="M199" s="51" t="s">
        <v>5247</v>
      </c>
      <c r="N199" s="577" t="s">
        <v>491</v>
      </c>
      <c r="O199" s="824">
        <v>2</v>
      </c>
      <c r="P199" s="824">
        <v>3</v>
      </c>
      <c r="Q199" s="825">
        <v>2000</v>
      </c>
      <c r="R199" s="826">
        <v>1330</v>
      </c>
      <c r="S199" s="827">
        <v>720</v>
      </c>
      <c r="T199" s="828">
        <v>960</v>
      </c>
      <c r="U199" s="829">
        <v>990</v>
      </c>
      <c r="V199" s="830">
        <f t="shared" ref="V199" si="193">SUM(Q199:U200)</f>
        <v>6000</v>
      </c>
      <c r="W199" s="824"/>
      <c r="X199" s="824"/>
      <c r="Y199" s="706"/>
      <c r="Z199" s="824"/>
    </row>
    <row r="200" spans="1:26" s="5" customFormat="1">
      <c r="A200" s="817" t="s">
        <v>5041</v>
      </c>
      <c r="B200" s="817"/>
      <c r="C200" s="831" t="s">
        <v>637</v>
      </c>
      <c r="D200" s="819" t="s">
        <v>2</v>
      </c>
      <c r="E200" s="854" t="s">
        <v>630</v>
      </c>
      <c r="F200" s="856" t="s">
        <v>129</v>
      </c>
      <c r="G200" s="833" t="s">
        <v>19</v>
      </c>
      <c r="H200" s="833" t="s">
        <v>19</v>
      </c>
      <c r="I200" s="823" t="s">
        <v>82</v>
      </c>
      <c r="J200" s="845">
        <v>3</v>
      </c>
      <c r="K200" s="576"/>
      <c r="L200" s="576"/>
      <c r="M200" s="51"/>
      <c r="N200" s="576"/>
      <c r="O200" s="824">
        <v>1</v>
      </c>
      <c r="P200" s="824">
        <v>1</v>
      </c>
      <c r="Q200" s="825"/>
      <c r="R200" s="826"/>
      <c r="S200" s="827"/>
      <c r="T200" s="828"/>
      <c r="U200" s="829"/>
      <c r="V200" s="830"/>
      <c r="W200" s="824"/>
      <c r="X200" s="824"/>
      <c r="Y200" s="706"/>
      <c r="Z200" s="824"/>
    </row>
    <row r="201" spans="1:26" s="5" customFormat="1">
      <c r="A201" s="817" t="s">
        <v>5041</v>
      </c>
      <c r="B201" s="817" t="s">
        <v>5081</v>
      </c>
      <c r="C201" s="831" t="s">
        <v>123</v>
      </c>
      <c r="D201" s="819" t="str">
        <f t="shared" ref="D201" si="194">B201&amp;" "&amp;" "&amp;C201</f>
        <v>X1-025  ばくだん岩</v>
      </c>
      <c r="E201" s="854" t="s">
        <v>630</v>
      </c>
      <c r="F201" s="855" t="s">
        <v>130</v>
      </c>
      <c r="G201" s="833" t="s">
        <v>19</v>
      </c>
      <c r="H201" s="833" t="s">
        <v>19</v>
      </c>
      <c r="I201" s="848" t="s">
        <v>87</v>
      </c>
      <c r="J201" s="817">
        <v>2</v>
      </c>
      <c r="K201" s="591" t="s">
        <v>37</v>
      </c>
      <c r="L201" s="577" t="s">
        <v>39</v>
      </c>
      <c r="M201" s="51" t="s">
        <v>5201</v>
      </c>
      <c r="N201" s="577" t="s">
        <v>492</v>
      </c>
      <c r="O201" s="824">
        <v>2</v>
      </c>
      <c r="P201" s="824">
        <v>2</v>
      </c>
      <c r="Q201" s="825">
        <v>2040</v>
      </c>
      <c r="R201" s="826">
        <v>1050</v>
      </c>
      <c r="S201" s="827">
        <v>750</v>
      </c>
      <c r="T201" s="828">
        <v>790</v>
      </c>
      <c r="U201" s="829">
        <v>1390</v>
      </c>
      <c r="V201" s="830">
        <f t="shared" ref="V201" si="195">SUM(Q201:U202)</f>
        <v>6020</v>
      </c>
      <c r="W201" s="824"/>
      <c r="X201" s="824"/>
      <c r="Y201" s="706"/>
      <c r="Z201" s="824"/>
    </row>
    <row r="202" spans="1:26" s="5" customFormat="1">
      <c r="A202" s="817" t="s">
        <v>5041</v>
      </c>
      <c r="B202" s="817"/>
      <c r="C202" s="831" t="s">
        <v>123</v>
      </c>
      <c r="D202" s="819" t="s">
        <v>2</v>
      </c>
      <c r="E202" s="854" t="s">
        <v>630</v>
      </c>
      <c r="F202" s="855" t="s">
        <v>130</v>
      </c>
      <c r="G202" s="833" t="s">
        <v>19</v>
      </c>
      <c r="H202" s="833" t="s">
        <v>19</v>
      </c>
      <c r="I202" s="848" t="s">
        <v>87</v>
      </c>
      <c r="J202" s="817">
        <v>2</v>
      </c>
      <c r="K202" s="576"/>
      <c r="L202" s="576"/>
      <c r="M202" s="51"/>
      <c r="N202" s="576"/>
      <c r="O202" s="824">
        <v>1</v>
      </c>
      <c r="P202" s="824">
        <v>1</v>
      </c>
      <c r="Q202" s="825"/>
      <c r="R202" s="826"/>
      <c r="S202" s="827"/>
      <c r="T202" s="828"/>
      <c r="U202" s="829"/>
      <c r="V202" s="830"/>
      <c r="W202" s="824"/>
      <c r="X202" s="824"/>
      <c r="Y202" s="706"/>
      <c r="Z202" s="824"/>
    </row>
    <row r="203" spans="1:26" s="5" customFormat="1">
      <c r="A203" s="817" t="s">
        <v>5041</v>
      </c>
      <c r="B203" s="817" t="s">
        <v>5082</v>
      </c>
      <c r="C203" s="831" t="s">
        <v>638</v>
      </c>
      <c r="D203" s="819" t="str">
        <f t="shared" ref="D203" si="196">B203&amp;" "&amp;" "&amp;C203</f>
        <v>X1-026  あくま神官</v>
      </c>
      <c r="E203" s="854" t="s">
        <v>630</v>
      </c>
      <c r="F203" s="852" t="s">
        <v>75</v>
      </c>
      <c r="G203" s="822" t="s">
        <v>40</v>
      </c>
      <c r="H203" s="833" t="s">
        <v>19</v>
      </c>
      <c r="I203" s="823" t="s">
        <v>82</v>
      </c>
      <c r="J203" s="817">
        <v>2</v>
      </c>
      <c r="K203" s="583" t="s">
        <v>21</v>
      </c>
      <c r="L203" s="577" t="s">
        <v>4335</v>
      </c>
      <c r="M203" s="51" t="s">
        <v>5248</v>
      </c>
      <c r="N203" s="577" t="s">
        <v>491</v>
      </c>
      <c r="O203" s="824"/>
      <c r="P203" s="576"/>
      <c r="Q203" s="825">
        <v>1970</v>
      </c>
      <c r="R203" s="826">
        <v>1320</v>
      </c>
      <c r="S203" s="827">
        <v>1310</v>
      </c>
      <c r="T203" s="828">
        <v>820</v>
      </c>
      <c r="U203" s="829">
        <v>910</v>
      </c>
      <c r="V203" s="830">
        <f t="shared" ref="V203" si="197">SUM(Q203:U204)</f>
        <v>6330</v>
      </c>
      <c r="W203" s="824"/>
      <c r="X203" s="824"/>
      <c r="Y203" s="706"/>
      <c r="Z203" s="824"/>
    </row>
    <row r="204" spans="1:26" s="5" customFormat="1">
      <c r="A204" s="817" t="s">
        <v>5041</v>
      </c>
      <c r="B204" s="817"/>
      <c r="C204" s="831" t="s">
        <v>638</v>
      </c>
      <c r="D204" s="819" t="s">
        <v>2</v>
      </c>
      <c r="E204" s="854" t="s">
        <v>630</v>
      </c>
      <c r="F204" s="852" t="s">
        <v>75</v>
      </c>
      <c r="G204" s="822" t="s">
        <v>40</v>
      </c>
      <c r="H204" s="833" t="s">
        <v>19</v>
      </c>
      <c r="I204" s="823" t="s">
        <v>82</v>
      </c>
      <c r="J204" s="817">
        <v>2</v>
      </c>
      <c r="K204" s="576"/>
      <c r="L204" s="576"/>
      <c r="M204" s="51"/>
      <c r="N204" s="576"/>
      <c r="O204" s="824"/>
      <c r="P204" s="576"/>
      <c r="Q204" s="825"/>
      <c r="R204" s="826"/>
      <c r="S204" s="827"/>
      <c r="T204" s="828"/>
      <c r="U204" s="829"/>
      <c r="V204" s="830"/>
      <c r="W204" s="824"/>
      <c r="X204" s="824"/>
      <c r="Y204" s="706"/>
      <c r="Z204" s="824"/>
    </row>
    <row r="205" spans="1:26" s="5" customFormat="1">
      <c r="A205" s="817" t="s">
        <v>5041</v>
      </c>
      <c r="B205" s="817" t="s">
        <v>5083</v>
      </c>
      <c r="C205" s="831" t="s">
        <v>262</v>
      </c>
      <c r="D205" s="819" t="str">
        <f t="shared" ref="D205" si="198">B205&amp;" "&amp;" "&amp;C205</f>
        <v>X1-027  じごくのつかい</v>
      </c>
      <c r="E205" s="854" t="s">
        <v>630</v>
      </c>
      <c r="F205" s="852" t="s">
        <v>75</v>
      </c>
      <c r="G205" s="822" t="s">
        <v>40</v>
      </c>
      <c r="H205" s="822" t="s">
        <v>40</v>
      </c>
      <c r="I205" s="849" t="s">
        <v>91</v>
      </c>
      <c r="J205" s="845">
        <v>3</v>
      </c>
      <c r="K205" s="583" t="s">
        <v>21</v>
      </c>
      <c r="L205" s="577" t="s">
        <v>2040</v>
      </c>
      <c r="M205" s="51" t="s">
        <v>5219</v>
      </c>
      <c r="N205" s="577" t="s">
        <v>491</v>
      </c>
      <c r="O205" s="824" t="s">
        <v>649</v>
      </c>
      <c r="P205" s="824">
        <v>2</v>
      </c>
      <c r="Q205" s="825">
        <v>1890</v>
      </c>
      <c r="R205" s="826">
        <v>860</v>
      </c>
      <c r="S205" s="827">
        <v>1180</v>
      </c>
      <c r="T205" s="828">
        <v>800</v>
      </c>
      <c r="U205" s="829">
        <v>1290</v>
      </c>
      <c r="V205" s="830">
        <f t="shared" ref="V205" si="199">SUM(Q205:U206)</f>
        <v>6020</v>
      </c>
      <c r="W205" s="824"/>
      <c r="X205" s="824"/>
      <c r="Y205" s="706"/>
      <c r="Z205" s="824"/>
    </row>
    <row r="206" spans="1:26" s="5" customFormat="1">
      <c r="A206" s="817" t="s">
        <v>5041</v>
      </c>
      <c r="B206" s="817"/>
      <c r="C206" s="831" t="s">
        <v>262</v>
      </c>
      <c r="D206" s="819" t="s">
        <v>2</v>
      </c>
      <c r="E206" s="854" t="s">
        <v>630</v>
      </c>
      <c r="F206" s="852" t="s">
        <v>75</v>
      </c>
      <c r="G206" s="822" t="s">
        <v>40</v>
      </c>
      <c r="H206" s="822" t="s">
        <v>40</v>
      </c>
      <c r="I206" s="849" t="s">
        <v>91</v>
      </c>
      <c r="J206" s="845">
        <v>3</v>
      </c>
      <c r="K206" s="576"/>
      <c r="L206" s="576"/>
      <c r="M206" s="51"/>
      <c r="N206" s="576"/>
      <c r="O206" s="824">
        <v>1</v>
      </c>
      <c r="P206" s="824">
        <v>1</v>
      </c>
      <c r="Q206" s="825"/>
      <c r="R206" s="826"/>
      <c r="S206" s="827"/>
      <c r="T206" s="828"/>
      <c r="U206" s="829"/>
      <c r="V206" s="830"/>
      <c r="W206" s="824"/>
      <c r="X206" s="824"/>
      <c r="Y206" s="706"/>
      <c r="Z206" s="824"/>
    </row>
    <row r="207" spans="1:26" s="5" customFormat="1">
      <c r="A207" s="817" t="s">
        <v>5041</v>
      </c>
      <c r="B207" s="817" t="s">
        <v>5084</v>
      </c>
      <c r="C207" s="831" t="s">
        <v>1223</v>
      </c>
      <c r="D207" s="819" t="str">
        <f t="shared" ref="D207" si="200">B207&amp;" "&amp;" "&amp;C207</f>
        <v>X1-028  ガーゴイル</v>
      </c>
      <c r="E207" s="854" t="s">
        <v>630</v>
      </c>
      <c r="F207" s="852" t="s">
        <v>75</v>
      </c>
      <c r="G207" s="833" t="s">
        <v>19</v>
      </c>
      <c r="H207" s="835" t="s">
        <v>88</v>
      </c>
      <c r="I207" s="836" t="s">
        <v>41</v>
      </c>
      <c r="J207" s="817">
        <v>4</v>
      </c>
      <c r="K207" s="591" t="s">
        <v>37</v>
      </c>
      <c r="L207" s="577" t="s">
        <v>2785</v>
      </c>
      <c r="M207" s="51" t="s">
        <v>4827</v>
      </c>
      <c r="N207" s="577" t="s">
        <v>492</v>
      </c>
      <c r="O207" s="824" t="s">
        <v>649</v>
      </c>
      <c r="P207" s="824">
        <v>1</v>
      </c>
      <c r="Q207" s="825">
        <v>1970</v>
      </c>
      <c r="R207" s="826">
        <v>1070</v>
      </c>
      <c r="S207" s="827">
        <v>690</v>
      </c>
      <c r="T207" s="828">
        <v>1320</v>
      </c>
      <c r="U207" s="829">
        <v>970</v>
      </c>
      <c r="V207" s="830">
        <f t="shared" ref="V207" si="201">SUM(Q207:U208)</f>
        <v>6020</v>
      </c>
      <c r="W207" s="824"/>
      <c r="X207" s="824"/>
      <c r="Y207" s="706"/>
      <c r="Z207" s="824"/>
    </row>
    <row r="208" spans="1:26" s="5" customFormat="1">
      <c r="A208" s="817" t="s">
        <v>5041</v>
      </c>
      <c r="B208" s="817"/>
      <c r="C208" s="831" t="s">
        <v>1223</v>
      </c>
      <c r="D208" s="819" t="s">
        <v>2</v>
      </c>
      <c r="E208" s="854" t="s">
        <v>630</v>
      </c>
      <c r="F208" s="852" t="s">
        <v>75</v>
      </c>
      <c r="G208" s="833" t="s">
        <v>19</v>
      </c>
      <c r="H208" s="835" t="s">
        <v>88</v>
      </c>
      <c r="I208" s="836" t="s">
        <v>41</v>
      </c>
      <c r="J208" s="817">
        <v>4</v>
      </c>
      <c r="K208" s="576"/>
      <c r="L208" s="576"/>
      <c r="M208" s="51"/>
      <c r="N208" s="576"/>
      <c r="O208" s="824">
        <v>1</v>
      </c>
      <c r="P208" s="824">
        <v>1</v>
      </c>
      <c r="Q208" s="825"/>
      <c r="R208" s="826"/>
      <c r="S208" s="827"/>
      <c r="T208" s="828"/>
      <c r="U208" s="829"/>
      <c r="V208" s="830"/>
      <c r="W208" s="824"/>
      <c r="X208" s="824"/>
      <c r="Y208" s="706"/>
      <c r="Z208" s="824"/>
    </row>
    <row r="209" spans="1:26" s="5" customFormat="1">
      <c r="A209" s="817" t="s">
        <v>5041</v>
      </c>
      <c r="B209" s="817" t="s">
        <v>5085</v>
      </c>
      <c r="C209" s="831" t="s">
        <v>3403</v>
      </c>
      <c r="D209" s="819" t="str">
        <f t="shared" ref="D209" si="202">B209&amp;" "&amp;" "&amp;C209</f>
        <v>X1-029  ゴーレム</v>
      </c>
      <c r="E209" s="854" t="s">
        <v>630</v>
      </c>
      <c r="F209" s="851" t="s">
        <v>78</v>
      </c>
      <c r="G209" s="833" t="s">
        <v>19</v>
      </c>
      <c r="H209" s="833" t="s">
        <v>19</v>
      </c>
      <c r="I209" s="848" t="s">
        <v>87</v>
      </c>
      <c r="J209" s="845">
        <v>3</v>
      </c>
      <c r="K209" s="583" t="s">
        <v>21</v>
      </c>
      <c r="L209" s="577" t="s">
        <v>2777</v>
      </c>
      <c r="M209" s="51" t="s">
        <v>5260</v>
      </c>
      <c r="N209" s="577" t="s">
        <v>491</v>
      </c>
      <c r="O209" s="824">
        <v>2</v>
      </c>
      <c r="P209" s="824">
        <v>1</v>
      </c>
      <c r="Q209" s="825">
        <v>2120</v>
      </c>
      <c r="R209" s="826">
        <v>1030</v>
      </c>
      <c r="S209" s="827">
        <v>720</v>
      </c>
      <c r="T209" s="828">
        <v>800</v>
      </c>
      <c r="U209" s="829">
        <v>1340</v>
      </c>
      <c r="V209" s="830">
        <f t="shared" ref="V209" si="203">SUM(Q209:U210)</f>
        <v>6010</v>
      </c>
      <c r="W209" s="824"/>
      <c r="X209" s="824"/>
      <c r="Y209" s="706"/>
      <c r="Z209" s="824"/>
    </row>
    <row r="210" spans="1:26" s="5" customFormat="1">
      <c r="A210" s="817" t="s">
        <v>5041</v>
      </c>
      <c r="B210" s="817"/>
      <c r="C210" s="831" t="s">
        <v>3403</v>
      </c>
      <c r="D210" s="819" t="s">
        <v>2</v>
      </c>
      <c r="E210" s="854" t="s">
        <v>630</v>
      </c>
      <c r="F210" s="851" t="s">
        <v>78</v>
      </c>
      <c r="G210" s="833" t="s">
        <v>19</v>
      </c>
      <c r="H210" s="833" t="s">
        <v>19</v>
      </c>
      <c r="I210" s="848" t="s">
        <v>87</v>
      </c>
      <c r="J210" s="845">
        <v>3</v>
      </c>
      <c r="K210" s="576"/>
      <c r="L210" s="576"/>
      <c r="M210" s="51"/>
      <c r="N210" s="576"/>
      <c r="O210" s="824">
        <v>1</v>
      </c>
      <c r="P210" s="824">
        <v>1</v>
      </c>
      <c r="Q210" s="825"/>
      <c r="R210" s="826"/>
      <c r="S210" s="827"/>
      <c r="T210" s="828"/>
      <c r="U210" s="829"/>
      <c r="V210" s="830"/>
      <c r="W210" s="824"/>
      <c r="X210" s="824"/>
      <c r="Y210" s="706"/>
      <c r="Z210" s="824"/>
    </row>
    <row r="211" spans="1:26" s="5" customFormat="1">
      <c r="A211" s="817" t="s">
        <v>5041</v>
      </c>
      <c r="B211" s="817" t="s">
        <v>5086</v>
      </c>
      <c r="C211" s="831" t="s">
        <v>640</v>
      </c>
      <c r="D211" s="819" t="str">
        <f t="shared" ref="D211" si="204">B211&amp;" "&amp;" "&amp;C211</f>
        <v>X1-030  わらいぶくろ</v>
      </c>
      <c r="E211" s="854" t="s">
        <v>630</v>
      </c>
      <c r="F211" s="851" t="s">
        <v>78</v>
      </c>
      <c r="G211" s="822" t="s">
        <v>40</v>
      </c>
      <c r="H211" s="835" t="s">
        <v>88</v>
      </c>
      <c r="I211" s="845"/>
      <c r="J211" s="845"/>
      <c r="K211" s="583" t="s">
        <v>21</v>
      </c>
      <c r="L211" s="577" t="s">
        <v>2781</v>
      </c>
      <c r="M211" s="51" t="s">
        <v>5220</v>
      </c>
      <c r="N211" s="577" t="s">
        <v>85</v>
      </c>
      <c r="O211" s="824"/>
      <c r="P211" s="576"/>
      <c r="Q211" s="825">
        <v>2010</v>
      </c>
      <c r="R211" s="826">
        <v>700</v>
      </c>
      <c r="S211" s="827">
        <v>1260</v>
      </c>
      <c r="T211" s="828">
        <v>1050</v>
      </c>
      <c r="U211" s="829">
        <v>1280</v>
      </c>
      <c r="V211" s="830">
        <f t="shared" ref="V211" si="205">SUM(Q211:U212)</f>
        <v>6300</v>
      </c>
      <c r="W211" s="824"/>
      <c r="X211" s="824"/>
      <c r="Y211" s="706"/>
      <c r="Z211" s="824"/>
    </row>
    <row r="212" spans="1:26" s="5" customFormat="1">
      <c r="A212" s="817" t="s">
        <v>5041</v>
      </c>
      <c r="B212" s="817"/>
      <c r="C212" s="831" t="s">
        <v>640</v>
      </c>
      <c r="D212" s="819" t="s">
        <v>2</v>
      </c>
      <c r="E212" s="854" t="s">
        <v>630</v>
      </c>
      <c r="F212" s="851" t="s">
        <v>78</v>
      </c>
      <c r="G212" s="822" t="s">
        <v>40</v>
      </c>
      <c r="H212" s="835" t="s">
        <v>88</v>
      </c>
      <c r="I212" s="845"/>
      <c r="J212" s="845"/>
      <c r="K212" s="576"/>
      <c r="L212" s="576"/>
      <c r="M212" s="51"/>
      <c r="N212" s="576"/>
      <c r="O212" s="824"/>
      <c r="P212" s="576"/>
      <c r="Q212" s="825"/>
      <c r="R212" s="826"/>
      <c r="S212" s="827"/>
      <c r="T212" s="828"/>
      <c r="U212" s="829"/>
      <c r="V212" s="830"/>
      <c r="W212" s="824"/>
      <c r="X212" s="824"/>
      <c r="Y212" s="706"/>
      <c r="Z212" s="824"/>
    </row>
    <row r="213" spans="1:26" s="5" customFormat="1">
      <c r="A213" s="817" t="s">
        <v>5041</v>
      </c>
      <c r="B213" s="817" t="s">
        <v>5087</v>
      </c>
      <c r="C213" s="831" t="s">
        <v>1215</v>
      </c>
      <c r="D213" s="819" t="str">
        <f t="shared" ref="D213" si="206">B213&amp;" "&amp;" "&amp;C213</f>
        <v>X1-031  ガルダンディー</v>
      </c>
      <c r="E213" s="853" t="s">
        <v>120</v>
      </c>
      <c r="F213" s="832" t="s">
        <v>35</v>
      </c>
      <c r="G213" s="833" t="s">
        <v>19</v>
      </c>
      <c r="H213" s="833" t="s">
        <v>19</v>
      </c>
      <c r="I213" s="823" t="s">
        <v>82</v>
      </c>
      <c r="J213" s="817">
        <v>4</v>
      </c>
      <c r="K213" s="583" t="s">
        <v>21</v>
      </c>
      <c r="L213" s="577" t="s">
        <v>2040</v>
      </c>
      <c r="M213" s="51" t="s">
        <v>5221</v>
      </c>
      <c r="N213" s="577" t="s">
        <v>491</v>
      </c>
      <c r="O213" s="824"/>
      <c r="P213" s="576"/>
      <c r="Q213" s="825">
        <v>2680</v>
      </c>
      <c r="R213" s="826">
        <v>1500</v>
      </c>
      <c r="S213" s="827">
        <v>1080</v>
      </c>
      <c r="T213" s="828">
        <v>1480</v>
      </c>
      <c r="U213" s="829">
        <v>920</v>
      </c>
      <c r="V213" s="830">
        <f t="shared" ref="V213" si="207">SUM(Q213:U214)</f>
        <v>7660</v>
      </c>
      <c r="W213" s="824"/>
      <c r="X213" s="824"/>
      <c r="Y213" s="706"/>
      <c r="Z213" s="824"/>
    </row>
    <row r="214" spans="1:26" s="5" customFormat="1">
      <c r="A214" s="817" t="s">
        <v>5041</v>
      </c>
      <c r="B214" s="817"/>
      <c r="C214" s="831" t="s">
        <v>1215</v>
      </c>
      <c r="D214" s="819" t="s">
        <v>2</v>
      </c>
      <c r="E214" s="853" t="s">
        <v>120</v>
      </c>
      <c r="F214" s="832" t="s">
        <v>35</v>
      </c>
      <c r="G214" s="833" t="s">
        <v>19</v>
      </c>
      <c r="H214" s="833" t="s">
        <v>19</v>
      </c>
      <c r="I214" s="823" t="s">
        <v>82</v>
      </c>
      <c r="J214" s="817">
        <v>4</v>
      </c>
      <c r="K214" s="576"/>
      <c r="L214" s="576"/>
      <c r="M214" s="51"/>
      <c r="N214" s="576"/>
      <c r="O214" s="824"/>
      <c r="P214" s="576"/>
      <c r="Q214" s="825"/>
      <c r="R214" s="826"/>
      <c r="S214" s="827"/>
      <c r="T214" s="828"/>
      <c r="U214" s="829"/>
      <c r="V214" s="830"/>
      <c r="W214" s="824"/>
      <c r="X214" s="824"/>
      <c r="Y214" s="706"/>
      <c r="Z214" s="824"/>
    </row>
    <row r="215" spans="1:26" s="5" customFormat="1">
      <c r="A215" s="817" t="s">
        <v>5041</v>
      </c>
      <c r="B215" s="817" t="s">
        <v>5088</v>
      </c>
      <c r="C215" s="831" t="s">
        <v>1216</v>
      </c>
      <c r="D215" s="819" t="str">
        <f t="shared" ref="D215" si="208">B215&amp;" "&amp;" "&amp;C215</f>
        <v>X1-032  ボラホーン</v>
      </c>
      <c r="E215" s="853" t="s">
        <v>120</v>
      </c>
      <c r="F215" s="832" t="s">
        <v>35</v>
      </c>
      <c r="G215" s="833" t="s">
        <v>19</v>
      </c>
      <c r="H215" s="842" t="s">
        <v>89</v>
      </c>
      <c r="I215" s="849" t="s">
        <v>91</v>
      </c>
      <c r="J215" s="817">
        <v>2</v>
      </c>
      <c r="K215" s="583" t="s">
        <v>21</v>
      </c>
      <c r="L215" s="577" t="s">
        <v>2040</v>
      </c>
      <c r="M215" s="51" t="s">
        <v>5222</v>
      </c>
      <c r="N215" s="577" t="s">
        <v>491</v>
      </c>
      <c r="O215" s="824"/>
      <c r="P215" s="576"/>
      <c r="Q215" s="825">
        <v>2720</v>
      </c>
      <c r="R215" s="826">
        <v>1580</v>
      </c>
      <c r="S215" s="827">
        <v>1080</v>
      </c>
      <c r="T215" s="828">
        <v>900</v>
      </c>
      <c r="U215" s="829">
        <v>1390</v>
      </c>
      <c r="V215" s="830">
        <f t="shared" ref="V215" si="209">SUM(Q215:U216)</f>
        <v>7670</v>
      </c>
      <c r="W215" s="824"/>
      <c r="X215" s="824"/>
      <c r="Y215" s="706"/>
      <c r="Z215" s="824"/>
    </row>
    <row r="216" spans="1:26" s="5" customFormat="1">
      <c r="A216" s="817" t="s">
        <v>5041</v>
      </c>
      <c r="B216" s="817"/>
      <c r="C216" s="831" t="s">
        <v>1216</v>
      </c>
      <c r="D216" s="819" t="s">
        <v>2</v>
      </c>
      <c r="E216" s="853" t="s">
        <v>120</v>
      </c>
      <c r="F216" s="832" t="s">
        <v>35</v>
      </c>
      <c r="G216" s="833" t="s">
        <v>19</v>
      </c>
      <c r="H216" s="842" t="s">
        <v>89</v>
      </c>
      <c r="I216" s="849" t="s">
        <v>91</v>
      </c>
      <c r="J216" s="817">
        <v>2</v>
      </c>
      <c r="K216" s="576"/>
      <c r="L216" s="576"/>
      <c r="M216" s="51"/>
      <c r="N216" s="576"/>
      <c r="O216" s="824"/>
      <c r="P216" s="576"/>
      <c r="Q216" s="825"/>
      <c r="R216" s="826"/>
      <c r="S216" s="827"/>
      <c r="T216" s="828"/>
      <c r="U216" s="829"/>
      <c r="V216" s="830"/>
      <c r="W216" s="824"/>
      <c r="X216" s="824"/>
      <c r="Y216" s="706"/>
      <c r="Z216" s="824"/>
    </row>
    <row r="217" spans="1:26" s="5" customFormat="1">
      <c r="A217" s="817" t="s">
        <v>5041</v>
      </c>
      <c r="B217" s="817" t="s">
        <v>5089</v>
      </c>
      <c r="C217" s="831" t="s">
        <v>1236</v>
      </c>
      <c r="D217" s="819" t="str">
        <f t="shared" ref="D217" si="210">B217&amp;" "&amp;" "&amp;C217</f>
        <v>X1-033  魔のサソリ</v>
      </c>
      <c r="E217" s="853" t="s">
        <v>120</v>
      </c>
      <c r="F217" s="857" t="s">
        <v>128</v>
      </c>
      <c r="G217" s="833" t="s">
        <v>19</v>
      </c>
      <c r="H217" s="833" t="s">
        <v>19</v>
      </c>
      <c r="I217" s="849" t="s">
        <v>91</v>
      </c>
      <c r="J217" s="845">
        <v>3</v>
      </c>
      <c r="K217" s="592" t="s">
        <v>99</v>
      </c>
      <c r="L217" s="577" t="s">
        <v>2040</v>
      </c>
      <c r="M217" s="51" t="s">
        <v>5305</v>
      </c>
      <c r="N217" s="577" t="s">
        <v>496</v>
      </c>
      <c r="O217" s="824"/>
      <c r="P217" s="576"/>
      <c r="Q217" s="825">
        <v>2700</v>
      </c>
      <c r="R217" s="826">
        <v>1550</v>
      </c>
      <c r="S217" s="827">
        <v>920</v>
      </c>
      <c r="T217" s="828">
        <v>1340</v>
      </c>
      <c r="U217" s="829">
        <v>1080</v>
      </c>
      <c r="V217" s="830">
        <f t="shared" ref="V217" si="211">SUM(Q217:U218)</f>
        <v>7590</v>
      </c>
      <c r="W217" s="824"/>
      <c r="X217" s="824"/>
      <c r="Y217" s="706"/>
      <c r="Z217" s="824"/>
    </row>
    <row r="218" spans="1:26" s="5" customFormat="1">
      <c r="A218" s="817" t="s">
        <v>5041</v>
      </c>
      <c r="B218" s="817"/>
      <c r="C218" s="831" t="s">
        <v>1236</v>
      </c>
      <c r="D218" s="819" t="s">
        <v>2</v>
      </c>
      <c r="E218" s="853" t="s">
        <v>120</v>
      </c>
      <c r="F218" s="857" t="s">
        <v>128</v>
      </c>
      <c r="G218" s="833" t="s">
        <v>19</v>
      </c>
      <c r="H218" s="833" t="s">
        <v>19</v>
      </c>
      <c r="I218" s="849" t="s">
        <v>91</v>
      </c>
      <c r="J218" s="845">
        <v>3</v>
      </c>
      <c r="K218" s="576"/>
      <c r="L218" s="576"/>
      <c r="M218" s="51"/>
      <c r="N218" s="576"/>
      <c r="O218" s="824"/>
      <c r="P218" s="576"/>
      <c r="Q218" s="825"/>
      <c r="R218" s="826"/>
      <c r="S218" s="827"/>
      <c r="T218" s="828"/>
      <c r="U218" s="829"/>
      <c r="V218" s="830"/>
      <c r="W218" s="824"/>
      <c r="X218" s="824"/>
      <c r="Y218" s="706"/>
      <c r="Z218" s="824"/>
    </row>
    <row r="219" spans="1:26" s="5" customFormat="1">
      <c r="A219" s="817" t="s">
        <v>5041</v>
      </c>
      <c r="B219" s="817" t="s">
        <v>5090</v>
      </c>
      <c r="C219" s="818" t="s">
        <v>318</v>
      </c>
      <c r="D219" s="819" t="str">
        <f t="shared" ref="D219" si="212">B219&amp;" "&amp;" "&amp;C219</f>
        <v>X1-034  マミー</v>
      </c>
      <c r="E219" s="853" t="s">
        <v>120</v>
      </c>
      <c r="F219" s="856" t="s">
        <v>129</v>
      </c>
      <c r="G219" s="833" t="s">
        <v>19</v>
      </c>
      <c r="H219" s="833" t="s">
        <v>19</v>
      </c>
      <c r="I219" s="848" t="s">
        <v>87</v>
      </c>
      <c r="J219" s="817">
        <v>2</v>
      </c>
      <c r="K219" s="592" t="s">
        <v>99</v>
      </c>
      <c r="L219" s="577" t="s">
        <v>2040</v>
      </c>
      <c r="M219" s="51" t="s">
        <v>5267</v>
      </c>
      <c r="N219" s="577" t="s">
        <v>491</v>
      </c>
      <c r="O219" s="824">
        <v>1</v>
      </c>
      <c r="P219" s="824">
        <v>2</v>
      </c>
      <c r="Q219" s="825">
        <v>2400</v>
      </c>
      <c r="R219" s="826">
        <v>1300</v>
      </c>
      <c r="S219" s="827">
        <v>870</v>
      </c>
      <c r="T219" s="828">
        <v>980</v>
      </c>
      <c r="U219" s="829">
        <v>1550</v>
      </c>
      <c r="V219" s="830">
        <f t="shared" ref="V219" si="213">SUM(Q219:U220)</f>
        <v>7100</v>
      </c>
      <c r="W219" s="824"/>
      <c r="X219" s="824"/>
      <c r="Y219" s="706"/>
      <c r="Z219" s="824"/>
    </row>
    <row r="220" spans="1:26" s="5" customFormat="1">
      <c r="A220" s="817" t="s">
        <v>5041</v>
      </c>
      <c r="B220" s="817"/>
      <c r="C220" s="818" t="s">
        <v>318</v>
      </c>
      <c r="D220" s="819" t="s">
        <v>2</v>
      </c>
      <c r="E220" s="853" t="s">
        <v>120</v>
      </c>
      <c r="F220" s="856" t="s">
        <v>129</v>
      </c>
      <c r="G220" s="833" t="s">
        <v>19</v>
      </c>
      <c r="H220" s="833" t="s">
        <v>19</v>
      </c>
      <c r="I220" s="848" t="s">
        <v>87</v>
      </c>
      <c r="J220" s="817">
        <v>2</v>
      </c>
      <c r="K220" s="576"/>
      <c r="L220" s="576"/>
      <c r="M220" s="51"/>
      <c r="N220" s="576"/>
      <c r="O220" s="824">
        <v>1</v>
      </c>
      <c r="P220" s="824">
        <v>1</v>
      </c>
      <c r="Q220" s="825"/>
      <c r="R220" s="826"/>
      <c r="S220" s="827"/>
      <c r="T220" s="828"/>
      <c r="U220" s="829"/>
      <c r="V220" s="830"/>
      <c r="W220" s="824"/>
      <c r="X220" s="824"/>
      <c r="Y220" s="706"/>
      <c r="Z220" s="824"/>
    </row>
    <row r="221" spans="1:26" s="5" customFormat="1">
      <c r="A221" s="817" t="s">
        <v>5041</v>
      </c>
      <c r="B221" s="817" t="s">
        <v>5091</v>
      </c>
      <c r="C221" s="831" t="s">
        <v>1212</v>
      </c>
      <c r="D221" s="819" t="str">
        <f t="shared" ref="D221" si="214">B221&amp;" "&amp;" "&amp;C221</f>
        <v>X1-035  ギズモ</v>
      </c>
      <c r="E221" s="853" t="s">
        <v>120</v>
      </c>
      <c r="F221" s="855" t="s">
        <v>130</v>
      </c>
      <c r="G221" s="842" t="s">
        <v>89</v>
      </c>
      <c r="H221" s="835" t="s">
        <v>88</v>
      </c>
      <c r="I221" s="823" t="s">
        <v>82</v>
      </c>
      <c r="J221" s="845">
        <v>3</v>
      </c>
      <c r="K221" s="592" t="s">
        <v>99</v>
      </c>
      <c r="L221" s="577" t="s">
        <v>2040</v>
      </c>
      <c r="M221" s="51" t="s">
        <v>5249</v>
      </c>
      <c r="N221" s="577" t="s">
        <v>491</v>
      </c>
      <c r="O221" s="824">
        <v>1</v>
      </c>
      <c r="P221" s="824">
        <v>1</v>
      </c>
      <c r="Q221" s="825">
        <v>2390</v>
      </c>
      <c r="R221" s="826">
        <v>1000</v>
      </c>
      <c r="S221" s="827">
        <v>1190</v>
      </c>
      <c r="T221" s="828">
        <v>1330</v>
      </c>
      <c r="U221" s="829">
        <v>1110</v>
      </c>
      <c r="V221" s="830">
        <f t="shared" ref="V221" si="215">SUM(Q221:U222)</f>
        <v>7020</v>
      </c>
      <c r="W221" s="831"/>
      <c r="X221" s="824"/>
      <c r="Y221" s="706"/>
      <c r="Z221" s="824"/>
    </row>
    <row r="222" spans="1:26" s="5" customFormat="1">
      <c r="A222" s="817" t="s">
        <v>5041</v>
      </c>
      <c r="B222" s="817"/>
      <c r="C222" s="831" t="s">
        <v>1212</v>
      </c>
      <c r="D222" s="819" t="s">
        <v>2</v>
      </c>
      <c r="E222" s="853" t="s">
        <v>120</v>
      </c>
      <c r="F222" s="855" t="s">
        <v>130</v>
      </c>
      <c r="G222" s="842" t="s">
        <v>89</v>
      </c>
      <c r="H222" s="835" t="s">
        <v>88</v>
      </c>
      <c r="I222" s="823" t="s">
        <v>82</v>
      </c>
      <c r="J222" s="845">
        <v>3</v>
      </c>
      <c r="K222" s="576"/>
      <c r="L222" s="576"/>
      <c r="M222" s="51"/>
      <c r="N222" s="576"/>
      <c r="O222" s="824">
        <v>1</v>
      </c>
      <c r="P222" s="824">
        <v>1</v>
      </c>
      <c r="Q222" s="825"/>
      <c r="R222" s="826"/>
      <c r="S222" s="827"/>
      <c r="T222" s="828"/>
      <c r="U222" s="829"/>
      <c r="V222" s="830"/>
      <c r="W222" s="831"/>
      <c r="X222" s="824"/>
      <c r="Y222" s="706"/>
      <c r="Z222" s="824"/>
    </row>
    <row r="223" spans="1:26" s="5" customFormat="1">
      <c r="A223" s="817" t="s">
        <v>5041</v>
      </c>
      <c r="B223" s="817" t="s">
        <v>5092</v>
      </c>
      <c r="C223" s="831" t="s">
        <v>642</v>
      </c>
      <c r="D223" s="819" t="str">
        <f t="shared" ref="D223" si="216">B223&amp;" "&amp;" "&amp;C223</f>
        <v>X1-036  キラーマシン テムジン改造ver.</v>
      </c>
      <c r="E223" s="853" t="s">
        <v>120</v>
      </c>
      <c r="F223" s="851" t="s">
        <v>78</v>
      </c>
      <c r="G223" s="833" t="s">
        <v>19</v>
      </c>
      <c r="H223" s="833" t="s">
        <v>19</v>
      </c>
      <c r="I223" s="834" t="s">
        <v>5163</v>
      </c>
      <c r="J223" s="817">
        <v>1</v>
      </c>
      <c r="K223" s="591" t="s">
        <v>37</v>
      </c>
      <c r="L223" s="577" t="s">
        <v>2785</v>
      </c>
      <c r="M223" s="51" t="s">
        <v>5250</v>
      </c>
      <c r="N223" s="577" t="s">
        <v>490</v>
      </c>
      <c r="O223" s="824"/>
      <c r="P223" s="576"/>
      <c r="Q223" s="825">
        <v>2580</v>
      </c>
      <c r="R223" s="826">
        <v>1460</v>
      </c>
      <c r="S223" s="827">
        <v>900</v>
      </c>
      <c r="T223" s="828">
        <v>1210</v>
      </c>
      <c r="U223" s="829">
        <v>1420</v>
      </c>
      <c r="V223" s="830">
        <f t="shared" ref="V223" si="217">SUM(Q223:U224)</f>
        <v>7570</v>
      </c>
      <c r="W223" s="831"/>
      <c r="X223" s="824"/>
      <c r="Y223" s="706"/>
      <c r="Z223" s="824"/>
    </row>
    <row r="224" spans="1:26" s="5" customFormat="1">
      <c r="A224" s="817" t="s">
        <v>5041</v>
      </c>
      <c r="B224" s="817"/>
      <c r="C224" s="831" t="s">
        <v>641</v>
      </c>
      <c r="D224" s="819" t="s">
        <v>2</v>
      </c>
      <c r="E224" s="853" t="s">
        <v>120</v>
      </c>
      <c r="F224" s="851" t="s">
        <v>78</v>
      </c>
      <c r="G224" s="833" t="s">
        <v>19</v>
      </c>
      <c r="H224" s="833" t="s">
        <v>19</v>
      </c>
      <c r="I224" s="834" t="s">
        <v>90</v>
      </c>
      <c r="J224" s="817">
        <v>1</v>
      </c>
      <c r="K224" s="576"/>
      <c r="L224" s="576"/>
      <c r="M224" s="51"/>
      <c r="N224" s="576"/>
      <c r="O224" s="824"/>
      <c r="P224" s="576"/>
      <c r="Q224" s="825"/>
      <c r="R224" s="826"/>
      <c r="S224" s="827"/>
      <c r="T224" s="828"/>
      <c r="U224" s="829"/>
      <c r="V224" s="830"/>
      <c r="W224" s="831"/>
      <c r="X224" s="824"/>
      <c r="Y224" s="706"/>
      <c r="Z224" s="824"/>
    </row>
    <row r="225" spans="1:26" s="5" customFormat="1">
      <c r="A225" s="817" t="s">
        <v>5041</v>
      </c>
      <c r="B225" s="817" t="s">
        <v>5093</v>
      </c>
      <c r="C225" s="831" t="s">
        <v>5149</v>
      </c>
      <c r="D225" s="819" t="str">
        <f t="shared" ref="D225" si="218">B225&amp;" "&amp;" "&amp;C225</f>
        <v>X1-037  ダイ (覚醒)</v>
      </c>
      <c r="E225" s="850" t="s">
        <v>36</v>
      </c>
      <c r="F225" s="821" t="s">
        <v>34</v>
      </c>
      <c r="G225" s="833" t="s">
        <v>19</v>
      </c>
      <c r="H225" s="833" t="s">
        <v>19</v>
      </c>
      <c r="I225" s="837" t="s">
        <v>4431</v>
      </c>
      <c r="J225" s="817">
        <v>4</v>
      </c>
      <c r="K225" s="591" t="s">
        <v>37</v>
      </c>
      <c r="L225" s="577" t="s">
        <v>2785</v>
      </c>
      <c r="M225" s="51" t="s">
        <v>5223</v>
      </c>
      <c r="N225" s="577" t="s">
        <v>492</v>
      </c>
      <c r="O225" s="824"/>
      <c r="P225" s="609"/>
      <c r="Q225" s="825">
        <v>2710</v>
      </c>
      <c r="R225" s="826">
        <v>1790</v>
      </c>
      <c r="S225" s="827">
        <v>1120</v>
      </c>
      <c r="T225" s="828">
        <v>1410</v>
      </c>
      <c r="U225" s="829">
        <v>1210</v>
      </c>
      <c r="V225" s="830">
        <f t="shared" ref="V225" si="219">SUM(Q225:U226)</f>
        <v>8240</v>
      </c>
      <c r="W225" s="824" t="s">
        <v>3389</v>
      </c>
      <c r="X225" s="824"/>
      <c r="Y225" s="706"/>
      <c r="Z225" s="824"/>
    </row>
    <row r="226" spans="1:26" s="5" customFormat="1">
      <c r="A226" s="817" t="s">
        <v>5041</v>
      </c>
      <c r="B226" s="817"/>
      <c r="C226" s="831" t="s">
        <v>5149</v>
      </c>
      <c r="D226" s="819" t="s">
        <v>2</v>
      </c>
      <c r="E226" s="850" t="s">
        <v>36</v>
      </c>
      <c r="F226" s="821" t="s">
        <v>34</v>
      </c>
      <c r="G226" s="833" t="s">
        <v>19</v>
      </c>
      <c r="H226" s="833" t="s">
        <v>19</v>
      </c>
      <c r="I226" s="837" t="s">
        <v>4431</v>
      </c>
      <c r="J226" s="817">
        <v>4</v>
      </c>
      <c r="K226" s="583" t="s">
        <v>21</v>
      </c>
      <c r="L226" s="577" t="s">
        <v>2777</v>
      </c>
      <c r="M226" s="51" t="s">
        <v>5268</v>
      </c>
      <c r="N226" s="577" t="s">
        <v>491</v>
      </c>
      <c r="O226" s="824"/>
      <c r="P226" s="609"/>
      <c r="Q226" s="825"/>
      <c r="R226" s="826"/>
      <c r="S226" s="827"/>
      <c r="T226" s="828"/>
      <c r="U226" s="829"/>
      <c r="V226" s="830"/>
      <c r="W226" s="824" t="s">
        <v>3389</v>
      </c>
      <c r="X226" s="824"/>
      <c r="Y226" s="706"/>
      <c r="Z226" s="824"/>
    </row>
    <row r="227" spans="1:26" s="5" customFormat="1">
      <c r="A227" s="817" t="s">
        <v>5041</v>
      </c>
      <c r="B227" s="817" t="s">
        <v>5094</v>
      </c>
      <c r="C227" s="831" t="s">
        <v>5150</v>
      </c>
      <c r="D227" s="819" t="str">
        <f t="shared" ref="D227" si="220">B227&amp;" "&amp;" "&amp;C227</f>
        <v>X1-038  ポップ (覚醒)</v>
      </c>
      <c r="E227" s="850" t="s">
        <v>36</v>
      </c>
      <c r="F227" s="821" t="s">
        <v>34</v>
      </c>
      <c r="G227" s="822" t="s">
        <v>40</v>
      </c>
      <c r="H227" s="822" t="s">
        <v>40</v>
      </c>
      <c r="I227" s="838" t="s">
        <v>4430</v>
      </c>
      <c r="J227" s="845">
        <v>3</v>
      </c>
      <c r="K227" s="583" t="s">
        <v>21</v>
      </c>
      <c r="L227" s="577" t="s">
        <v>2781</v>
      </c>
      <c r="M227" s="51" t="s">
        <v>5224</v>
      </c>
      <c r="N227" s="577" t="s">
        <v>491</v>
      </c>
      <c r="O227" s="824"/>
      <c r="P227" s="576"/>
      <c r="Q227" s="825">
        <v>2710</v>
      </c>
      <c r="R227" s="826">
        <v>1060</v>
      </c>
      <c r="S227" s="827">
        <v>1790</v>
      </c>
      <c r="T227" s="828">
        <v>1410</v>
      </c>
      <c r="U227" s="829">
        <v>1250</v>
      </c>
      <c r="V227" s="830">
        <f t="shared" ref="V227" si="221">SUM(Q227:U228)</f>
        <v>8220</v>
      </c>
      <c r="W227" s="824" t="s">
        <v>3389</v>
      </c>
      <c r="X227" s="824"/>
      <c r="Y227" s="706"/>
      <c r="Z227" s="824"/>
    </row>
    <row r="228" spans="1:26" s="5" customFormat="1">
      <c r="A228" s="817" t="s">
        <v>5041</v>
      </c>
      <c r="B228" s="817"/>
      <c r="C228" s="831" t="s">
        <v>5150</v>
      </c>
      <c r="D228" s="819" t="s">
        <v>2</v>
      </c>
      <c r="E228" s="850" t="s">
        <v>36</v>
      </c>
      <c r="F228" s="821" t="s">
        <v>34</v>
      </c>
      <c r="G228" s="822" t="s">
        <v>40</v>
      </c>
      <c r="H228" s="822" t="s">
        <v>40</v>
      </c>
      <c r="I228" s="838" t="s">
        <v>4430</v>
      </c>
      <c r="J228" s="845">
        <v>3</v>
      </c>
      <c r="K228" s="583" t="s">
        <v>21</v>
      </c>
      <c r="L228" s="577" t="s">
        <v>2040</v>
      </c>
      <c r="M228" s="51" t="s">
        <v>5269</v>
      </c>
      <c r="N228" s="577" t="s">
        <v>491</v>
      </c>
      <c r="O228" s="824"/>
      <c r="P228" s="576"/>
      <c r="Q228" s="825"/>
      <c r="R228" s="826"/>
      <c r="S228" s="827"/>
      <c r="T228" s="828"/>
      <c r="U228" s="829"/>
      <c r="V228" s="830"/>
      <c r="W228" s="824" t="s">
        <v>3389</v>
      </c>
      <c r="X228" s="824"/>
      <c r="Y228" s="706"/>
      <c r="Z228" s="824"/>
    </row>
    <row r="229" spans="1:26" s="5" customFormat="1">
      <c r="A229" s="817" t="s">
        <v>5041</v>
      </c>
      <c r="B229" s="817" t="s">
        <v>5095</v>
      </c>
      <c r="C229" s="831" t="s">
        <v>5151</v>
      </c>
      <c r="D229" s="819" t="str">
        <f t="shared" ref="D229" si="222">B229&amp;" "&amp;" "&amp;C229</f>
        <v>X1-039  マァム (覚醒)</v>
      </c>
      <c r="E229" s="850" t="s">
        <v>36</v>
      </c>
      <c r="F229" s="821" t="s">
        <v>34</v>
      </c>
      <c r="G229" s="833" t="s">
        <v>19</v>
      </c>
      <c r="H229" s="833" t="s">
        <v>19</v>
      </c>
      <c r="I229" s="837" t="s">
        <v>4431</v>
      </c>
      <c r="J229" s="845">
        <v>3</v>
      </c>
      <c r="K229" s="592" t="s">
        <v>99</v>
      </c>
      <c r="L229" s="577" t="s">
        <v>2040</v>
      </c>
      <c r="M229" s="51" t="s">
        <v>5251</v>
      </c>
      <c r="N229" s="577" t="s">
        <v>491</v>
      </c>
      <c r="O229" s="824"/>
      <c r="P229" s="576"/>
      <c r="Q229" s="825">
        <v>2680</v>
      </c>
      <c r="R229" s="826">
        <v>1690</v>
      </c>
      <c r="S229" s="827">
        <v>970</v>
      </c>
      <c r="T229" s="828">
        <v>1530</v>
      </c>
      <c r="U229" s="829">
        <v>1350</v>
      </c>
      <c r="V229" s="830">
        <f t="shared" ref="V229" si="223">SUM(Q229:U230)</f>
        <v>8220</v>
      </c>
      <c r="W229" s="824" t="s">
        <v>3389</v>
      </c>
      <c r="X229" s="824"/>
      <c r="Y229" s="706"/>
      <c r="Z229" s="824"/>
    </row>
    <row r="230" spans="1:26" s="5" customFormat="1">
      <c r="A230" s="817" t="s">
        <v>5041</v>
      </c>
      <c r="B230" s="817"/>
      <c r="C230" s="831" t="s">
        <v>5151</v>
      </c>
      <c r="D230" s="819" t="s">
        <v>2</v>
      </c>
      <c r="E230" s="850" t="s">
        <v>36</v>
      </c>
      <c r="F230" s="821" t="s">
        <v>34</v>
      </c>
      <c r="G230" s="833" t="s">
        <v>19</v>
      </c>
      <c r="H230" s="833" t="s">
        <v>19</v>
      </c>
      <c r="I230" s="837" t="s">
        <v>4431</v>
      </c>
      <c r="J230" s="845">
        <v>3</v>
      </c>
      <c r="K230" s="591" t="s">
        <v>37</v>
      </c>
      <c r="L230" s="577" t="s">
        <v>2785</v>
      </c>
      <c r="M230" s="51" t="s">
        <v>5225</v>
      </c>
      <c r="N230" s="577" t="s">
        <v>490</v>
      </c>
      <c r="O230" s="824"/>
      <c r="P230" s="576"/>
      <c r="Q230" s="825"/>
      <c r="R230" s="826"/>
      <c r="S230" s="827"/>
      <c r="T230" s="828"/>
      <c r="U230" s="829"/>
      <c r="V230" s="830"/>
      <c r="W230" s="824" t="s">
        <v>3389</v>
      </c>
      <c r="X230" s="824"/>
      <c r="Y230" s="706"/>
      <c r="Z230" s="824"/>
    </row>
    <row r="231" spans="1:26" s="5" customFormat="1">
      <c r="A231" s="817" t="s">
        <v>5041</v>
      </c>
      <c r="B231" s="817" t="s">
        <v>5096</v>
      </c>
      <c r="C231" s="831" t="s">
        <v>5157</v>
      </c>
      <c r="D231" s="819" t="str">
        <f t="shared" ref="D231" si="224">B231&amp;" "&amp;" "&amp;C231</f>
        <v>X1-040  クロコダイン (覚醒)</v>
      </c>
      <c r="E231" s="850" t="s">
        <v>36</v>
      </c>
      <c r="F231" s="857" t="s">
        <v>128</v>
      </c>
      <c r="G231" s="842" t="s">
        <v>89</v>
      </c>
      <c r="H231" s="833" t="s">
        <v>19</v>
      </c>
      <c r="I231" s="837" t="s">
        <v>4431</v>
      </c>
      <c r="J231" s="817">
        <v>2</v>
      </c>
      <c r="K231" s="583" t="s">
        <v>21</v>
      </c>
      <c r="L231" s="577" t="s">
        <v>2040</v>
      </c>
      <c r="M231" s="51" t="s">
        <v>5226</v>
      </c>
      <c r="N231" s="577" t="s">
        <v>491</v>
      </c>
      <c r="O231" s="824"/>
      <c r="P231" s="576"/>
      <c r="Q231" s="825">
        <v>2830</v>
      </c>
      <c r="R231" s="826">
        <v>1770</v>
      </c>
      <c r="S231" s="827">
        <v>920</v>
      </c>
      <c r="T231" s="828">
        <v>1140</v>
      </c>
      <c r="U231" s="829">
        <v>1530</v>
      </c>
      <c r="V231" s="830">
        <f t="shared" ref="V231" si="225">SUM(Q231:U232)</f>
        <v>8190</v>
      </c>
      <c r="W231" s="824" t="s">
        <v>4687</v>
      </c>
      <c r="X231" s="824"/>
      <c r="Y231" s="706"/>
      <c r="Z231" s="824"/>
    </row>
    <row r="232" spans="1:26" s="5" customFormat="1">
      <c r="A232" s="817" t="s">
        <v>5041</v>
      </c>
      <c r="B232" s="817"/>
      <c r="C232" s="831" t="s">
        <v>5156</v>
      </c>
      <c r="D232" s="819" t="s">
        <v>2</v>
      </c>
      <c r="E232" s="850" t="s">
        <v>36</v>
      </c>
      <c r="F232" s="857" t="s">
        <v>128</v>
      </c>
      <c r="G232" s="842" t="s">
        <v>89</v>
      </c>
      <c r="H232" s="833" t="s">
        <v>19</v>
      </c>
      <c r="I232" s="837" t="s">
        <v>4431</v>
      </c>
      <c r="J232" s="817">
        <v>2</v>
      </c>
      <c r="K232" s="583" t="s">
        <v>21</v>
      </c>
      <c r="L232" s="577" t="s">
        <v>2777</v>
      </c>
      <c r="M232" s="51" t="s">
        <v>5261</v>
      </c>
      <c r="N232" s="577" t="s">
        <v>491</v>
      </c>
      <c r="O232" s="824"/>
      <c r="P232" s="576"/>
      <c r="Q232" s="825"/>
      <c r="R232" s="826"/>
      <c r="S232" s="827"/>
      <c r="T232" s="828"/>
      <c r="U232" s="829"/>
      <c r="V232" s="830"/>
      <c r="W232" s="824" t="s">
        <v>4687</v>
      </c>
      <c r="X232" s="824"/>
      <c r="Y232" s="706"/>
      <c r="Z232" s="824"/>
    </row>
    <row r="233" spans="1:26" s="5" customFormat="1">
      <c r="A233" s="817" t="s">
        <v>5041</v>
      </c>
      <c r="B233" s="817" t="s">
        <v>5097</v>
      </c>
      <c r="C233" s="831" t="s">
        <v>5152</v>
      </c>
      <c r="D233" s="819" t="str">
        <f t="shared" ref="D233" si="226">B233&amp;" "&amp;" "&amp;C233</f>
        <v>X1-041  ヒュンケル (覚醒)</v>
      </c>
      <c r="E233" s="850" t="s">
        <v>36</v>
      </c>
      <c r="F233" s="856" t="s">
        <v>129</v>
      </c>
      <c r="G233" s="833" t="s">
        <v>19</v>
      </c>
      <c r="H233" s="833" t="s">
        <v>19</v>
      </c>
      <c r="I233" s="836" t="s">
        <v>41</v>
      </c>
      <c r="J233" s="817">
        <v>2</v>
      </c>
      <c r="K233" s="583" t="s">
        <v>21</v>
      </c>
      <c r="L233" s="577" t="s">
        <v>2040</v>
      </c>
      <c r="M233" s="51" t="s">
        <v>5270</v>
      </c>
      <c r="N233" s="577" t="s">
        <v>491</v>
      </c>
      <c r="O233" s="824"/>
      <c r="P233" s="576"/>
      <c r="Q233" s="825">
        <v>2730</v>
      </c>
      <c r="R233" s="826">
        <v>1750</v>
      </c>
      <c r="S233" s="827">
        <v>940</v>
      </c>
      <c r="T233" s="828">
        <v>1280</v>
      </c>
      <c r="U233" s="829">
        <v>1490</v>
      </c>
      <c r="V233" s="830">
        <f t="shared" ref="V233" si="227">SUM(Q233:U234)</f>
        <v>8190</v>
      </c>
      <c r="W233" s="824" t="s">
        <v>4687</v>
      </c>
      <c r="X233" s="824"/>
      <c r="Y233" s="706"/>
      <c r="Z233" s="824"/>
    </row>
    <row r="234" spans="1:26" s="5" customFormat="1">
      <c r="A234" s="817" t="s">
        <v>5041</v>
      </c>
      <c r="B234" s="817"/>
      <c r="C234" s="831" t="s">
        <v>5152</v>
      </c>
      <c r="D234" s="819" t="s">
        <v>2</v>
      </c>
      <c r="E234" s="850" t="s">
        <v>36</v>
      </c>
      <c r="F234" s="856" t="s">
        <v>129</v>
      </c>
      <c r="G234" s="833" t="s">
        <v>19</v>
      </c>
      <c r="H234" s="833" t="s">
        <v>19</v>
      </c>
      <c r="I234" s="836" t="s">
        <v>41</v>
      </c>
      <c r="J234" s="817">
        <v>2</v>
      </c>
      <c r="K234" s="591" t="s">
        <v>37</v>
      </c>
      <c r="L234" s="577" t="s">
        <v>2785</v>
      </c>
      <c r="M234" s="51" t="s">
        <v>5271</v>
      </c>
      <c r="N234" s="577" t="s">
        <v>490</v>
      </c>
      <c r="O234" s="824"/>
      <c r="P234" s="576"/>
      <c r="Q234" s="825"/>
      <c r="R234" s="826"/>
      <c r="S234" s="827"/>
      <c r="T234" s="828"/>
      <c r="U234" s="829"/>
      <c r="V234" s="830"/>
      <c r="W234" s="824" t="s">
        <v>4687</v>
      </c>
      <c r="X234" s="824"/>
      <c r="Y234" s="706"/>
      <c r="Z234" s="824"/>
    </row>
    <row r="235" spans="1:26" s="5" customFormat="1">
      <c r="A235" s="817" t="s">
        <v>5041</v>
      </c>
      <c r="B235" s="817" t="s">
        <v>5098</v>
      </c>
      <c r="C235" s="831" t="s">
        <v>5158</v>
      </c>
      <c r="D235" s="819" t="str">
        <f t="shared" ref="D235" si="228">B235&amp;" "&amp;" "&amp;C235</f>
        <v>X1-042  フレイザード (覚醒)</v>
      </c>
      <c r="E235" s="850" t="s">
        <v>36</v>
      </c>
      <c r="F235" s="855" t="s">
        <v>130</v>
      </c>
      <c r="G235" s="833" t="s">
        <v>19</v>
      </c>
      <c r="H235" s="822" t="s">
        <v>40</v>
      </c>
      <c r="I235" s="838" t="s">
        <v>4430</v>
      </c>
      <c r="J235" s="817">
        <v>2</v>
      </c>
      <c r="K235" s="591" t="s">
        <v>37</v>
      </c>
      <c r="L235" s="577" t="s">
        <v>5673</v>
      </c>
      <c r="M235" s="51" t="s">
        <v>5227</v>
      </c>
      <c r="N235" s="577" t="s">
        <v>491</v>
      </c>
      <c r="O235" s="824"/>
      <c r="P235" s="576"/>
      <c r="Q235" s="825">
        <v>2830</v>
      </c>
      <c r="R235" s="826">
        <v>1390</v>
      </c>
      <c r="S235" s="827">
        <v>1700</v>
      </c>
      <c r="T235" s="828">
        <v>1040</v>
      </c>
      <c r="U235" s="829">
        <v>1200</v>
      </c>
      <c r="V235" s="830">
        <f t="shared" ref="V235" si="229">SUM(Q235:U236)</f>
        <v>8160</v>
      </c>
      <c r="W235" s="824" t="s">
        <v>4687</v>
      </c>
      <c r="X235" s="824"/>
      <c r="Y235" s="706"/>
      <c r="Z235" s="824"/>
    </row>
    <row r="236" spans="1:26" s="5" customFormat="1">
      <c r="A236" s="817" t="s">
        <v>5041</v>
      </c>
      <c r="B236" s="817"/>
      <c r="C236" s="831" t="s">
        <v>5158</v>
      </c>
      <c r="D236" s="819" t="s">
        <v>2</v>
      </c>
      <c r="E236" s="850" t="s">
        <v>36</v>
      </c>
      <c r="F236" s="855" t="s">
        <v>130</v>
      </c>
      <c r="G236" s="833" t="s">
        <v>19</v>
      </c>
      <c r="H236" s="822" t="s">
        <v>40</v>
      </c>
      <c r="I236" s="838" t="s">
        <v>4430</v>
      </c>
      <c r="J236" s="817">
        <v>2</v>
      </c>
      <c r="K236" s="592" t="s">
        <v>99</v>
      </c>
      <c r="L236" s="577" t="s">
        <v>2040</v>
      </c>
      <c r="M236" s="51" t="s">
        <v>5252</v>
      </c>
      <c r="N236" s="577" t="s">
        <v>491</v>
      </c>
      <c r="O236" s="824"/>
      <c r="P236" s="576"/>
      <c r="Q236" s="825"/>
      <c r="R236" s="826"/>
      <c r="S236" s="827"/>
      <c r="T236" s="828"/>
      <c r="U236" s="829"/>
      <c r="V236" s="830"/>
      <c r="W236" s="824" t="s">
        <v>4687</v>
      </c>
      <c r="X236" s="824"/>
      <c r="Y236" s="706"/>
      <c r="Z236" s="824"/>
    </row>
    <row r="237" spans="1:26" s="5" customFormat="1">
      <c r="A237" s="817" t="s">
        <v>5041</v>
      </c>
      <c r="B237" s="817" t="s">
        <v>5099</v>
      </c>
      <c r="C237" s="831" t="s">
        <v>5159</v>
      </c>
      <c r="D237" s="819" t="str">
        <f t="shared" ref="D237" si="230">B237&amp;" "&amp;" "&amp;C237</f>
        <v>X1-043  アバン (覚醒)</v>
      </c>
      <c r="E237" s="841" t="s">
        <v>54</v>
      </c>
      <c r="F237" s="821" t="s">
        <v>34</v>
      </c>
      <c r="G237" s="833" t="s">
        <v>19</v>
      </c>
      <c r="H237" s="833" t="s">
        <v>19</v>
      </c>
      <c r="I237" s="844" t="s">
        <v>4465</v>
      </c>
      <c r="J237" s="817" t="s">
        <v>4263</v>
      </c>
      <c r="K237" s="583" t="s">
        <v>21</v>
      </c>
      <c r="L237" s="577" t="s">
        <v>2777</v>
      </c>
      <c r="M237" s="51" t="s">
        <v>5262</v>
      </c>
      <c r="N237" s="577" t="s">
        <v>491</v>
      </c>
      <c r="O237" s="824"/>
      <c r="P237" s="576"/>
      <c r="Q237" s="825">
        <v>2770</v>
      </c>
      <c r="R237" s="826">
        <v>1820</v>
      </c>
      <c r="S237" s="827">
        <v>1160</v>
      </c>
      <c r="T237" s="828">
        <v>1430</v>
      </c>
      <c r="U237" s="829">
        <v>1360</v>
      </c>
      <c r="V237" s="830">
        <f t="shared" ref="V237" si="231">SUM(Q237:U238)</f>
        <v>8540</v>
      </c>
      <c r="W237" s="577"/>
      <c r="X237" s="824"/>
      <c r="Y237" s="706"/>
      <c r="Z237" s="824"/>
    </row>
    <row r="238" spans="1:26" s="5" customFormat="1">
      <c r="A238" s="817" t="s">
        <v>5041</v>
      </c>
      <c r="B238" s="817"/>
      <c r="C238" s="831" t="s">
        <v>5159</v>
      </c>
      <c r="D238" s="819" t="s">
        <v>2</v>
      </c>
      <c r="E238" s="841" t="s">
        <v>54</v>
      </c>
      <c r="F238" s="821" t="s">
        <v>34</v>
      </c>
      <c r="G238" s="833" t="s">
        <v>19</v>
      </c>
      <c r="H238" s="833" t="s">
        <v>19</v>
      </c>
      <c r="I238" s="844" t="s">
        <v>4465</v>
      </c>
      <c r="J238" s="817" t="s">
        <v>4263</v>
      </c>
      <c r="K238" s="591" t="s">
        <v>37</v>
      </c>
      <c r="L238" s="577" t="s">
        <v>2785</v>
      </c>
      <c r="M238" s="51" t="s">
        <v>5272</v>
      </c>
      <c r="N238" s="577" t="s">
        <v>490</v>
      </c>
      <c r="O238" s="824"/>
      <c r="P238" s="576"/>
      <c r="Q238" s="825"/>
      <c r="R238" s="826"/>
      <c r="S238" s="827"/>
      <c r="T238" s="828"/>
      <c r="U238" s="829"/>
      <c r="V238" s="830"/>
      <c r="W238" s="577"/>
      <c r="X238" s="824"/>
      <c r="Y238" s="706"/>
      <c r="Z238" s="824"/>
    </row>
    <row r="239" spans="1:26" s="5" customFormat="1">
      <c r="A239" s="817" t="s">
        <v>5041</v>
      </c>
      <c r="B239" s="817" t="s">
        <v>5100</v>
      </c>
      <c r="C239" s="831" t="s">
        <v>5160</v>
      </c>
      <c r="D239" s="819" t="str">
        <f t="shared" ref="D239" si="232">B239&amp;" "&amp;" "&amp;C239</f>
        <v>X1-044  ハドラー (覚醒)</v>
      </c>
      <c r="E239" s="841" t="s">
        <v>54</v>
      </c>
      <c r="F239" s="840" t="s">
        <v>74</v>
      </c>
      <c r="G239" s="822" t="s">
        <v>40</v>
      </c>
      <c r="H239" s="822" t="s">
        <v>40</v>
      </c>
      <c r="I239" s="837" t="s">
        <v>4431</v>
      </c>
      <c r="J239" s="817">
        <v>2</v>
      </c>
      <c r="K239" s="583" t="s">
        <v>21</v>
      </c>
      <c r="L239" s="577" t="s">
        <v>2040</v>
      </c>
      <c r="M239" s="51" t="s">
        <v>5273</v>
      </c>
      <c r="N239" s="577" t="s">
        <v>491</v>
      </c>
      <c r="O239" s="824"/>
      <c r="P239" s="576"/>
      <c r="Q239" s="825">
        <v>2930</v>
      </c>
      <c r="R239" s="826">
        <v>1190</v>
      </c>
      <c r="S239" s="827">
        <v>1800</v>
      </c>
      <c r="T239" s="828">
        <v>1240</v>
      </c>
      <c r="U239" s="829">
        <v>1380</v>
      </c>
      <c r="V239" s="830">
        <f t="shared" ref="V239" si="233">SUM(Q239:U240)</f>
        <v>8540</v>
      </c>
      <c r="W239" s="824"/>
      <c r="X239" s="824"/>
      <c r="Y239" s="706"/>
      <c r="Z239" s="824"/>
    </row>
    <row r="240" spans="1:26" s="5" customFormat="1">
      <c r="A240" s="817" t="s">
        <v>5041</v>
      </c>
      <c r="B240" s="817"/>
      <c r="C240" s="831" t="s">
        <v>5160</v>
      </c>
      <c r="D240" s="819" t="s">
        <v>2</v>
      </c>
      <c r="E240" s="841" t="s">
        <v>54</v>
      </c>
      <c r="F240" s="840" t="s">
        <v>74</v>
      </c>
      <c r="G240" s="822" t="s">
        <v>40</v>
      </c>
      <c r="H240" s="822" t="s">
        <v>40</v>
      </c>
      <c r="I240" s="837" t="s">
        <v>4431</v>
      </c>
      <c r="J240" s="817">
        <v>2</v>
      </c>
      <c r="K240" s="592" t="s">
        <v>99</v>
      </c>
      <c r="L240" s="577" t="s">
        <v>2040</v>
      </c>
      <c r="M240" s="37" t="s">
        <v>5253</v>
      </c>
      <c r="N240" s="577" t="s">
        <v>496</v>
      </c>
      <c r="O240" s="824"/>
      <c r="P240" s="576"/>
      <c r="Q240" s="825"/>
      <c r="R240" s="826"/>
      <c r="S240" s="827"/>
      <c r="T240" s="828"/>
      <c r="U240" s="829"/>
      <c r="V240" s="830"/>
      <c r="W240" s="824"/>
      <c r="X240" s="824"/>
      <c r="Y240" s="706"/>
      <c r="Z240" s="824"/>
    </row>
    <row r="241" spans="1:26" s="5" customFormat="1">
      <c r="A241" s="817" t="s">
        <v>5041</v>
      </c>
      <c r="B241" s="817" t="s">
        <v>5101</v>
      </c>
      <c r="C241" s="831" t="s">
        <v>2</v>
      </c>
      <c r="D241" s="819" t="str">
        <f t="shared" ref="D241" si="234">B241&amp;" "&amp;" "&amp;C241</f>
        <v>X1-045  ダイ</v>
      </c>
      <c r="E241" s="841" t="s">
        <v>54</v>
      </c>
      <c r="F241" s="821" t="s">
        <v>34</v>
      </c>
      <c r="G241" s="833" t="s">
        <v>19</v>
      </c>
      <c r="H241" s="833" t="s">
        <v>19</v>
      </c>
      <c r="I241" s="846" t="s">
        <v>93</v>
      </c>
      <c r="J241" s="817" t="s">
        <v>4263</v>
      </c>
      <c r="K241" s="583" t="s">
        <v>21</v>
      </c>
      <c r="L241" s="577" t="s">
        <v>2779</v>
      </c>
      <c r="M241" s="51" t="s">
        <v>5228</v>
      </c>
      <c r="N241" s="577" t="s">
        <v>491</v>
      </c>
      <c r="O241" s="824"/>
      <c r="P241" s="576"/>
      <c r="Q241" s="825">
        <v>2850</v>
      </c>
      <c r="R241" s="826">
        <v>1860</v>
      </c>
      <c r="S241" s="827">
        <v>1160</v>
      </c>
      <c r="T241" s="828">
        <v>1500</v>
      </c>
      <c r="U241" s="829">
        <v>1220</v>
      </c>
      <c r="V241" s="830">
        <f t="shared" ref="V241" si="235">SUM(Q241:U242)</f>
        <v>8590</v>
      </c>
      <c r="W241" s="824"/>
      <c r="X241" s="824"/>
      <c r="Y241" s="706"/>
      <c r="Z241" s="824"/>
    </row>
    <row r="242" spans="1:26" s="5" customFormat="1">
      <c r="A242" s="817" t="s">
        <v>5041</v>
      </c>
      <c r="B242" s="817"/>
      <c r="C242" s="831" t="s">
        <v>2</v>
      </c>
      <c r="D242" s="819" t="s">
        <v>2</v>
      </c>
      <c r="E242" s="841" t="s">
        <v>54</v>
      </c>
      <c r="F242" s="821" t="s">
        <v>34</v>
      </c>
      <c r="G242" s="833" t="s">
        <v>19</v>
      </c>
      <c r="H242" s="833" t="s">
        <v>19</v>
      </c>
      <c r="I242" s="846" t="s">
        <v>93</v>
      </c>
      <c r="J242" s="817" t="s">
        <v>4263</v>
      </c>
      <c r="K242" s="583" t="s">
        <v>21</v>
      </c>
      <c r="L242" s="577" t="s">
        <v>2040</v>
      </c>
      <c r="M242" s="51" t="s">
        <v>5229</v>
      </c>
      <c r="N242" s="577" t="s">
        <v>491</v>
      </c>
      <c r="O242" s="824"/>
      <c r="P242" s="576"/>
      <c r="Q242" s="825"/>
      <c r="R242" s="826"/>
      <c r="S242" s="827"/>
      <c r="T242" s="828"/>
      <c r="U242" s="829"/>
      <c r="V242" s="830"/>
      <c r="W242" s="824"/>
      <c r="X242" s="824"/>
      <c r="Y242" s="706"/>
      <c r="Z242" s="824"/>
    </row>
    <row r="243" spans="1:26" s="5" customFormat="1">
      <c r="A243" s="817" t="s">
        <v>5041</v>
      </c>
      <c r="B243" s="817" t="s">
        <v>5102</v>
      </c>
      <c r="C243" s="831" t="s">
        <v>42</v>
      </c>
      <c r="D243" s="819" t="str">
        <f t="shared" ref="D243" si="236">B243&amp;" "&amp;" "&amp;C243</f>
        <v>X1-046  レオナ</v>
      </c>
      <c r="E243" s="841" t="s">
        <v>54</v>
      </c>
      <c r="F243" s="821" t="s">
        <v>34</v>
      </c>
      <c r="G243" s="822" t="s">
        <v>40</v>
      </c>
      <c r="H243" s="843" t="s">
        <v>80</v>
      </c>
      <c r="I243" s="836" t="s">
        <v>41</v>
      </c>
      <c r="J243" s="817">
        <v>2</v>
      </c>
      <c r="K243" s="583" t="s">
        <v>21</v>
      </c>
      <c r="L243" s="577" t="s">
        <v>2781</v>
      </c>
      <c r="M243" s="51" t="s">
        <v>5230</v>
      </c>
      <c r="N243" s="577" t="s">
        <v>491</v>
      </c>
      <c r="O243" s="824"/>
      <c r="P243" s="576"/>
      <c r="Q243" s="825">
        <v>2760</v>
      </c>
      <c r="R243" s="826">
        <v>980</v>
      </c>
      <c r="S243" s="827">
        <v>1910</v>
      </c>
      <c r="T243" s="828">
        <v>1520</v>
      </c>
      <c r="U243" s="829">
        <v>1370</v>
      </c>
      <c r="V243" s="830">
        <f t="shared" ref="V243" si="237">SUM(Q243:U244)</f>
        <v>8540</v>
      </c>
      <c r="W243" s="824"/>
      <c r="X243" s="824"/>
      <c r="Y243" s="706"/>
      <c r="Z243" s="824"/>
    </row>
    <row r="244" spans="1:26" s="5" customFormat="1">
      <c r="A244" s="817" t="s">
        <v>5041</v>
      </c>
      <c r="B244" s="817"/>
      <c r="C244" s="831" t="s">
        <v>42</v>
      </c>
      <c r="D244" s="819" t="s">
        <v>2</v>
      </c>
      <c r="E244" s="841" t="s">
        <v>54</v>
      </c>
      <c r="F244" s="821" t="s">
        <v>34</v>
      </c>
      <c r="G244" s="822" t="s">
        <v>40</v>
      </c>
      <c r="H244" s="843" t="s">
        <v>80</v>
      </c>
      <c r="I244" s="836" t="s">
        <v>41</v>
      </c>
      <c r="J244" s="817">
        <v>2</v>
      </c>
      <c r="K244" s="591" t="s">
        <v>37</v>
      </c>
      <c r="L244" s="577" t="s">
        <v>2785</v>
      </c>
      <c r="M244" s="51" t="s">
        <v>5231</v>
      </c>
      <c r="N244" s="577" t="s">
        <v>490</v>
      </c>
      <c r="O244" s="824"/>
      <c r="P244" s="576"/>
      <c r="Q244" s="825"/>
      <c r="R244" s="826"/>
      <c r="S244" s="827"/>
      <c r="T244" s="828"/>
      <c r="U244" s="829"/>
      <c r="V244" s="830"/>
      <c r="W244" s="824"/>
      <c r="X244" s="824"/>
      <c r="Y244" s="706"/>
      <c r="Z244" s="824"/>
    </row>
    <row r="245" spans="1:26" s="5" customFormat="1">
      <c r="A245" s="817" t="s">
        <v>5041</v>
      </c>
      <c r="B245" s="817" t="s">
        <v>5103</v>
      </c>
      <c r="C245" s="831" t="s">
        <v>60</v>
      </c>
      <c r="D245" s="819" t="str">
        <f t="shared" ref="D245" si="238">B245&amp;" "&amp;" "&amp;C245</f>
        <v>X1-047  伝説の勇者</v>
      </c>
      <c r="E245" s="841" t="s">
        <v>54</v>
      </c>
      <c r="F245" s="821" t="s">
        <v>34</v>
      </c>
      <c r="G245" s="833" t="s">
        <v>19</v>
      </c>
      <c r="H245" s="822" t="s">
        <v>40</v>
      </c>
      <c r="I245" s="838" t="s">
        <v>4430</v>
      </c>
      <c r="J245" s="817">
        <v>2</v>
      </c>
      <c r="K245" s="583" t="s">
        <v>21</v>
      </c>
      <c r="L245" s="577" t="s">
        <v>2040</v>
      </c>
      <c r="M245" s="51" t="s">
        <v>5232</v>
      </c>
      <c r="N245" s="577" t="s">
        <v>491</v>
      </c>
      <c r="O245" s="824"/>
      <c r="P245" s="576"/>
      <c r="Q245" s="825">
        <v>2680</v>
      </c>
      <c r="R245" s="826">
        <v>1700</v>
      </c>
      <c r="S245" s="827">
        <v>1660</v>
      </c>
      <c r="T245" s="828">
        <v>1250</v>
      </c>
      <c r="U245" s="829">
        <v>1200</v>
      </c>
      <c r="V245" s="830">
        <f t="shared" ref="V245" si="239">SUM(Q245:U246)</f>
        <v>8490</v>
      </c>
      <c r="W245" s="824"/>
      <c r="X245" s="847" t="s">
        <v>172</v>
      </c>
      <c r="Y245" s="706"/>
      <c r="Z245" s="824"/>
    </row>
    <row r="246" spans="1:26" s="5" customFormat="1">
      <c r="A246" s="817" t="s">
        <v>5041</v>
      </c>
      <c r="B246" s="817"/>
      <c r="C246" s="831" t="s">
        <v>60</v>
      </c>
      <c r="D246" s="819" t="s">
        <v>2</v>
      </c>
      <c r="E246" s="841" t="s">
        <v>54</v>
      </c>
      <c r="F246" s="821" t="s">
        <v>34</v>
      </c>
      <c r="G246" s="833" t="s">
        <v>19</v>
      </c>
      <c r="H246" s="822" t="s">
        <v>40</v>
      </c>
      <c r="I246" s="838" t="s">
        <v>4430</v>
      </c>
      <c r="J246" s="817">
        <v>2</v>
      </c>
      <c r="K246" s="591" t="s">
        <v>37</v>
      </c>
      <c r="L246" s="577" t="s">
        <v>2785</v>
      </c>
      <c r="M246" s="51" t="s">
        <v>4803</v>
      </c>
      <c r="N246" s="577" t="s">
        <v>490</v>
      </c>
      <c r="O246" s="824"/>
      <c r="P246" s="576"/>
      <c r="Q246" s="825"/>
      <c r="R246" s="826"/>
      <c r="S246" s="827"/>
      <c r="T246" s="828"/>
      <c r="U246" s="829"/>
      <c r="V246" s="830"/>
      <c r="W246" s="824"/>
      <c r="X246" s="847" t="s">
        <v>172</v>
      </c>
      <c r="Y246" s="706"/>
      <c r="Z246" s="824"/>
    </row>
    <row r="247" spans="1:26" s="5" customFormat="1">
      <c r="A247" s="817" t="s">
        <v>5041</v>
      </c>
      <c r="B247" s="817" t="s">
        <v>5104</v>
      </c>
      <c r="C247" s="831" t="s">
        <v>63</v>
      </c>
      <c r="D247" s="819" t="str">
        <f t="shared" ref="D247" si="240">B247&amp;" "&amp;" "&amp;C247</f>
        <v>X1-048  魔王バラモス</v>
      </c>
      <c r="E247" s="841" t="s">
        <v>54</v>
      </c>
      <c r="F247" s="840" t="s">
        <v>74</v>
      </c>
      <c r="G247" s="822" t="s">
        <v>40</v>
      </c>
      <c r="H247" s="822" t="s">
        <v>40</v>
      </c>
      <c r="I247" s="836" t="s">
        <v>41</v>
      </c>
      <c r="J247" s="845">
        <v>3</v>
      </c>
      <c r="K247" s="583" t="s">
        <v>21</v>
      </c>
      <c r="L247" s="577" t="s">
        <v>2040</v>
      </c>
      <c r="M247" s="51" t="s">
        <v>5233</v>
      </c>
      <c r="N247" s="577" t="s">
        <v>491</v>
      </c>
      <c r="O247" s="824"/>
      <c r="P247" s="576"/>
      <c r="Q247" s="825">
        <v>2930</v>
      </c>
      <c r="R247" s="826">
        <v>1160</v>
      </c>
      <c r="S247" s="827">
        <v>1800</v>
      </c>
      <c r="T247" s="828">
        <v>1140</v>
      </c>
      <c r="U247" s="829">
        <v>1460</v>
      </c>
      <c r="V247" s="830">
        <f t="shared" ref="V247" si="241">SUM(Q247:U248)</f>
        <v>8490</v>
      </c>
      <c r="W247" s="824"/>
      <c r="X247" s="824"/>
      <c r="Y247" s="706"/>
      <c r="Z247" s="824"/>
    </row>
    <row r="248" spans="1:26" s="5" customFormat="1">
      <c r="A248" s="817" t="s">
        <v>5041</v>
      </c>
      <c r="B248" s="817"/>
      <c r="C248" s="831" t="s">
        <v>63</v>
      </c>
      <c r="D248" s="819" t="s">
        <v>2</v>
      </c>
      <c r="E248" s="841" t="s">
        <v>54</v>
      </c>
      <c r="F248" s="840" t="s">
        <v>74</v>
      </c>
      <c r="G248" s="822" t="s">
        <v>40</v>
      </c>
      <c r="H248" s="822" t="s">
        <v>40</v>
      </c>
      <c r="I248" s="836" t="s">
        <v>41</v>
      </c>
      <c r="J248" s="845">
        <v>3</v>
      </c>
      <c r="K248" s="591" t="s">
        <v>37</v>
      </c>
      <c r="L248" s="577" t="s">
        <v>2785</v>
      </c>
      <c r="M248" s="51" t="s">
        <v>5234</v>
      </c>
      <c r="N248" s="577" t="s">
        <v>490</v>
      </c>
      <c r="O248" s="824"/>
      <c r="P248" s="576"/>
      <c r="Q248" s="825"/>
      <c r="R248" s="826"/>
      <c r="S248" s="827"/>
      <c r="T248" s="828"/>
      <c r="U248" s="829"/>
      <c r="V248" s="830"/>
      <c r="W248" s="824"/>
      <c r="X248" s="824"/>
      <c r="Y248" s="706"/>
      <c r="Z248" s="824"/>
    </row>
    <row r="249" spans="1:26" s="5" customFormat="1">
      <c r="A249" s="817" t="s">
        <v>5041</v>
      </c>
      <c r="B249" s="817" t="s">
        <v>5105</v>
      </c>
      <c r="C249" s="831" t="s">
        <v>5153</v>
      </c>
      <c r="D249" s="819" t="str">
        <f t="shared" ref="D249" si="242">B249&amp;" "&amp;" "&amp;C249</f>
        <v>X1-049  バラモスブロス</v>
      </c>
      <c r="E249" s="841" t="s">
        <v>54</v>
      </c>
      <c r="F249" s="840" t="s">
        <v>74</v>
      </c>
      <c r="G249" s="822" t="s">
        <v>40</v>
      </c>
      <c r="H249" s="822" t="s">
        <v>40</v>
      </c>
      <c r="I249" s="834" t="s">
        <v>5163</v>
      </c>
      <c r="J249" s="817">
        <v>1</v>
      </c>
      <c r="K249" s="583" t="s">
        <v>21</v>
      </c>
      <c r="L249" s="577" t="s">
        <v>2777</v>
      </c>
      <c r="M249" s="51" t="s">
        <v>5263</v>
      </c>
      <c r="N249" s="577" t="s">
        <v>491</v>
      </c>
      <c r="O249" s="824"/>
      <c r="P249" s="576"/>
      <c r="Q249" s="825">
        <v>2830</v>
      </c>
      <c r="R249" s="826">
        <v>1150</v>
      </c>
      <c r="S249" s="827">
        <v>1820</v>
      </c>
      <c r="T249" s="828">
        <v>1320</v>
      </c>
      <c r="U249" s="829">
        <v>1390</v>
      </c>
      <c r="V249" s="830">
        <f t="shared" ref="V249" si="243">SUM(Q249:U250)</f>
        <v>8510</v>
      </c>
      <c r="W249" s="576"/>
      <c r="X249" s="847" t="s">
        <v>319</v>
      </c>
      <c r="Y249" s="706"/>
      <c r="Z249" s="824"/>
    </row>
    <row r="250" spans="1:26" s="5" customFormat="1">
      <c r="A250" s="817" t="s">
        <v>5041</v>
      </c>
      <c r="B250" s="817"/>
      <c r="C250" s="831" t="s">
        <v>5153</v>
      </c>
      <c r="D250" s="819" t="s">
        <v>2</v>
      </c>
      <c r="E250" s="841" t="s">
        <v>54</v>
      </c>
      <c r="F250" s="840" t="s">
        <v>74</v>
      </c>
      <c r="G250" s="822" t="s">
        <v>40</v>
      </c>
      <c r="H250" s="822" t="s">
        <v>40</v>
      </c>
      <c r="I250" s="834" t="s">
        <v>90</v>
      </c>
      <c r="J250" s="817">
        <v>1</v>
      </c>
      <c r="K250" s="583" t="s">
        <v>21</v>
      </c>
      <c r="L250" s="577" t="s">
        <v>2040</v>
      </c>
      <c r="M250" s="51" t="s">
        <v>5235</v>
      </c>
      <c r="N250" s="577" t="s">
        <v>85</v>
      </c>
      <c r="O250" s="824"/>
      <c r="P250" s="576"/>
      <c r="Q250" s="825"/>
      <c r="R250" s="826"/>
      <c r="S250" s="827"/>
      <c r="T250" s="828"/>
      <c r="U250" s="829"/>
      <c r="V250" s="830"/>
      <c r="W250" s="577"/>
      <c r="X250" s="847" t="s">
        <v>319</v>
      </c>
      <c r="Y250" s="706"/>
      <c r="Z250" s="824"/>
    </row>
    <row r="251" spans="1:26" s="5" customFormat="1">
      <c r="A251" s="817" t="s">
        <v>5041</v>
      </c>
      <c r="B251" s="817" t="s">
        <v>5106</v>
      </c>
      <c r="C251" s="831" t="s">
        <v>5154</v>
      </c>
      <c r="D251" s="819" t="str">
        <f t="shared" ref="D251" si="244">B251&amp;" "&amp;" "&amp;C251</f>
        <v>X1-050  バラモスゾンビ</v>
      </c>
      <c r="E251" s="841" t="s">
        <v>54</v>
      </c>
      <c r="F251" s="856" t="s">
        <v>129</v>
      </c>
      <c r="G251" s="842" t="s">
        <v>89</v>
      </c>
      <c r="H251" s="842" t="s">
        <v>89</v>
      </c>
      <c r="I251" s="848" t="s">
        <v>87</v>
      </c>
      <c r="J251" s="817">
        <v>2</v>
      </c>
      <c r="K251" s="583" t="s">
        <v>21</v>
      </c>
      <c r="L251" s="577" t="s">
        <v>2040</v>
      </c>
      <c r="M251" s="51" t="s">
        <v>5236</v>
      </c>
      <c r="N251" s="577" t="s">
        <v>85</v>
      </c>
      <c r="O251" s="824"/>
      <c r="P251" s="576"/>
      <c r="Q251" s="825">
        <v>2940</v>
      </c>
      <c r="R251" s="826">
        <v>1490</v>
      </c>
      <c r="S251" s="827">
        <v>1130</v>
      </c>
      <c r="T251" s="828">
        <v>1160</v>
      </c>
      <c r="U251" s="829">
        <v>1790</v>
      </c>
      <c r="V251" s="830">
        <f t="shared" ref="V251" si="245">SUM(Q251:U252)</f>
        <v>8510</v>
      </c>
      <c r="W251" s="576"/>
      <c r="X251" s="847" t="s">
        <v>189</v>
      </c>
      <c r="Y251" s="706"/>
      <c r="Z251" s="824"/>
    </row>
    <row r="252" spans="1:26" s="5" customFormat="1">
      <c r="A252" s="817" t="s">
        <v>5041</v>
      </c>
      <c r="B252" s="817"/>
      <c r="C252" s="831" t="s">
        <v>5154</v>
      </c>
      <c r="D252" s="819" t="s">
        <v>2</v>
      </c>
      <c r="E252" s="841" t="s">
        <v>54</v>
      </c>
      <c r="F252" s="856" t="s">
        <v>129</v>
      </c>
      <c r="G252" s="842" t="s">
        <v>89</v>
      </c>
      <c r="H252" s="842" t="s">
        <v>89</v>
      </c>
      <c r="I252" s="848" t="s">
        <v>87</v>
      </c>
      <c r="J252" s="817">
        <v>2</v>
      </c>
      <c r="K252" s="11" t="s">
        <v>81</v>
      </c>
      <c r="L252" s="577" t="s">
        <v>81</v>
      </c>
      <c r="M252" s="51" t="s">
        <v>5274</v>
      </c>
      <c r="N252" s="577" t="s">
        <v>492</v>
      </c>
      <c r="O252" s="824"/>
      <c r="P252" s="576"/>
      <c r="Q252" s="825"/>
      <c r="R252" s="826"/>
      <c r="S252" s="827"/>
      <c r="T252" s="828"/>
      <c r="U252" s="829"/>
      <c r="V252" s="830"/>
      <c r="W252" s="577"/>
      <c r="X252" s="847" t="s">
        <v>189</v>
      </c>
      <c r="Y252" s="706"/>
      <c r="Z252" s="824"/>
    </row>
    <row r="253" spans="1:26" s="5" customFormat="1">
      <c r="A253" s="817" t="s">
        <v>5041</v>
      </c>
      <c r="B253" s="817" t="s">
        <v>5107</v>
      </c>
      <c r="C253" s="831" t="s">
        <v>5155</v>
      </c>
      <c r="D253" s="819" t="str">
        <f t="shared" ref="D253" si="246">B253&amp;" "&amp;" "&amp;C253</f>
        <v>X1-051  キングヒドラ</v>
      </c>
      <c r="E253" s="841" t="s">
        <v>54</v>
      </c>
      <c r="F253" s="832" t="s">
        <v>35</v>
      </c>
      <c r="G253" s="833" t="s">
        <v>19</v>
      </c>
      <c r="H253" s="842" t="s">
        <v>89</v>
      </c>
      <c r="I253" s="836" t="s">
        <v>41</v>
      </c>
      <c r="J253" s="817">
        <v>2</v>
      </c>
      <c r="K253" s="583" t="s">
        <v>21</v>
      </c>
      <c r="L253" s="577" t="s">
        <v>2040</v>
      </c>
      <c r="M253" s="51" t="s">
        <v>5237</v>
      </c>
      <c r="N253" s="577" t="s">
        <v>491</v>
      </c>
      <c r="O253" s="824"/>
      <c r="P253" s="576"/>
      <c r="Q253" s="825">
        <v>3000</v>
      </c>
      <c r="R253" s="826">
        <v>1590</v>
      </c>
      <c r="S253" s="827">
        <v>1010</v>
      </c>
      <c r="T253" s="828">
        <v>1150</v>
      </c>
      <c r="U253" s="829">
        <v>1760</v>
      </c>
      <c r="V253" s="830">
        <f t="shared" ref="V253" si="247">SUM(Q253:U254)</f>
        <v>8510</v>
      </c>
      <c r="W253" s="824"/>
      <c r="X253" s="824"/>
      <c r="Y253" s="706"/>
      <c r="Z253" s="824"/>
    </row>
    <row r="254" spans="1:26" s="5" customFormat="1">
      <c r="A254" s="817" t="s">
        <v>5041</v>
      </c>
      <c r="B254" s="817"/>
      <c r="C254" s="831" t="s">
        <v>5155</v>
      </c>
      <c r="D254" s="819" t="s">
        <v>2</v>
      </c>
      <c r="E254" s="841" t="s">
        <v>54</v>
      </c>
      <c r="F254" s="832" t="s">
        <v>35</v>
      </c>
      <c r="G254" s="833" t="s">
        <v>19</v>
      </c>
      <c r="H254" s="842" t="s">
        <v>89</v>
      </c>
      <c r="I254" s="836" t="s">
        <v>41</v>
      </c>
      <c r="J254" s="817">
        <v>2</v>
      </c>
      <c r="K254" s="583" t="s">
        <v>21</v>
      </c>
      <c r="L254" s="577" t="s">
        <v>107</v>
      </c>
      <c r="M254" s="51" t="s">
        <v>5275</v>
      </c>
      <c r="N254" s="577" t="s">
        <v>491</v>
      </c>
      <c r="O254" s="824"/>
      <c r="P254" s="576"/>
      <c r="Q254" s="825"/>
      <c r="R254" s="826"/>
      <c r="S254" s="827"/>
      <c r="T254" s="828"/>
      <c r="U254" s="829"/>
      <c r="V254" s="830"/>
      <c r="W254" s="824"/>
      <c r="X254" s="824"/>
      <c r="Y254" s="706"/>
      <c r="Z254" s="824"/>
    </row>
    <row r="255" spans="1:26" s="5" customFormat="1">
      <c r="A255" s="817" t="s">
        <v>5041</v>
      </c>
      <c r="B255" s="817" t="s">
        <v>5108</v>
      </c>
      <c r="C255" s="831" t="s">
        <v>64</v>
      </c>
      <c r="D255" s="819" t="str">
        <f t="shared" ref="D255" si="248">B255&amp;" "&amp;" "&amp;C255</f>
        <v>X1-052  大魔王ゾーマ</v>
      </c>
      <c r="E255" s="839" t="s">
        <v>73</v>
      </c>
      <c r="F255" s="840" t="s">
        <v>74</v>
      </c>
      <c r="G255" s="822" t="s">
        <v>40</v>
      </c>
      <c r="H255" s="835" t="s">
        <v>88</v>
      </c>
      <c r="I255" s="844" t="s">
        <v>4465</v>
      </c>
      <c r="J255" s="817" t="s">
        <v>5162</v>
      </c>
      <c r="K255" s="591" t="s">
        <v>37</v>
      </c>
      <c r="L255" s="577" t="s">
        <v>2785</v>
      </c>
      <c r="M255" s="51" t="s">
        <v>5202</v>
      </c>
      <c r="N255" s="577" t="s">
        <v>492</v>
      </c>
      <c r="O255" s="824"/>
      <c r="P255" s="576"/>
      <c r="Q255" s="825">
        <v>2970</v>
      </c>
      <c r="R255" s="826">
        <v>1160</v>
      </c>
      <c r="S255" s="827">
        <v>2000</v>
      </c>
      <c r="T255" s="828">
        <v>1240</v>
      </c>
      <c r="U255" s="829">
        <v>1310</v>
      </c>
      <c r="V255" s="830">
        <f t="shared" ref="V255" si="249">SUM(Q255:U256)</f>
        <v>8680</v>
      </c>
      <c r="W255" s="824"/>
      <c r="X255" s="824"/>
      <c r="Y255" s="706"/>
      <c r="Z255" s="824"/>
    </row>
    <row r="256" spans="1:26" s="5" customFormat="1">
      <c r="A256" s="817" t="s">
        <v>5041</v>
      </c>
      <c r="B256" s="817"/>
      <c r="C256" s="831" t="s">
        <v>64</v>
      </c>
      <c r="D256" s="819" t="s">
        <v>2</v>
      </c>
      <c r="E256" s="839" t="s">
        <v>73</v>
      </c>
      <c r="F256" s="840" t="s">
        <v>74</v>
      </c>
      <c r="G256" s="822" t="s">
        <v>40</v>
      </c>
      <c r="H256" s="835" t="s">
        <v>88</v>
      </c>
      <c r="I256" s="844" t="s">
        <v>4465</v>
      </c>
      <c r="J256" s="817" t="s">
        <v>5162</v>
      </c>
      <c r="K256" s="592" t="s">
        <v>99</v>
      </c>
      <c r="L256" s="577" t="s">
        <v>2040</v>
      </c>
      <c r="M256" s="51" t="s">
        <v>5254</v>
      </c>
      <c r="N256" s="577" t="s">
        <v>85</v>
      </c>
      <c r="O256" s="824"/>
      <c r="P256" s="576"/>
      <c r="Q256" s="825"/>
      <c r="R256" s="826"/>
      <c r="S256" s="827"/>
      <c r="T256" s="828"/>
      <c r="U256" s="829"/>
      <c r="V256" s="830"/>
      <c r="W256" s="824"/>
      <c r="X256" s="824"/>
      <c r="Y256" s="706"/>
      <c r="Z256" s="824"/>
    </row>
    <row r="257" spans="1:26" s="5" customFormat="1">
      <c r="A257" s="817" t="s">
        <v>5041</v>
      </c>
      <c r="B257" s="817" t="s">
        <v>5109</v>
      </c>
      <c r="C257" s="831" t="s">
        <v>5164</v>
      </c>
      <c r="D257" s="819" t="str">
        <f t="shared" ref="D257" si="250">B257&amp;" "&amp;" "&amp;C257</f>
        <v>X1-053  バラン (覚醒)</v>
      </c>
      <c r="E257" s="841" t="s">
        <v>54</v>
      </c>
      <c r="F257" s="832" t="s">
        <v>35</v>
      </c>
      <c r="G257" s="833" t="s">
        <v>19</v>
      </c>
      <c r="H257" s="833" t="s">
        <v>19</v>
      </c>
      <c r="I257" s="844" t="s">
        <v>4465</v>
      </c>
      <c r="J257" s="817" t="s">
        <v>4263</v>
      </c>
      <c r="K257" s="583" t="s">
        <v>21</v>
      </c>
      <c r="L257" s="627" t="s">
        <v>2040</v>
      </c>
      <c r="M257" s="51" t="s">
        <v>5309</v>
      </c>
      <c r="N257" s="627" t="s">
        <v>85</v>
      </c>
      <c r="O257" s="824"/>
      <c r="P257" s="576"/>
      <c r="Q257" s="825">
        <v>2880</v>
      </c>
      <c r="R257" s="826">
        <v>1900</v>
      </c>
      <c r="S257" s="827">
        <v>1170</v>
      </c>
      <c r="T257" s="828">
        <v>1410</v>
      </c>
      <c r="U257" s="829">
        <v>1200</v>
      </c>
      <c r="V257" s="830">
        <f t="shared" ref="V257" si="251">SUM(Q257:U258)</f>
        <v>8560</v>
      </c>
      <c r="W257" s="824"/>
      <c r="X257" s="824"/>
      <c r="Y257" s="706"/>
      <c r="Z257" s="824"/>
    </row>
    <row r="258" spans="1:26" s="5" customFormat="1">
      <c r="A258" s="817" t="s">
        <v>5041</v>
      </c>
      <c r="B258" s="817"/>
      <c r="C258" s="831" t="s">
        <v>5164</v>
      </c>
      <c r="D258" s="819" t="s">
        <v>2</v>
      </c>
      <c r="E258" s="841" t="s">
        <v>54</v>
      </c>
      <c r="F258" s="832" t="s">
        <v>35</v>
      </c>
      <c r="G258" s="833" t="s">
        <v>19</v>
      </c>
      <c r="H258" s="833" t="s">
        <v>19</v>
      </c>
      <c r="I258" s="844" t="s">
        <v>4465</v>
      </c>
      <c r="J258" s="817" t="s">
        <v>4263</v>
      </c>
      <c r="K258" s="583" t="s">
        <v>21</v>
      </c>
      <c r="L258" s="627" t="s">
        <v>105</v>
      </c>
      <c r="M258" s="51" t="s">
        <v>5310</v>
      </c>
      <c r="N258" s="627" t="s">
        <v>491</v>
      </c>
      <c r="O258" s="824"/>
      <c r="P258" s="576"/>
      <c r="Q258" s="825"/>
      <c r="R258" s="826"/>
      <c r="S258" s="827"/>
      <c r="T258" s="828"/>
      <c r="U258" s="829"/>
      <c r="V258" s="830"/>
      <c r="W258" s="824"/>
      <c r="X258" s="824"/>
      <c r="Y258" s="706"/>
      <c r="Z258" s="824"/>
    </row>
    <row r="259" spans="1:26" s="5" customFormat="1">
      <c r="A259" s="817" t="s">
        <v>5041</v>
      </c>
      <c r="B259" s="817" t="s">
        <v>5110</v>
      </c>
      <c r="C259" s="831" t="s">
        <v>5165</v>
      </c>
      <c r="D259" s="819" t="str">
        <f t="shared" ref="D259" si="252">B259&amp;" "&amp;" "&amp;C259</f>
        <v>X1-054  ラーハルト (覚醒)</v>
      </c>
      <c r="E259" s="841" t="s">
        <v>54</v>
      </c>
      <c r="F259" s="832" t="s">
        <v>35</v>
      </c>
      <c r="G259" s="833" t="s">
        <v>19</v>
      </c>
      <c r="H259" s="833" t="s">
        <v>19</v>
      </c>
      <c r="I259" s="837" t="s">
        <v>4431</v>
      </c>
      <c r="J259" s="817">
        <v>2</v>
      </c>
      <c r="K259" s="591" t="s">
        <v>37</v>
      </c>
      <c r="L259" s="627" t="s">
        <v>2787</v>
      </c>
      <c r="M259" s="51" t="s">
        <v>5321</v>
      </c>
      <c r="N259" s="627" t="s">
        <v>491</v>
      </c>
      <c r="O259" s="824"/>
      <c r="P259" s="576"/>
      <c r="Q259" s="825">
        <v>2830</v>
      </c>
      <c r="R259" s="826">
        <v>1730</v>
      </c>
      <c r="S259" s="827">
        <v>1080</v>
      </c>
      <c r="T259" s="828">
        <v>1800</v>
      </c>
      <c r="U259" s="829">
        <v>1120</v>
      </c>
      <c r="V259" s="830">
        <f t="shared" ref="V259" si="253">SUM(Q259:U260)</f>
        <v>8560</v>
      </c>
      <c r="W259" s="824"/>
      <c r="X259" s="824"/>
      <c r="Y259" s="706"/>
      <c r="Z259" s="824"/>
    </row>
    <row r="260" spans="1:26" s="5" customFormat="1">
      <c r="A260" s="817" t="s">
        <v>5041</v>
      </c>
      <c r="B260" s="817"/>
      <c r="C260" s="831" t="s">
        <v>5165</v>
      </c>
      <c r="D260" s="819" t="s">
        <v>2</v>
      </c>
      <c r="E260" s="841" t="s">
        <v>54</v>
      </c>
      <c r="F260" s="832" t="s">
        <v>35</v>
      </c>
      <c r="G260" s="833" t="s">
        <v>19</v>
      </c>
      <c r="H260" s="833" t="s">
        <v>19</v>
      </c>
      <c r="I260" s="837" t="s">
        <v>4431</v>
      </c>
      <c r="J260" s="817">
        <v>2</v>
      </c>
      <c r="K260" s="591" t="s">
        <v>37</v>
      </c>
      <c r="L260" s="627" t="s">
        <v>2785</v>
      </c>
      <c r="M260" s="51" t="s">
        <v>5325</v>
      </c>
      <c r="N260" s="627" t="s">
        <v>492</v>
      </c>
      <c r="O260" s="824"/>
      <c r="P260" s="576"/>
      <c r="Q260" s="825"/>
      <c r="R260" s="826"/>
      <c r="S260" s="827"/>
      <c r="T260" s="828"/>
      <c r="U260" s="829"/>
      <c r="V260" s="830"/>
      <c r="W260" s="824"/>
      <c r="X260" s="824"/>
      <c r="Y260" s="706"/>
      <c r="Z260" s="824"/>
    </row>
    <row r="261" spans="1:26" s="5" customFormat="1">
      <c r="A261" s="817" t="s">
        <v>5041</v>
      </c>
      <c r="B261" s="817" t="s">
        <v>5111</v>
      </c>
      <c r="C261" s="831" t="s">
        <v>38</v>
      </c>
      <c r="D261" s="819" t="str">
        <f t="shared" ref="D261" si="254">B261&amp;" "&amp;" "&amp;C261</f>
        <v>X1-055  ポップ</v>
      </c>
      <c r="E261" s="841" t="s">
        <v>54</v>
      </c>
      <c r="F261" s="821" t="s">
        <v>34</v>
      </c>
      <c r="G261" s="822" t="s">
        <v>40</v>
      </c>
      <c r="H261" s="822" t="s">
        <v>40</v>
      </c>
      <c r="I261" s="844" t="s">
        <v>4465</v>
      </c>
      <c r="J261" s="817" t="s">
        <v>4262</v>
      </c>
      <c r="K261" s="11" t="s">
        <v>81</v>
      </c>
      <c r="L261" s="627" t="s">
        <v>81</v>
      </c>
      <c r="M261" s="51" t="s">
        <v>5308</v>
      </c>
      <c r="N261" s="627" t="s">
        <v>490</v>
      </c>
      <c r="O261" s="824"/>
      <c r="P261" s="576"/>
      <c r="Q261" s="825">
        <v>2770</v>
      </c>
      <c r="R261" s="826">
        <v>1020</v>
      </c>
      <c r="S261" s="827">
        <v>1970</v>
      </c>
      <c r="T261" s="828">
        <v>1390</v>
      </c>
      <c r="U261" s="829">
        <v>1420</v>
      </c>
      <c r="V261" s="830">
        <f t="shared" ref="V261" si="255">SUM(Q261:U262)</f>
        <v>8570</v>
      </c>
      <c r="W261" s="824"/>
      <c r="X261" s="824"/>
      <c r="Y261" s="706"/>
      <c r="Z261" s="824"/>
    </row>
    <row r="262" spans="1:26" s="5" customFormat="1">
      <c r="A262" s="817" t="s">
        <v>5041</v>
      </c>
      <c r="B262" s="817"/>
      <c r="C262" s="831" t="s">
        <v>38</v>
      </c>
      <c r="D262" s="819" t="s">
        <v>2</v>
      </c>
      <c r="E262" s="841" t="s">
        <v>54</v>
      </c>
      <c r="F262" s="821" t="s">
        <v>34</v>
      </c>
      <c r="G262" s="822" t="s">
        <v>40</v>
      </c>
      <c r="H262" s="822" t="s">
        <v>40</v>
      </c>
      <c r="I262" s="844" t="s">
        <v>4465</v>
      </c>
      <c r="J262" s="817" t="s">
        <v>4262</v>
      </c>
      <c r="K262" s="591" t="s">
        <v>37</v>
      </c>
      <c r="L262" s="627" t="s">
        <v>2785</v>
      </c>
      <c r="M262" s="51" t="s">
        <v>5311</v>
      </c>
      <c r="N262" s="627" t="s">
        <v>492</v>
      </c>
      <c r="O262" s="824"/>
      <c r="P262" s="576"/>
      <c r="Q262" s="825"/>
      <c r="R262" s="826"/>
      <c r="S262" s="827"/>
      <c r="T262" s="828"/>
      <c r="U262" s="829"/>
      <c r="V262" s="830"/>
      <c r="W262" s="824"/>
      <c r="X262" s="824"/>
      <c r="Y262" s="706"/>
      <c r="Z262" s="824"/>
    </row>
    <row r="263" spans="1:26" s="5" customFormat="1">
      <c r="A263" s="817" t="s">
        <v>5041</v>
      </c>
      <c r="B263" s="817" t="s">
        <v>5112</v>
      </c>
      <c r="C263" s="831" t="s">
        <v>183</v>
      </c>
      <c r="D263" s="819" t="str">
        <f t="shared" ref="D263" si="256">B263&amp;" "&amp;" "&amp;C263</f>
        <v>X1-056  マァム</v>
      </c>
      <c r="E263" s="841" t="s">
        <v>54</v>
      </c>
      <c r="F263" s="821" t="s">
        <v>34</v>
      </c>
      <c r="G263" s="833" t="s">
        <v>19</v>
      </c>
      <c r="H263" s="833" t="s">
        <v>19</v>
      </c>
      <c r="I263" s="838" t="s">
        <v>4430</v>
      </c>
      <c r="J263" s="817">
        <v>2</v>
      </c>
      <c r="K263" s="583" t="s">
        <v>21</v>
      </c>
      <c r="L263" s="627" t="s">
        <v>2040</v>
      </c>
      <c r="M263" s="51" t="s">
        <v>5312</v>
      </c>
      <c r="N263" s="627" t="s">
        <v>491</v>
      </c>
      <c r="O263" s="824"/>
      <c r="P263" s="576"/>
      <c r="Q263" s="825">
        <v>2790</v>
      </c>
      <c r="R263" s="826">
        <v>1790</v>
      </c>
      <c r="S263" s="827">
        <v>1120</v>
      </c>
      <c r="T263" s="828">
        <v>1660</v>
      </c>
      <c r="U263" s="829">
        <v>1210</v>
      </c>
      <c r="V263" s="830">
        <f t="shared" ref="V263" si="257">SUM(Q263:U264)</f>
        <v>8570</v>
      </c>
      <c r="W263" s="824"/>
      <c r="X263" s="824"/>
      <c r="Y263" s="706"/>
      <c r="Z263" s="824"/>
    </row>
    <row r="264" spans="1:26" s="5" customFormat="1">
      <c r="A264" s="817" t="s">
        <v>5041</v>
      </c>
      <c r="B264" s="817"/>
      <c r="C264" s="831" t="s">
        <v>183</v>
      </c>
      <c r="D264" s="819" t="s">
        <v>2</v>
      </c>
      <c r="E264" s="841" t="s">
        <v>54</v>
      </c>
      <c r="F264" s="821" t="s">
        <v>34</v>
      </c>
      <c r="G264" s="833" t="s">
        <v>19</v>
      </c>
      <c r="H264" s="833" t="s">
        <v>19</v>
      </c>
      <c r="I264" s="838" t="s">
        <v>4430</v>
      </c>
      <c r="J264" s="817">
        <v>2</v>
      </c>
      <c r="K264" s="583" t="s">
        <v>21</v>
      </c>
      <c r="L264" s="627" t="s">
        <v>2777</v>
      </c>
      <c r="M264" s="51" t="s">
        <v>5322</v>
      </c>
      <c r="N264" s="627" t="s">
        <v>496</v>
      </c>
      <c r="O264" s="824"/>
      <c r="P264" s="576"/>
      <c r="Q264" s="825"/>
      <c r="R264" s="826"/>
      <c r="S264" s="827"/>
      <c r="T264" s="828"/>
      <c r="U264" s="829"/>
      <c r="V264" s="830"/>
      <c r="W264" s="824"/>
      <c r="X264" s="824"/>
      <c r="Y264" s="706"/>
      <c r="Z264" s="824"/>
    </row>
    <row r="265" spans="1:26" s="5" customFormat="1">
      <c r="A265" s="817" t="s">
        <v>5041</v>
      </c>
      <c r="B265" s="817" t="s">
        <v>5113</v>
      </c>
      <c r="C265" s="831" t="s">
        <v>58</v>
      </c>
      <c r="D265" s="819" t="str">
        <f t="shared" ref="D265" si="258">B265&amp;" "&amp;" "&amp;C265</f>
        <v>X1-057  ロトの血を引く者</v>
      </c>
      <c r="E265" s="841" t="s">
        <v>54</v>
      </c>
      <c r="F265" s="821" t="s">
        <v>34</v>
      </c>
      <c r="G265" s="833" t="s">
        <v>19</v>
      </c>
      <c r="H265" s="833" t="s">
        <v>19</v>
      </c>
      <c r="I265" s="848" t="s">
        <v>87</v>
      </c>
      <c r="J265" s="845">
        <v>3</v>
      </c>
      <c r="K265" s="591" t="s">
        <v>37</v>
      </c>
      <c r="L265" s="627" t="s">
        <v>2785</v>
      </c>
      <c r="M265" s="51" t="s">
        <v>5313</v>
      </c>
      <c r="N265" s="627" t="s">
        <v>492</v>
      </c>
      <c r="O265" s="824"/>
      <c r="P265" s="576"/>
      <c r="Q265" s="825">
        <v>2810</v>
      </c>
      <c r="R265" s="826">
        <v>1730</v>
      </c>
      <c r="S265" s="827">
        <v>980</v>
      </c>
      <c r="T265" s="828">
        <v>1310</v>
      </c>
      <c r="U265" s="829">
        <v>1660</v>
      </c>
      <c r="V265" s="830">
        <f t="shared" ref="V265" si="259">SUM(Q265:U266)</f>
        <v>8490</v>
      </c>
      <c r="W265" s="824"/>
      <c r="X265" s="824"/>
      <c r="Y265" s="706"/>
      <c r="Z265" s="824"/>
    </row>
    <row r="266" spans="1:26" s="5" customFormat="1">
      <c r="A266" s="817" t="s">
        <v>5041</v>
      </c>
      <c r="B266" s="817"/>
      <c r="C266" s="831" t="s">
        <v>58</v>
      </c>
      <c r="D266" s="819" t="s">
        <v>2</v>
      </c>
      <c r="E266" s="841" t="s">
        <v>54</v>
      </c>
      <c r="F266" s="821" t="s">
        <v>34</v>
      </c>
      <c r="G266" s="833" t="s">
        <v>19</v>
      </c>
      <c r="H266" s="833" t="s">
        <v>19</v>
      </c>
      <c r="I266" s="848" t="s">
        <v>87</v>
      </c>
      <c r="J266" s="845">
        <v>3</v>
      </c>
      <c r="K266" s="583" t="s">
        <v>21</v>
      </c>
      <c r="L266" s="627" t="s">
        <v>2040</v>
      </c>
      <c r="M266" s="51" t="s">
        <v>5326</v>
      </c>
      <c r="N266" s="627" t="s">
        <v>491</v>
      </c>
      <c r="O266" s="824"/>
      <c r="P266" s="576"/>
      <c r="Q266" s="825"/>
      <c r="R266" s="826"/>
      <c r="S266" s="827"/>
      <c r="T266" s="828"/>
      <c r="U266" s="829"/>
      <c r="V266" s="830"/>
      <c r="W266" s="824"/>
      <c r="X266" s="824"/>
      <c r="Y266" s="706"/>
      <c r="Z266" s="824"/>
    </row>
    <row r="267" spans="1:26" s="5" customFormat="1">
      <c r="A267" s="817" t="s">
        <v>5041</v>
      </c>
      <c r="B267" s="817" t="s">
        <v>5114</v>
      </c>
      <c r="C267" s="831" t="s">
        <v>546</v>
      </c>
      <c r="D267" s="819" t="str">
        <f t="shared" ref="D267" si="260">B267&amp;" "&amp;" "&amp;C267</f>
        <v>X1-058  ローレシアの王子</v>
      </c>
      <c r="E267" s="841" t="s">
        <v>54</v>
      </c>
      <c r="F267" s="821" t="s">
        <v>34</v>
      </c>
      <c r="G267" s="833" t="s">
        <v>19</v>
      </c>
      <c r="H267" s="833" t="s">
        <v>19</v>
      </c>
      <c r="I267" s="834" t="s">
        <v>5163</v>
      </c>
      <c r="J267" s="817" t="s">
        <v>4263</v>
      </c>
      <c r="K267" s="583" t="s">
        <v>21</v>
      </c>
      <c r="L267" s="627" t="s">
        <v>2777</v>
      </c>
      <c r="M267" s="51" t="s">
        <v>5323</v>
      </c>
      <c r="N267" s="627" t="s">
        <v>491</v>
      </c>
      <c r="O267" s="824"/>
      <c r="P267" s="576"/>
      <c r="Q267" s="825">
        <v>2730</v>
      </c>
      <c r="R267" s="826">
        <v>1860</v>
      </c>
      <c r="S267" s="827">
        <v>1000</v>
      </c>
      <c r="T267" s="828">
        <v>1480</v>
      </c>
      <c r="U267" s="829">
        <v>1420</v>
      </c>
      <c r="V267" s="830">
        <f t="shared" ref="V267" si="261">SUM(Q267:U268)</f>
        <v>8490</v>
      </c>
      <c r="W267" s="824"/>
      <c r="X267" s="824"/>
      <c r="Y267" s="706"/>
      <c r="Z267" s="824"/>
    </row>
    <row r="268" spans="1:26" s="5" customFormat="1">
      <c r="A268" s="817" t="s">
        <v>5041</v>
      </c>
      <c r="B268" s="817"/>
      <c r="C268" s="831" t="s">
        <v>546</v>
      </c>
      <c r="D268" s="819" t="s">
        <v>2</v>
      </c>
      <c r="E268" s="841" t="s">
        <v>54</v>
      </c>
      <c r="F268" s="821" t="s">
        <v>34</v>
      </c>
      <c r="G268" s="833" t="s">
        <v>19</v>
      </c>
      <c r="H268" s="833" t="s">
        <v>19</v>
      </c>
      <c r="I268" s="834" t="s">
        <v>90</v>
      </c>
      <c r="J268" s="817" t="s">
        <v>4263</v>
      </c>
      <c r="K268" s="591" t="s">
        <v>37</v>
      </c>
      <c r="L268" s="627" t="s">
        <v>2785</v>
      </c>
      <c r="M268" s="51" t="s">
        <v>5314</v>
      </c>
      <c r="N268" s="627" t="s">
        <v>490</v>
      </c>
      <c r="O268" s="824"/>
      <c r="P268" s="576"/>
      <c r="Q268" s="825"/>
      <c r="R268" s="826"/>
      <c r="S268" s="827"/>
      <c r="T268" s="828"/>
      <c r="U268" s="829"/>
      <c r="V268" s="830"/>
      <c r="W268" s="824"/>
      <c r="X268" s="824"/>
      <c r="Y268" s="706"/>
      <c r="Z268" s="824"/>
    </row>
    <row r="269" spans="1:26" s="5" customFormat="1">
      <c r="A269" s="817" t="s">
        <v>5041</v>
      </c>
      <c r="B269" s="817" t="s">
        <v>5115</v>
      </c>
      <c r="C269" s="818" t="s">
        <v>547</v>
      </c>
      <c r="D269" s="819" t="str">
        <f t="shared" ref="D269" si="262">B269&amp;" "&amp;" "&amp;C269</f>
        <v>X1-059  サマルトリアの王子</v>
      </c>
      <c r="E269" s="841" t="s">
        <v>54</v>
      </c>
      <c r="F269" s="821" t="s">
        <v>34</v>
      </c>
      <c r="G269" s="833" t="s">
        <v>19</v>
      </c>
      <c r="H269" s="833" t="s">
        <v>19</v>
      </c>
      <c r="I269" s="836" t="s">
        <v>41</v>
      </c>
      <c r="J269" s="845">
        <v>3</v>
      </c>
      <c r="K269" s="591" t="s">
        <v>37</v>
      </c>
      <c r="L269" s="627" t="s">
        <v>2785</v>
      </c>
      <c r="M269" s="51" t="s">
        <v>5315</v>
      </c>
      <c r="N269" s="627" t="s">
        <v>492</v>
      </c>
      <c r="O269" s="824"/>
      <c r="P269" s="576"/>
      <c r="Q269" s="825">
        <v>2760</v>
      </c>
      <c r="R269" s="826">
        <v>1580</v>
      </c>
      <c r="S269" s="827">
        <v>1240</v>
      </c>
      <c r="T269" s="828">
        <v>1750</v>
      </c>
      <c r="U269" s="829">
        <v>1160</v>
      </c>
      <c r="V269" s="830">
        <f t="shared" ref="V269" si="263">SUM(Q269:U270)</f>
        <v>8490</v>
      </c>
      <c r="W269" s="824"/>
      <c r="X269" s="824"/>
      <c r="Y269" s="706"/>
      <c r="Z269" s="824"/>
    </row>
    <row r="270" spans="1:26" s="5" customFormat="1" ht="12" customHeight="1">
      <c r="A270" s="817" t="s">
        <v>5041</v>
      </c>
      <c r="B270" s="817"/>
      <c r="C270" s="818" t="s">
        <v>547</v>
      </c>
      <c r="D270" s="819" t="s">
        <v>2</v>
      </c>
      <c r="E270" s="841" t="s">
        <v>54</v>
      </c>
      <c r="F270" s="821" t="s">
        <v>34</v>
      </c>
      <c r="G270" s="833" t="s">
        <v>19</v>
      </c>
      <c r="H270" s="833" t="s">
        <v>19</v>
      </c>
      <c r="I270" s="836" t="s">
        <v>41</v>
      </c>
      <c r="J270" s="845">
        <v>3</v>
      </c>
      <c r="K270" s="583" t="s">
        <v>21</v>
      </c>
      <c r="L270" s="627" t="s">
        <v>105</v>
      </c>
      <c r="M270" s="51" t="s">
        <v>5316</v>
      </c>
      <c r="N270" s="627" t="s">
        <v>491</v>
      </c>
      <c r="O270" s="824"/>
      <c r="P270" s="576"/>
      <c r="Q270" s="825"/>
      <c r="R270" s="826"/>
      <c r="S270" s="827"/>
      <c r="T270" s="828"/>
      <c r="U270" s="829"/>
      <c r="V270" s="830"/>
      <c r="W270" s="824"/>
      <c r="X270" s="824"/>
      <c r="Y270" s="706"/>
      <c r="Z270" s="824"/>
    </row>
    <row r="271" spans="1:26" s="5" customFormat="1">
      <c r="A271" s="817" t="s">
        <v>5041</v>
      </c>
      <c r="B271" s="817" t="s">
        <v>5116</v>
      </c>
      <c r="C271" s="818" t="s">
        <v>548</v>
      </c>
      <c r="D271" s="819" t="str">
        <f t="shared" ref="D271" si="264">B271&amp;" "&amp;" "&amp;C271</f>
        <v>X1-060  ムーンブルクの王女</v>
      </c>
      <c r="E271" s="841" t="s">
        <v>54</v>
      </c>
      <c r="F271" s="821" t="s">
        <v>34</v>
      </c>
      <c r="G271" s="822" t="s">
        <v>40</v>
      </c>
      <c r="H271" s="822" t="s">
        <v>40</v>
      </c>
      <c r="I271" s="846" t="s">
        <v>93</v>
      </c>
      <c r="J271" s="845">
        <v>3</v>
      </c>
      <c r="K271" s="583" t="s">
        <v>21</v>
      </c>
      <c r="L271" s="627" t="s">
        <v>2781</v>
      </c>
      <c r="M271" s="51" t="s">
        <v>5317</v>
      </c>
      <c r="N271" s="627" t="s">
        <v>491</v>
      </c>
      <c r="O271" s="824"/>
      <c r="P271" s="576"/>
      <c r="Q271" s="825">
        <v>2830</v>
      </c>
      <c r="R271" s="826">
        <v>1160</v>
      </c>
      <c r="S271" s="827">
        <v>1850</v>
      </c>
      <c r="T271" s="828">
        <v>1420</v>
      </c>
      <c r="U271" s="829">
        <v>1230</v>
      </c>
      <c r="V271" s="830">
        <f t="shared" ref="V271" si="265">SUM(Q271:U272)</f>
        <v>8490</v>
      </c>
      <c r="W271" s="824"/>
      <c r="X271" s="847" t="s">
        <v>187</v>
      </c>
      <c r="Y271" s="706"/>
      <c r="Z271" s="824"/>
    </row>
    <row r="272" spans="1:26" s="5" customFormat="1">
      <c r="A272" s="817" t="s">
        <v>5041</v>
      </c>
      <c r="B272" s="817"/>
      <c r="C272" s="818" t="s">
        <v>548</v>
      </c>
      <c r="D272" s="819" t="s">
        <v>2</v>
      </c>
      <c r="E272" s="841" t="s">
        <v>54</v>
      </c>
      <c r="F272" s="821" t="s">
        <v>34</v>
      </c>
      <c r="G272" s="822" t="s">
        <v>40</v>
      </c>
      <c r="H272" s="822" t="s">
        <v>40</v>
      </c>
      <c r="I272" s="846" t="s">
        <v>93</v>
      </c>
      <c r="J272" s="845">
        <v>3</v>
      </c>
      <c r="K272" s="583" t="s">
        <v>21</v>
      </c>
      <c r="L272" s="627" t="s">
        <v>2777</v>
      </c>
      <c r="M272" s="51" t="s">
        <v>5324</v>
      </c>
      <c r="N272" s="627" t="s">
        <v>490</v>
      </c>
      <c r="O272" s="824"/>
      <c r="P272" s="576"/>
      <c r="Q272" s="825"/>
      <c r="R272" s="826"/>
      <c r="S272" s="827"/>
      <c r="T272" s="828"/>
      <c r="U272" s="829"/>
      <c r="V272" s="830"/>
      <c r="W272" s="824"/>
      <c r="X272" s="847" t="s">
        <v>187</v>
      </c>
      <c r="Y272" s="706"/>
      <c r="Z272" s="824"/>
    </row>
    <row r="273" spans="1:26" s="5" customFormat="1">
      <c r="A273" s="817" t="s">
        <v>5041</v>
      </c>
      <c r="B273" s="817" t="s">
        <v>5117</v>
      </c>
      <c r="C273" s="831" t="s">
        <v>59</v>
      </c>
      <c r="D273" s="819" t="str">
        <f t="shared" ref="D273" si="266">B273&amp;" "&amp;" "&amp;C273</f>
        <v>X1-061  りゅうおう</v>
      </c>
      <c r="E273" s="839" t="s">
        <v>73</v>
      </c>
      <c r="F273" s="840" t="s">
        <v>74</v>
      </c>
      <c r="G273" s="822" t="s">
        <v>40</v>
      </c>
      <c r="H273" s="833" t="s">
        <v>19</v>
      </c>
      <c r="I273" s="844" t="s">
        <v>4465</v>
      </c>
      <c r="J273" s="817" t="s">
        <v>4263</v>
      </c>
      <c r="K273" s="583" t="s">
        <v>21</v>
      </c>
      <c r="L273" s="627" t="s">
        <v>2040</v>
      </c>
      <c r="M273" s="51" t="s">
        <v>5320</v>
      </c>
      <c r="N273" s="627" t="s">
        <v>491</v>
      </c>
      <c r="O273" s="824"/>
      <c r="P273" s="576"/>
      <c r="Q273" s="825">
        <v>2820</v>
      </c>
      <c r="R273" s="826">
        <v>1500</v>
      </c>
      <c r="S273" s="827">
        <v>1850</v>
      </c>
      <c r="T273" s="828">
        <v>1280</v>
      </c>
      <c r="U273" s="829">
        <v>1270</v>
      </c>
      <c r="V273" s="830">
        <f t="shared" ref="V273" si="267">SUM(Q273:U274)</f>
        <v>8720</v>
      </c>
      <c r="W273" s="824"/>
      <c r="X273" s="824"/>
      <c r="Y273" s="706"/>
      <c r="Z273" s="824"/>
    </row>
    <row r="274" spans="1:26" s="5" customFormat="1">
      <c r="A274" s="817" t="s">
        <v>5041</v>
      </c>
      <c r="B274" s="817"/>
      <c r="C274" s="831" t="s">
        <v>59</v>
      </c>
      <c r="D274" s="819" t="s">
        <v>2</v>
      </c>
      <c r="E274" s="839" t="s">
        <v>73</v>
      </c>
      <c r="F274" s="840" t="s">
        <v>74</v>
      </c>
      <c r="G274" s="822" t="s">
        <v>40</v>
      </c>
      <c r="H274" s="833" t="s">
        <v>19</v>
      </c>
      <c r="I274" s="844" t="s">
        <v>4465</v>
      </c>
      <c r="J274" s="817" t="s">
        <v>4263</v>
      </c>
      <c r="K274" s="591" t="s">
        <v>37</v>
      </c>
      <c r="L274" s="627" t="s">
        <v>2785</v>
      </c>
      <c r="M274" s="51" t="s">
        <v>5318</v>
      </c>
      <c r="N274" s="627" t="s">
        <v>490</v>
      </c>
      <c r="O274" s="824"/>
      <c r="P274" s="576"/>
      <c r="Q274" s="825"/>
      <c r="R274" s="826"/>
      <c r="S274" s="827"/>
      <c r="T274" s="828"/>
      <c r="U274" s="829"/>
      <c r="V274" s="830"/>
      <c r="W274" s="824"/>
      <c r="X274" s="824"/>
      <c r="Y274" s="706"/>
      <c r="Z274" s="824"/>
    </row>
    <row r="275" spans="1:26" s="5" customFormat="1">
      <c r="A275" s="817" t="s">
        <v>5041</v>
      </c>
      <c r="B275" s="817" t="s">
        <v>5118</v>
      </c>
      <c r="C275" s="831" t="s">
        <v>4099</v>
      </c>
      <c r="D275" s="819" t="str">
        <f t="shared" ref="D275" si="268">B275&amp;" "&amp;" "&amp;C275</f>
        <v>X1-062  破壊神シドー</v>
      </c>
      <c r="E275" s="839" t="s">
        <v>73</v>
      </c>
      <c r="F275" s="840" t="s">
        <v>74</v>
      </c>
      <c r="G275" s="833" t="s">
        <v>19</v>
      </c>
      <c r="H275" s="835" t="s">
        <v>88</v>
      </c>
      <c r="I275" s="838" t="s">
        <v>4430</v>
      </c>
      <c r="J275" s="817" t="s">
        <v>4263</v>
      </c>
      <c r="K275" s="583" t="s">
        <v>21</v>
      </c>
      <c r="L275" s="627" t="s">
        <v>2040</v>
      </c>
      <c r="M275" s="51" t="s">
        <v>5319</v>
      </c>
      <c r="N275" s="627" t="s">
        <v>491</v>
      </c>
      <c r="O275" s="824"/>
      <c r="P275" s="576"/>
      <c r="Q275" s="825">
        <v>2910</v>
      </c>
      <c r="R275" s="826">
        <v>1910</v>
      </c>
      <c r="S275" s="827">
        <v>950</v>
      </c>
      <c r="T275" s="828">
        <v>1400</v>
      </c>
      <c r="U275" s="829">
        <v>1510</v>
      </c>
      <c r="V275" s="830">
        <f t="shared" ref="V275" si="269">SUM(Q275:U276)</f>
        <v>8680</v>
      </c>
      <c r="W275" s="824"/>
      <c r="X275" s="824"/>
      <c r="Y275" s="706"/>
      <c r="Z275" s="824"/>
    </row>
    <row r="276" spans="1:26" s="5" customFormat="1">
      <c r="A276" s="817" t="s">
        <v>5041</v>
      </c>
      <c r="B276" s="817"/>
      <c r="C276" s="831" t="s">
        <v>4099</v>
      </c>
      <c r="D276" s="819" t="s">
        <v>2</v>
      </c>
      <c r="E276" s="839" t="s">
        <v>73</v>
      </c>
      <c r="F276" s="840" t="s">
        <v>74</v>
      </c>
      <c r="G276" s="833" t="s">
        <v>19</v>
      </c>
      <c r="H276" s="835" t="s">
        <v>88</v>
      </c>
      <c r="I276" s="838" t="s">
        <v>4430</v>
      </c>
      <c r="J276" s="817" t="s">
        <v>4263</v>
      </c>
      <c r="K276" s="591" t="s">
        <v>37</v>
      </c>
      <c r="L276" s="627" t="s">
        <v>272</v>
      </c>
      <c r="M276" s="51" t="s">
        <v>5306</v>
      </c>
      <c r="N276" s="627" t="s">
        <v>490</v>
      </c>
      <c r="O276" s="824"/>
      <c r="P276" s="576"/>
      <c r="Q276" s="825"/>
      <c r="R276" s="826"/>
      <c r="S276" s="827"/>
      <c r="T276" s="828"/>
      <c r="U276" s="829"/>
      <c r="V276" s="830"/>
      <c r="W276" s="824"/>
      <c r="X276" s="824"/>
      <c r="Y276" s="706"/>
      <c r="Z276" s="824"/>
    </row>
    <row r="277" spans="1:26" s="5" customFormat="1">
      <c r="A277" s="817" t="s">
        <v>5041</v>
      </c>
      <c r="B277" s="817" t="s">
        <v>5119</v>
      </c>
      <c r="C277" s="831" t="s">
        <v>5149</v>
      </c>
      <c r="D277" s="819" t="str">
        <f t="shared" ref="D277" si="270">B277&amp;" "&amp;" "&amp;C277</f>
        <v>X1-063  ダイ (覚醒)</v>
      </c>
      <c r="E277" s="820" t="s">
        <v>2700</v>
      </c>
      <c r="F277" s="821" t="s">
        <v>34</v>
      </c>
      <c r="G277" s="833" t="s">
        <v>19</v>
      </c>
      <c r="H277" s="822" t="s">
        <v>40</v>
      </c>
      <c r="I277" s="838" t="s">
        <v>4430</v>
      </c>
      <c r="J277" s="817" t="s">
        <v>4262</v>
      </c>
      <c r="K277" s="605" t="s">
        <v>21</v>
      </c>
      <c r="L277" s="604" t="s">
        <v>104</v>
      </c>
      <c r="M277" s="51" t="s">
        <v>5238</v>
      </c>
      <c r="N277" s="604" t="s">
        <v>491</v>
      </c>
      <c r="O277" s="824"/>
      <c r="P277" s="576"/>
      <c r="Q277" s="825">
        <v>2860</v>
      </c>
      <c r="R277" s="826">
        <v>1920</v>
      </c>
      <c r="S277" s="827">
        <v>1690</v>
      </c>
      <c r="T277" s="828">
        <v>1380</v>
      </c>
      <c r="U277" s="829">
        <v>1110</v>
      </c>
      <c r="V277" s="830">
        <f t="shared" ref="V277" si="271">SUM(Q277:U278)</f>
        <v>8960</v>
      </c>
      <c r="W277" s="824"/>
      <c r="X277" s="824"/>
      <c r="Y277" s="706"/>
      <c r="Z277" s="824"/>
    </row>
    <row r="278" spans="1:26" s="5" customFormat="1">
      <c r="A278" s="817" t="s">
        <v>5041</v>
      </c>
      <c r="B278" s="817"/>
      <c r="C278" s="831" t="s">
        <v>5149</v>
      </c>
      <c r="D278" s="819" t="s">
        <v>2</v>
      </c>
      <c r="E278" s="820" t="s">
        <v>2700</v>
      </c>
      <c r="F278" s="821" t="s">
        <v>34</v>
      </c>
      <c r="G278" s="833" t="s">
        <v>19</v>
      </c>
      <c r="H278" s="822" t="s">
        <v>40</v>
      </c>
      <c r="I278" s="838" t="s">
        <v>4430</v>
      </c>
      <c r="J278" s="817" t="s">
        <v>4262</v>
      </c>
      <c r="K278" s="606" t="s">
        <v>37</v>
      </c>
      <c r="L278" s="604" t="s">
        <v>2785</v>
      </c>
      <c r="M278" s="51" t="s">
        <v>5239</v>
      </c>
      <c r="N278" s="604" t="s">
        <v>492</v>
      </c>
      <c r="O278" s="824"/>
      <c r="P278" s="576"/>
      <c r="Q278" s="825"/>
      <c r="R278" s="826"/>
      <c r="S278" s="827"/>
      <c r="T278" s="828"/>
      <c r="U278" s="829"/>
      <c r="V278" s="830"/>
      <c r="W278" s="824"/>
      <c r="X278" s="824"/>
      <c r="Y278" s="706"/>
      <c r="Z278" s="824"/>
    </row>
    <row r="279" spans="1:26" s="5" customFormat="1">
      <c r="A279" s="817" t="s">
        <v>5041</v>
      </c>
      <c r="B279" s="817" t="s">
        <v>5120</v>
      </c>
      <c r="C279" s="831" t="s">
        <v>42</v>
      </c>
      <c r="D279" s="819" t="str">
        <f t="shared" ref="D279" si="272">B279&amp;" "&amp;" "&amp;C279</f>
        <v>X1-064  レオナ</v>
      </c>
      <c r="E279" s="820" t="s">
        <v>2700</v>
      </c>
      <c r="F279" s="821" t="s">
        <v>34</v>
      </c>
      <c r="G279" s="822" t="s">
        <v>40</v>
      </c>
      <c r="H279" s="843" t="s">
        <v>80</v>
      </c>
      <c r="I279" s="844" t="s">
        <v>4465</v>
      </c>
      <c r="J279" s="817" t="s">
        <v>4263</v>
      </c>
      <c r="K279" s="605" t="s">
        <v>21</v>
      </c>
      <c r="L279" s="604" t="s">
        <v>2040</v>
      </c>
      <c r="M279" s="51" t="s">
        <v>5240</v>
      </c>
      <c r="N279" s="604" t="s">
        <v>491</v>
      </c>
      <c r="O279" s="824"/>
      <c r="P279" s="576"/>
      <c r="Q279" s="825">
        <v>2840</v>
      </c>
      <c r="R279" s="826">
        <v>1000</v>
      </c>
      <c r="S279" s="827">
        <v>1940</v>
      </c>
      <c r="T279" s="828">
        <v>1610</v>
      </c>
      <c r="U279" s="829">
        <v>1500</v>
      </c>
      <c r="V279" s="830">
        <f t="shared" ref="V279" si="273">SUM(Q279:U280)</f>
        <v>8890</v>
      </c>
      <c r="W279" s="824"/>
      <c r="X279" s="824"/>
      <c r="Y279" s="706"/>
      <c r="Z279" s="824"/>
    </row>
    <row r="280" spans="1:26" s="5" customFormat="1">
      <c r="A280" s="817" t="s">
        <v>5041</v>
      </c>
      <c r="B280" s="817"/>
      <c r="C280" s="831" t="s">
        <v>42</v>
      </c>
      <c r="D280" s="819" t="s">
        <v>2</v>
      </c>
      <c r="E280" s="820" t="s">
        <v>2700</v>
      </c>
      <c r="F280" s="821" t="s">
        <v>34</v>
      </c>
      <c r="G280" s="822" t="s">
        <v>40</v>
      </c>
      <c r="H280" s="843" t="s">
        <v>80</v>
      </c>
      <c r="I280" s="844" t="s">
        <v>4465</v>
      </c>
      <c r="J280" s="817" t="s">
        <v>4263</v>
      </c>
      <c r="K280" s="11" t="s">
        <v>81</v>
      </c>
      <c r="L280" s="604" t="s">
        <v>81</v>
      </c>
      <c r="M280" s="51" t="s">
        <v>5199</v>
      </c>
      <c r="N280" s="604" t="s">
        <v>492</v>
      </c>
      <c r="O280" s="824"/>
      <c r="P280" s="576"/>
      <c r="Q280" s="825"/>
      <c r="R280" s="826"/>
      <c r="S280" s="827"/>
      <c r="T280" s="828"/>
      <c r="U280" s="829"/>
      <c r="V280" s="830"/>
      <c r="W280" s="824"/>
      <c r="X280" s="824"/>
      <c r="Y280" s="706"/>
      <c r="Z280" s="824"/>
    </row>
    <row r="281" spans="1:26" s="5" customFormat="1">
      <c r="A281" s="817" t="s">
        <v>5041</v>
      </c>
      <c r="B281" s="817" t="s">
        <v>5121</v>
      </c>
      <c r="C281" s="818" t="s">
        <v>5185</v>
      </c>
      <c r="D281" s="819" t="str">
        <f t="shared" ref="D281" si="274">B281&amp;" "&amp;" "&amp;C281</f>
        <v>X1-065  グランドラゴーン</v>
      </c>
      <c r="E281" s="820" t="s">
        <v>2700</v>
      </c>
      <c r="F281" s="832" t="s">
        <v>35</v>
      </c>
      <c r="G281" s="833" t="s">
        <v>19</v>
      </c>
      <c r="H281" s="842" t="s">
        <v>89</v>
      </c>
      <c r="I281" s="838" t="s">
        <v>4430</v>
      </c>
      <c r="J281" s="817" t="s">
        <v>4263</v>
      </c>
      <c r="K281" s="605" t="s">
        <v>21</v>
      </c>
      <c r="L281" s="604" t="s">
        <v>2777</v>
      </c>
      <c r="M281" s="51" t="s">
        <v>5307</v>
      </c>
      <c r="N281" s="604" t="s">
        <v>491</v>
      </c>
      <c r="O281" s="824"/>
      <c r="P281" s="576"/>
      <c r="Q281" s="825">
        <v>3070</v>
      </c>
      <c r="R281" s="826">
        <v>1570</v>
      </c>
      <c r="S281" s="827">
        <v>1100</v>
      </c>
      <c r="T281" s="828">
        <v>1260</v>
      </c>
      <c r="U281" s="829">
        <v>1870</v>
      </c>
      <c r="V281" s="830">
        <f t="shared" ref="V281" si="275">SUM(Q281:U282)</f>
        <v>8870</v>
      </c>
      <c r="W281" s="824"/>
      <c r="X281" s="824"/>
      <c r="Y281" s="706"/>
      <c r="Z281" s="824"/>
    </row>
    <row r="282" spans="1:26" s="5" customFormat="1">
      <c r="A282" s="817" t="s">
        <v>5041</v>
      </c>
      <c r="B282" s="817"/>
      <c r="C282" s="818"/>
      <c r="D282" s="819" t="s">
        <v>2</v>
      </c>
      <c r="E282" s="820" t="s">
        <v>2700</v>
      </c>
      <c r="F282" s="832" t="s">
        <v>35</v>
      </c>
      <c r="G282" s="833" t="s">
        <v>19</v>
      </c>
      <c r="H282" s="842" t="s">
        <v>89</v>
      </c>
      <c r="I282" s="838" t="s">
        <v>4430</v>
      </c>
      <c r="J282" s="817" t="s">
        <v>4263</v>
      </c>
      <c r="K282" s="606" t="s">
        <v>37</v>
      </c>
      <c r="L282" s="604" t="s">
        <v>2785</v>
      </c>
      <c r="M282" s="51" t="s">
        <v>5241</v>
      </c>
      <c r="N282" s="604" t="s">
        <v>492</v>
      </c>
      <c r="O282" s="824"/>
      <c r="P282" s="576"/>
      <c r="Q282" s="825"/>
      <c r="R282" s="826"/>
      <c r="S282" s="827"/>
      <c r="T282" s="828"/>
      <c r="U282" s="829"/>
      <c r="V282" s="830"/>
      <c r="W282" s="824"/>
      <c r="X282" s="824"/>
      <c r="Y282" s="706"/>
      <c r="Z282" s="824"/>
    </row>
    <row r="283" spans="1:26" s="5" customFormat="1">
      <c r="A283" s="817" t="s">
        <v>5041</v>
      </c>
      <c r="B283" s="817" t="s">
        <v>5122</v>
      </c>
      <c r="C283" s="831" t="s">
        <v>5354</v>
      </c>
      <c r="D283" s="819" t="str">
        <f t="shared" ref="D283" si="276">B283&amp;" "&amp;" "&amp;C283</f>
        <v>X1-066  バラン (覚醒 竜魔人)</v>
      </c>
      <c r="E283" s="820" t="s">
        <v>2700</v>
      </c>
      <c r="F283" s="832" t="s">
        <v>35</v>
      </c>
      <c r="G283" s="833" t="s">
        <v>19</v>
      </c>
      <c r="H283" s="822" t="s">
        <v>40</v>
      </c>
      <c r="I283" s="834" t="s">
        <v>5163</v>
      </c>
      <c r="J283" s="817" t="s">
        <v>4263</v>
      </c>
      <c r="K283" s="658" t="s">
        <v>21</v>
      </c>
      <c r="L283" s="657" t="s">
        <v>2777</v>
      </c>
      <c r="M283" s="51" t="s">
        <v>5370</v>
      </c>
      <c r="N283" s="657" t="s">
        <v>491</v>
      </c>
      <c r="O283" s="824"/>
      <c r="P283" s="576"/>
      <c r="Q283" s="825">
        <v>2890</v>
      </c>
      <c r="R283" s="826">
        <v>2000</v>
      </c>
      <c r="S283" s="827">
        <v>1520</v>
      </c>
      <c r="T283" s="828">
        <v>1470</v>
      </c>
      <c r="U283" s="829">
        <v>1050</v>
      </c>
      <c r="V283" s="830">
        <f t="shared" ref="V283" si="277">SUM(Q283:U284)</f>
        <v>8930</v>
      </c>
      <c r="W283" s="576"/>
      <c r="X283" s="824"/>
      <c r="Y283" s="706"/>
      <c r="Z283" s="824"/>
    </row>
    <row r="284" spans="1:26" s="5" customFormat="1">
      <c r="A284" s="817" t="s">
        <v>5041</v>
      </c>
      <c r="B284" s="817"/>
      <c r="C284" s="831" t="s">
        <v>5354</v>
      </c>
      <c r="D284" s="819" t="s">
        <v>2</v>
      </c>
      <c r="E284" s="820" t="s">
        <v>2700</v>
      </c>
      <c r="F284" s="832" t="s">
        <v>35</v>
      </c>
      <c r="G284" s="833" t="s">
        <v>19</v>
      </c>
      <c r="H284" s="822" t="s">
        <v>40</v>
      </c>
      <c r="I284" s="834" t="s">
        <v>90</v>
      </c>
      <c r="J284" s="817" t="s">
        <v>4263</v>
      </c>
      <c r="K284" s="658" t="s">
        <v>21</v>
      </c>
      <c r="L284" s="657" t="s">
        <v>2040</v>
      </c>
      <c r="M284" s="51" t="s">
        <v>5366</v>
      </c>
      <c r="N284" s="657" t="s">
        <v>491</v>
      </c>
      <c r="O284" s="824"/>
      <c r="P284" s="576"/>
      <c r="Q284" s="825"/>
      <c r="R284" s="826"/>
      <c r="S284" s="827"/>
      <c r="T284" s="828"/>
      <c r="U284" s="829"/>
      <c r="V284" s="830"/>
      <c r="W284" s="576"/>
      <c r="X284" s="824"/>
      <c r="Y284" s="706"/>
      <c r="Z284" s="824"/>
    </row>
    <row r="285" spans="1:26" s="5" customFormat="1">
      <c r="A285" s="817" t="s">
        <v>5041</v>
      </c>
      <c r="B285" s="817" t="s">
        <v>5123</v>
      </c>
      <c r="C285" s="818" t="s">
        <v>5353</v>
      </c>
      <c r="D285" s="819" t="str">
        <f t="shared" ref="D285" si="278">B285&amp;" "&amp;" "&amp;C285</f>
        <v>X1-067  時空の魔導士メイロ</v>
      </c>
      <c r="E285" s="820" t="s">
        <v>2700</v>
      </c>
      <c r="F285" s="821" t="s">
        <v>34</v>
      </c>
      <c r="G285" s="822" t="s">
        <v>40</v>
      </c>
      <c r="H285" s="835" t="s">
        <v>88</v>
      </c>
      <c r="I285" s="836" t="s">
        <v>41</v>
      </c>
      <c r="J285" s="817" t="s">
        <v>4262</v>
      </c>
      <c r="K285" s="658" t="s">
        <v>21</v>
      </c>
      <c r="L285" s="657" t="s">
        <v>2040</v>
      </c>
      <c r="M285" s="51" t="s">
        <v>5367</v>
      </c>
      <c r="N285" s="657" t="s">
        <v>496</v>
      </c>
      <c r="O285" s="824"/>
      <c r="P285" s="576"/>
      <c r="Q285" s="825">
        <v>2880</v>
      </c>
      <c r="R285" s="826">
        <v>1060</v>
      </c>
      <c r="S285" s="827">
        <v>1950</v>
      </c>
      <c r="T285" s="828">
        <v>1600</v>
      </c>
      <c r="U285" s="829">
        <v>1400</v>
      </c>
      <c r="V285" s="830">
        <f t="shared" ref="V285" si="279">SUM(Q285:U286)</f>
        <v>8890</v>
      </c>
      <c r="W285" s="576"/>
      <c r="X285" s="824"/>
      <c r="Y285" s="706"/>
      <c r="Z285" s="824"/>
    </row>
    <row r="286" spans="1:26" s="5" customFormat="1">
      <c r="A286" s="817" t="s">
        <v>5041</v>
      </c>
      <c r="B286" s="817"/>
      <c r="C286" s="818" t="s">
        <v>5353</v>
      </c>
      <c r="D286" s="819" t="s">
        <v>2</v>
      </c>
      <c r="E286" s="820" t="s">
        <v>2700</v>
      </c>
      <c r="F286" s="821" t="s">
        <v>34</v>
      </c>
      <c r="G286" s="822" t="s">
        <v>40</v>
      </c>
      <c r="H286" s="835" t="s">
        <v>88</v>
      </c>
      <c r="I286" s="836" t="s">
        <v>41</v>
      </c>
      <c r="J286" s="817" t="s">
        <v>4262</v>
      </c>
      <c r="K286" s="658" t="s">
        <v>21</v>
      </c>
      <c r="L286" s="657" t="s">
        <v>2040</v>
      </c>
      <c r="M286" s="51" t="s">
        <v>5368</v>
      </c>
      <c r="N286" s="657" t="s">
        <v>85</v>
      </c>
      <c r="O286" s="824"/>
      <c r="P286" s="576"/>
      <c r="Q286" s="825"/>
      <c r="R286" s="826"/>
      <c r="S286" s="827"/>
      <c r="T286" s="828"/>
      <c r="U286" s="829"/>
      <c r="V286" s="830"/>
      <c r="W286" s="576"/>
      <c r="X286" s="824"/>
      <c r="Y286" s="706"/>
      <c r="Z286" s="824"/>
    </row>
    <row r="287" spans="1:26" s="5" customFormat="1">
      <c r="A287" s="817" t="s">
        <v>5041</v>
      </c>
      <c r="B287" s="817" t="s">
        <v>5124</v>
      </c>
      <c r="C287" s="818" t="s">
        <v>548</v>
      </c>
      <c r="D287" s="819" t="str">
        <f t="shared" ref="D287" si="280">B287&amp;" "&amp;" "&amp;C287</f>
        <v>X1-068  ムーンブルクの王女</v>
      </c>
      <c r="E287" s="820" t="s">
        <v>2700</v>
      </c>
      <c r="F287" s="821" t="s">
        <v>34</v>
      </c>
      <c r="G287" s="822" t="s">
        <v>40</v>
      </c>
      <c r="H287" s="822" t="s">
        <v>40</v>
      </c>
      <c r="I287" s="823" t="s">
        <v>82</v>
      </c>
      <c r="J287" s="817" t="s">
        <v>4262</v>
      </c>
      <c r="K287" s="658" t="s">
        <v>21</v>
      </c>
      <c r="L287" s="657" t="s">
        <v>2040</v>
      </c>
      <c r="M287" s="51" t="s">
        <v>5369</v>
      </c>
      <c r="N287" s="657" t="s">
        <v>491</v>
      </c>
      <c r="O287" s="824"/>
      <c r="P287" s="576"/>
      <c r="Q287" s="825">
        <v>2870</v>
      </c>
      <c r="R287" s="826">
        <v>1160</v>
      </c>
      <c r="S287" s="827">
        <v>1950</v>
      </c>
      <c r="T287" s="828">
        <v>1560</v>
      </c>
      <c r="U287" s="829">
        <v>1300</v>
      </c>
      <c r="V287" s="830">
        <f t="shared" ref="V287" si="281">SUM(Q287:U288)</f>
        <v>8840</v>
      </c>
      <c r="W287" s="824"/>
      <c r="X287" s="824"/>
      <c r="Y287" s="706"/>
      <c r="Z287" s="824"/>
    </row>
    <row r="288" spans="1:26" s="5" customFormat="1">
      <c r="A288" s="817" t="s">
        <v>5041</v>
      </c>
      <c r="B288" s="817"/>
      <c r="C288" s="818" t="s">
        <v>548</v>
      </c>
      <c r="D288" s="819" t="s">
        <v>2</v>
      </c>
      <c r="E288" s="820" t="s">
        <v>2700</v>
      </c>
      <c r="F288" s="821" t="s">
        <v>34</v>
      </c>
      <c r="G288" s="822" t="s">
        <v>40</v>
      </c>
      <c r="H288" s="822" t="s">
        <v>40</v>
      </c>
      <c r="I288" s="823" t="s">
        <v>82</v>
      </c>
      <c r="J288" s="817" t="s">
        <v>4262</v>
      </c>
      <c r="K288" s="658" t="s">
        <v>21</v>
      </c>
      <c r="L288" s="657" t="s">
        <v>2777</v>
      </c>
      <c r="M288" s="51" t="s">
        <v>5371</v>
      </c>
      <c r="N288" s="657" t="s">
        <v>494</v>
      </c>
      <c r="O288" s="824"/>
      <c r="P288" s="576"/>
      <c r="Q288" s="825"/>
      <c r="R288" s="826"/>
      <c r="S288" s="827"/>
      <c r="T288" s="828"/>
      <c r="U288" s="829"/>
      <c r="V288" s="830"/>
      <c r="W288" s="824"/>
      <c r="X288" s="824"/>
      <c r="Y288" s="706"/>
      <c r="Z288" s="824"/>
    </row>
    <row r="289" spans="1:26" s="5" customFormat="1">
      <c r="A289" s="817" t="s">
        <v>4717</v>
      </c>
      <c r="B289" s="817" t="s">
        <v>4718</v>
      </c>
      <c r="C289" s="831" t="s">
        <v>2</v>
      </c>
      <c r="D289" s="819" t="str">
        <f>B289&amp;" "&amp;" "&amp;C289</f>
        <v>S5-001  ダイ</v>
      </c>
      <c r="E289" s="858" t="s">
        <v>609</v>
      </c>
      <c r="F289" s="821" t="s">
        <v>34</v>
      </c>
      <c r="G289" s="833" t="s">
        <v>19</v>
      </c>
      <c r="H289" s="833" t="s">
        <v>19</v>
      </c>
      <c r="I289" s="845"/>
      <c r="J289" s="845"/>
      <c r="K289" s="499" t="s">
        <v>37</v>
      </c>
      <c r="L289" s="483" t="s">
        <v>2785</v>
      </c>
      <c r="M289" s="51" t="s">
        <v>4783</v>
      </c>
      <c r="N289" s="483" t="s">
        <v>490</v>
      </c>
      <c r="O289" s="824"/>
      <c r="P289" s="474"/>
      <c r="Q289" s="825">
        <v>1780</v>
      </c>
      <c r="R289" s="826">
        <v>1180</v>
      </c>
      <c r="S289" s="827">
        <v>720</v>
      </c>
      <c r="T289" s="828">
        <v>900</v>
      </c>
      <c r="U289" s="829">
        <v>1240</v>
      </c>
      <c r="V289" s="830">
        <f>SUM(Q289:U290)</f>
        <v>5820</v>
      </c>
      <c r="W289" s="824" t="s">
        <v>3389</v>
      </c>
      <c r="X289" s="824"/>
      <c r="Y289" s="706"/>
      <c r="Z289" s="824"/>
    </row>
    <row r="290" spans="1:26" s="5" customFormat="1">
      <c r="A290" s="817" t="s">
        <v>4717</v>
      </c>
      <c r="B290" s="817"/>
      <c r="C290" s="831" t="s">
        <v>2</v>
      </c>
      <c r="D290" s="819" t="s">
        <v>2</v>
      </c>
      <c r="E290" s="858" t="s">
        <v>609</v>
      </c>
      <c r="F290" s="821" t="s">
        <v>34</v>
      </c>
      <c r="G290" s="833" t="s">
        <v>19</v>
      </c>
      <c r="H290" s="833" t="s">
        <v>19</v>
      </c>
      <c r="I290" s="845"/>
      <c r="J290" s="845"/>
      <c r="K290" s="474"/>
      <c r="L290" s="474"/>
      <c r="M290" s="51"/>
      <c r="N290" s="474"/>
      <c r="O290" s="824"/>
      <c r="P290" s="474"/>
      <c r="Q290" s="825"/>
      <c r="R290" s="826"/>
      <c r="S290" s="827"/>
      <c r="T290" s="828"/>
      <c r="U290" s="829"/>
      <c r="V290" s="830"/>
      <c r="W290" s="824" t="s">
        <v>3389</v>
      </c>
      <c r="X290" s="824"/>
      <c r="Y290" s="706"/>
      <c r="Z290" s="824"/>
    </row>
    <row r="291" spans="1:26" s="5" customFormat="1">
      <c r="A291" s="817" t="s">
        <v>4717</v>
      </c>
      <c r="B291" s="817" t="s">
        <v>4719</v>
      </c>
      <c r="C291" s="831" t="s">
        <v>42</v>
      </c>
      <c r="D291" s="819" t="str">
        <f t="shared" ref="D291" si="282">B291&amp;" "&amp;" "&amp;C291</f>
        <v>S5-002  レオナ</v>
      </c>
      <c r="E291" s="858" t="s">
        <v>609</v>
      </c>
      <c r="F291" s="821" t="s">
        <v>34</v>
      </c>
      <c r="G291" s="822" t="s">
        <v>40</v>
      </c>
      <c r="H291" s="843" t="s">
        <v>80</v>
      </c>
      <c r="I291" s="845"/>
      <c r="J291" s="845"/>
      <c r="K291" s="11" t="s">
        <v>81</v>
      </c>
      <c r="L291" s="483" t="s">
        <v>81</v>
      </c>
      <c r="M291" s="51" t="s">
        <v>1765</v>
      </c>
      <c r="N291" s="483" t="s">
        <v>492</v>
      </c>
      <c r="O291" s="824"/>
      <c r="P291" s="474"/>
      <c r="Q291" s="825">
        <v>1760</v>
      </c>
      <c r="R291" s="826">
        <v>730</v>
      </c>
      <c r="S291" s="827">
        <v>1220</v>
      </c>
      <c r="T291" s="828">
        <v>1140</v>
      </c>
      <c r="U291" s="829">
        <v>940</v>
      </c>
      <c r="V291" s="830">
        <f t="shared" ref="V291" si="283">SUM(Q291:U292)</f>
        <v>5790</v>
      </c>
      <c r="W291" s="824" t="s">
        <v>3389</v>
      </c>
      <c r="X291" s="824"/>
      <c r="Y291" s="706"/>
      <c r="Z291" s="824"/>
    </row>
    <row r="292" spans="1:26" s="5" customFormat="1">
      <c r="A292" s="817" t="s">
        <v>4717</v>
      </c>
      <c r="B292" s="817"/>
      <c r="C292" s="831" t="s">
        <v>42</v>
      </c>
      <c r="D292" s="819" t="s">
        <v>2</v>
      </c>
      <c r="E292" s="858" t="s">
        <v>609</v>
      </c>
      <c r="F292" s="821" t="s">
        <v>34</v>
      </c>
      <c r="G292" s="822" t="s">
        <v>40</v>
      </c>
      <c r="H292" s="843" t="s">
        <v>80</v>
      </c>
      <c r="I292" s="845"/>
      <c r="J292" s="845"/>
      <c r="K292" s="474"/>
      <c r="L292" s="474"/>
      <c r="M292" s="51"/>
      <c r="N292" s="474"/>
      <c r="O292" s="824"/>
      <c r="P292" s="474"/>
      <c r="Q292" s="825"/>
      <c r="R292" s="826"/>
      <c r="S292" s="827"/>
      <c r="T292" s="828"/>
      <c r="U292" s="829"/>
      <c r="V292" s="830"/>
      <c r="W292" s="824" t="s">
        <v>3389</v>
      </c>
      <c r="X292" s="824"/>
      <c r="Y292" s="706"/>
      <c r="Z292" s="824"/>
    </row>
    <row r="293" spans="1:26" s="5" customFormat="1">
      <c r="A293" s="817" t="s">
        <v>4717</v>
      </c>
      <c r="B293" s="817" t="s">
        <v>4720</v>
      </c>
      <c r="C293" s="831" t="s">
        <v>172</v>
      </c>
      <c r="D293" s="819" t="str">
        <f t="shared" ref="D293" si="284">B293&amp;" "&amp;" "&amp;C293</f>
        <v>S5-003  ヒュンケル</v>
      </c>
      <c r="E293" s="858" t="s">
        <v>609</v>
      </c>
      <c r="F293" s="821" t="s">
        <v>34</v>
      </c>
      <c r="G293" s="833" t="s">
        <v>19</v>
      </c>
      <c r="H293" s="833" t="s">
        <v>19</v>
      </c>
      <c r="I293" s="845"/>
      <c r="J293" s="845"/>
      <c r="K293" s="476" t="s">
        <v>21</v>
      </c>
      <c r="L293" s="473" t="s">
        <v>2777</v>
      </c>
      <c r="M293" s="51" t="s">
        <v>4835</v>
      </c>
      <c r="N293" s="473" t="s">
        <v>496</v>
      </c>
      <c r="O293" s="824"/>
      <c r="P293" s="474"/>
      <c r="Q293" s="825">
        <v>1870</v>
      </c>
      <c r="R293" s="826">
        <v>1200</v>
      </c>
      <c r="S293" s="827">
        <v>670</v>
      </c>
      <c r="T293" s="828">
        <v>930</v>
      </c>
      <c r="U293" s="829">
        <v>1140</v>
      </c>
      <c r="V293" s="830">
        <f t="shared" ref="V293" si="285">SUM(Q293:U294)</f>
        <v>5810</v>
      </c>
      <c r="W293" s="480" t="s">
        <v>3389</v>
      </c>
      <c r="X293" s="824"/>
      <c r="Y293" s="706"/>
      <c r="Z293" s="824"/>
    </row>
    <row r="294" spans="1:26" s="5" customFormat="1">
      <c r="A294" s="817" t="s">
        <v>4717</v>
      </c>
      <c r="B294" s="817"/>
      <c r="C294" s="831" t="s">
        <v>172</v>
      </c>
      <c r="D294" s="819" t="s">
        <v>2</v>
      </c>
      <c r="E294" s="858" t="s">
        <v>609</v>
      </c>
      <c r="F294" s="821" t="s">
        <v>34</v>
      </c>
      <c r="G294" s="833" t="s">
        <v>19</v>
      </c>
      <c r="H294" s="833" t="s">
        <v>19</v>
      </c>
      <c r="I294" s="845"/>
      <c r="J294" s="845"/>
      <c r="K294" s="474"/>
      <c r="L294" s="474"/>
      <c r="M294" s="51"/>
      <c r="N294" s="474"/>
      <c r="O294" s="824"/>
      <c r="P294" s="474"/>
      <c r="Q294" s="825"/>
      <c r="R294" s="826"/>
      <c r="S294" s="827"/>
      <c r="T294" s="828"/>
      <c r="U294" s="829"/>
      <c r="V294" s="830"/>
      <c r="W294" s="481" t="s">
        <v>4442</v>
      </c>
      <c r="X294" s="824"/>
      <c r="Y294" s="706"/>
      <c r="Z294" s="824"/>
    </row>
    <row r="295" spans="1:26" s="5" customFormat="1">
      <c r="A295" s="817" t="s">
        <v>4717</v>
      </c>
      <c r="B295" s="817" t="s">
        <v>4721</v>
      </c>
      <c r="C295" s="818" t="s">
        <v>1219</v>
      </c>
      <c r="D295" s="819" t="str">
        <f t="shared" ref="D295" si="286">B295&amp;" "&amp;" "&amp;C295</f>
        <v>S5-004  キメラ</v>
      </c>
      <c r="E295" s="858" t="s">
        <v>609</v>
      </c>
      <c r="F295" s="857" t="s">
        <v>128</v>
      </c>
      <c r="G295" s="833" t="s">
        <v>19</v>
      </c>
      <c r="H295" s="833" t="s">
        <v>19</v>
      </c>
      <c r="I295" s="845"/>
      <c r="J295" s="845"/>
      <c r="K295" s="476" t="s">
        <v>21</v>
      </c>
      <c r="L295" s="473" t="s">
        <v>2040</v>
      </c>
      <c r="M295" s="51" t="s">
        <v>4784</v>
      </c>
      <c r="N295" s="483" t="s">
        <v>85</v>
      </c>
      <c r="O295" s="824"/>
      <c r="P295" s="474"/>
      <c r="Q295" s="825">
        <v>1700</v>
      </c>
      <c r="R295" s="826">
        <v>1010</v>
      </c>
      <c r="S295" s="827">
        <v>980</v>
      </c>
      <c r="T295" s="828">
        <v>1040</v>
      </c>
      <c r="U295" s="829">
        <v>910</v>
      </c>
      <c r="V295" s="830">
        <f t="shared" ref="V295" si="287">SUM(Q295:U296)</f>
        <v>5640</v>
      </c>
      <c r="W295" s="824"/>
      <c r="X295" s="824"/>
      <c r="Y295" s="706"/>
      <c r="Z295" s="824"/>
    </row>
    <row r="296" spans="1:26" s="5" customFormat="1">
      <c r="A296" s="817" t="s">
        <v>4717</v>
      </c>
      <c r="B296" s="817"/>
      <c r="C296" s="818" t="s">
        <v>1219</v>
      </c>
      <c r="D296" s="819" t="s">
        <v>2</v>
      </c>
      <c r="E296" s="858" t="s">
        <v>609</v>
      </c>
      <c r="F296" s="857" t="s">
        <v>128</v>
      </c>
      <c r="G296" s="833" t="s">
        <v>19</v>
      </c>
      <c r="H296" s="833" t="s">
        <v>19</v>
      </c>
      <c r="I296" s="845"/>
      <c r="J296" s="845"/>
      <c r="K296" s="474"/>
      <c r="L296" s="474"/>
      <c r="M296" s="51"/>
      <c r="N296" s="474"/>
      <c r="O296" s="824"/>
      <c r="P296" s="474"/>
      <c r="Q296" s="825"/>
      <c r="R296" s="826"/>
      <c r="S296" s="827"/>
      <c r="T296" s="828"/>
      <c r="U296" s="829"/>
      <c r="V296" s="830"/>
      <c r="W296" s="824"/>
      <c r="X296" s="824"/>
      <c r="Y296" s="706"/>
      <c r="Z296" s="824"/>
    </row>
    <row r="297" spans="1:26" s="5" customFormat="1">
      <c r="A297" s="817" t="s">
        <v>4717</v>
      </c>
      <c r="B297" s="817" t="s">
        <v>4722</v>
      </c>
      <c r="C297" s="831" t="s">
        <v>1225</v>
      </c>
      <c r="D297" s="819" t="str">
        <f t="shared" ref="D297" si="288">B297&amp;" "&amp;" "&amp;C297</f>
        <v>S5-005  いたずらもぐら</v>
      </c>
      <c r="E297" s="858" t="s">
        <v>609</v>
      </c>
      <c r="F297" s="857" t="s">
        <v>128</v>
      </c>
      <c r="G297" s="833" t="s">
        <v>19</v>
      </c>
      <c r="H297" s="833" t="s">
        <v>19</v>
      </c>
      <c r="I297" s="834" t="s">
        <v>90</v>
      </c>
      <c r="J297" s="817">
        <v>1</v>
      </c>
      <c r="K297" s="476" t="s">
        <v>21</v>
      </c>
      <c r="L297" s="483" t="s">
        <v>2040</v>
      </c>
      <c r="M297" s="51" t="s">
        <v>4785</v>
      </c>
      <c r="N297" s="473" t="s">
        <v>491</v>
      </c>
      <c r="O297" s="824" t="s">
        <v>1227</v>
      </c>
      <c r="P297" s="824">
        <v>1</v>
      </c>
      <c r="Q297" s="825">
        <v>1690</v>
      </c>
      <c r="R297" s="826">
        <v>1230</v>
      </c>
      <c r="S297" s="827">
        <v>770</v>
      </c>
      <c r="T297" s="828">
        <v>930</v>
      </c>
      <c r="U297" s="829">
        <v>1050</v>
      </c>
      <c r="V297" s="830">
        <f t="shared" ref="V297" si="289">SUM(Q297:U298)</f>
        <v>5670</v>
      </c>
      <c r="W297" s="824"/>
      <c r="X297" s="824"/>
      <c r="Y297" s="706"/>
      <c r="Z297" s="824"/>
    </row>
    <row r="298" spans="1:26" s="5" customFormat="1">
      <c r="A298" s="817" t="s">
        <v>4717</v>
      </c>
      <c r="B298" s="817"/>
      <c r="C298" s="831" t="s">
        <v>1225</v>
      </c>
      <c r="D298" s="819" t="s">
        <v>2</v>
      </c>
      <c r="E298" s="858" t="s">
        <v>609</v>
      </c>
      <c r="F298" s="857" t="s">
        <v>128</v>
      </c>
      <c r="G298" s="833" t="s">
        <v>19</v>
      </c>
      <c r="H298" s="833" t="s">
        <v>19</v>
      </c>
      <c r="I298" s="834" t="s">
        <v>90</v>
      </c>
      <c r="J298" s="817">
        <v>1</v>
      </c>
      <c r="K298" s="474"/>
      <c r="L298" s="474"/>
      <c r="M298" s="51"/>
      <c r="N298" s="474"/>
      <c r="O298" s="824">
        <v>1</v>
      </c>
      <c r="P298" s="824">
        <v>1</v>
      </c>
      <c r="Q298" s="825"/>
      <c r="R298" s="826"/>
      <c r="S298" s="827"/>
      <c r="T298" s="828"/>
      <c r="U298" s="829"/>
      <c r="V298" s="830"/>
      <c r="W298" s="824"/>
      <c r="X298" s="824"/>
      <c r="Y298" s="706"/>
      <c r="Z298" s="824"/>
    </row>
    <row r="299" spans="1:26" s="5" customFormat="1">
      <c r="A299" s="817" t="s">
        <v>4717</v>
      </c>
      <c r="B299" s="817" t="s">
        <v>4723</v>
      </c>
      <c r="C299" s="818" t="s">
        <v>261</v>
      </c>
      <c r="D299" s="819" t="str">
        <f t="shared" ref="D299" si="290">B299&amp;" "&amp;" "&amp;C299</f>
        <v>S5-006  ヘルクラッシャー</v>
      </c>
      <c r="E299" s="858" t="s">
        <v>609</v>
      </c>
      <c r="F299" s="856" t="s">
        <v>129</v>
      </c>
      <c r="G299" s="833" t="s">
        <v>19</v>
      </c>
      <c r="H299" s="833" t="s">
        <v>19</v>
      </c>
      <c r="I299" s="845"/>
      <c r="J299" s="845"/>
      <c r="K299" s="497" t="s">
        <v>21</v>
      </c>
      <c r="L299" s="483" t="s">
        <v>2777</v>
      </c>
      <c r="M299" s="51" t="s">
        <v>4836</v>
      </c>
      <c r="N299" s="483" t="s">
        <v>491</v>
      </c>
      <c r="O299" s="824"/>
      <c r="P299" s="501"/>
      <c r="Q299" s="825">
        <v>1820</v>
      </c>
      <c r="R299" s="826">
        <v>1180</v>
      </c>
      <c r="S299" s="827">
        <v>670</v>
      </c>
      <c r="T299" s="828">
        <v>870</v>
      </c>
      <c r="U299" s="829">
        <v>1200</v>
      </c>
      <c r="V299" s="830">
        <f t="shared" ref="V299" si="291">SUM(Q299:U300)</f>
        <v>5740</v>
      </c>
      <c r="W299" s="480" t="s">
        <v>3400</v>
      </c>
      <c r="X299" s="824"/>
      <c r="Y299" s="706"/>
      <c r="Z299" s="824"/>
    </row>
    <row r="300" spans="1:26" s="5" customFormat="1">
      <c r="A300" s="817" t="s">
        <v>4717</v>
      </c>
      <c r="B300" s="817"/>
      <c r="C300" s="818" t="s">
        <v>261</v>
      </c>
      <c r="D300" s="819" t="s">
        <v>2</v>
      </c>
      <c r="E300" s="858" t="s">
        <v>609</v>
      </c>
      <c r="F300" s="856" t="s">
        <v>129</v>
      </c>
      <c r="G300" s="833" t="s">
        <v>19</v>
      </c>
      <c r="H300" s="833" t="s">
        <v>19</v>
      </c>
      <c r="I300" s="845"/>
      <c r="J300" s="845"/>
      <c r="K300" s="474"/>
      <c r="L300" s="474"/>
      <c r="M300" s="51"/>
      <c r="N300" s="474"/>
      <c r="O300" s="824"/>
      <c r="P300" s="501"/>
      <c r="Q300" s="825"/>
      <c r="R300" s="826"/>
      <c r="S300" s="827"/>
      <c r="T300" s="828"/>
      <c r="U300" s="829"/>
      <c r="V300" s="830"/>
      <c r="W300" s="480" t="s">
        <v>4688</v>
      </c>
      <c r="X300" s="824"/>
      <c r="Y300" s="706"/>
      <c r="Z300" s="824"/>
    </row>
    <row r="301" spans="1:26" s="5" customFormat="1">
      <c r="A301" s="817" t="s">
        <v>4717</v>
      </c>
      <c r="B301" s="817" t="s">
        <v>4724</v>
      </c>
      <c r="C301" s="831" t="s">
        <v>645</v>
      </c>
      <c r="D301" s="819" t="str">
        <f t="shared" ref="D301" si="292">B301&amp;" "&amp;" "&amp;C301</f>
        <v>S5-007  どくどくゾンビ</v>
      </c>
      <c r="E301" s="858" t="s">
        <v>609</v>
      </c>
      <c r="F301" s="856" t="s">
        <v>129</v>
      </c>
      <c r="G301" s="833" t="s">
        <v>19</v>
      </c>
      <c r="H301" s="842" t="s">
        <v>89</v>
      </c>
      <c r="I301" s="848" t="s">
        <v>87</v>
      </c>
      <c r="J301" s="817">
        <v>2</v>
      </c>
      <c r="K301" s="499" t="s">
        <v>37</v>
      </c>
      <c r="L301" s="483" t="s">
        <v>39</v>
      </c>
      <c r="M301" s="51" t="s">
        <v>4780</v>
      </c>
      <c r="N301" s="483" t="s">
        <v>492</v>
      </c>
      <c r="O301" s="824">
        <v>3</v>
      </c>
      <c r="P301" s="824">
        <v>1</v>
      </c>
      <c r="Q301" s="825">
        <v>1830</v>
      </c>
      <c r="R301" s="826">
        <v>1240</v>
      </c>
      <c r="S301" s="827">
        <v>600</v>
      </c>
      <c r="T301" s="828">
        <v>800</v>
      </c>
      <c r="U301" s="829">
        <v>1220</v>
      </c>
      <c r="V301" s="830">
        <f t="shared" ref="V301" si="293">SUM(Q301:U302)</f>
        <v>5690</v>
      </c>
      <c r="W301" s="824"/>
      <c r="X301" s="824"/>
      <c r="Y301" s="706"/>
      <c r="Z301" s="824"/>
    </row>
    <row r="302" spans="1:26" s="5" customFormat="1">
      <c r="A302" s="817" t="s">
        <v>4717</v>
      </c>
      <c r="B302" s="817"/>
      <c r="C302" s="831" t="s">
        <v>645</v>
      </c>
      <c r="D302" s="819" t="s">
        <v>2</v>
      </c>
      <c r="E302" s="858" t="s">
        <v>609</v>
      </c>
      <c r="F302" s="856" t="s">
        <v>129</v>
      </c>
      <c r="G302" s="833" t="s">
        <v>19</v>
      </c>
      <c r="H302" s="842" t="s">
        <v>89</v>
      </c>
      <c r="I302" s="848" t="s">
        <v>87</v>
      </c>
      <c r="J302" s="817">
        <v>2</v>
      </c>
      <c r="K302" s="474"/>
      <c r="L302" s="474"/>
      <c r="M302" s="51"/>
      <c r="N302" s="474"/>
      <c r="O302" s="824">
        <v>1</v>
      </c>
      <c r="P302" s="824">
        <v>1</v>
      </c>
      <c r="Q302" s="825"/>
      <c r="R302" s="826"/>
      <c r="S302" s="827"/>
      <c r="T302" s="828"/>
      <c r="U302" s="829"/>
      <c r="V302" s="830"/>
      <c r="W302" s="824"/>
      <c r="X302" s="824"/>
      <c r="Y302" s="706"/>
      <c r="Z302" s="824"/>
    </row>
    <row r="303" spans="1:26" s="5" customFormat="1">
      <c r="A303" s="817" t="s">
        <v>4717</v>
      </c>
      <c r="B303" s="817" t="s">
        <v>4725</v>
      </c>
      <c r="C303" s="831" t="s">
        <v>177</v>
      </c>
      <c r="D303" s="819" t="str">
        <f t="shared" ref="D303" si="294">B303&amp;" "&amp;" "&amp;C303</f>
        <v>S5-008  フロストギズモ</v>
      </c>
      <c r="E303" s="858" t="s">
        <v>609</v>
      </c>
      <c r="F303" s="855" t="s">
        <v>130</v>
      </c>
      <c r="G303" s="842" t="s">
        <v>89</v>
      </c>
      <c r="H303" s="835" t="s">
        <v>88</v>
      </c>
      <c r="I303" s="823" t="s">
        <v>82</v>
      </c>
      <c r="J303" s="817">
        <v>1</v>
      </c>
      <c r="K303" s="499" t="s">
        <v>37</v>
      </c>
      <c r="L303" s="483" t="s">
        <v>20</v>
      </c>
      <c r="M303" s="51" t="s">
        <v>4777</v>
      </c>
      <c r="N303" s="473" t="s">
        <v>491</v>
      </c>
      <c r="O303" s="824">
        <v>3</v>
      </c>
      <c r="P303" s="824">
        <v>2</v>
      </c>
      <c r="Q303" s="825">
        <v>1770</v>
      </c>
      <c r="R303" s="826">
        <v>750</v>
      </c>
      <c r="S303" s="827">
        <v>1170</v>
      </c>
      <c r="T303" s="828">
        <v>1020</v>
      </c>
      <c r="U303" s="829">
        <v>990</v>
      </c>
      <c r="V303" s="830">
        <f t="shared" ref="V303" si="295">SUM(Q303:U304)</f>
        <v>5700</v>
      </c>
      <c r="W303" s="831" t="s">
        <v>3394</v>
      </c>
      <c r="X303" s="824"/>
      <c r="Y303" s="706"/>
      <c r="Z303" s="824"/>
    </row>
    <row r="304" spans="1:26" s="5" customFormat="1">
      <c r="A304" s="817" t="s">
        <v>4717</v>
      </c>
      <c r="B304" s="817"/>
      <c r="C304" s="831" t="s">
        <v>177</v>
      </c>
      <c r="D304" s="819" t="s">
        <v>2</v>
      </c>
      <c r="E304" s="858" t="s">
        <v>609</v>
      </c>
      <c r="F304" s="855" t="s">
        <v>130</v>
      </c>
      <c r="G304" s="842" t="s">
        <v>89</v>
      </c>
      <c r="H304" s="835" t="s">
        <v>88</v>
      </c>
      <c r="I304" s="823" t="s">
        <v>82</v>
      </c>
      <c r="J304" s="817">
        <v>1</v>
      </c>
      <c r="K304" s="474"/>
      <c r="L304" s="474"/>
      <c r="M304" s="51"/>
      <c r="N304" s="474"/>
      <c r="O304" s="824">
        <v>1</v>
      </c>
      <c r="P304" s="824">
        <v>1</v>
      </c>
      <c r="Q304" s="825"/>
      <c r="R304" s="826"/>
      <c r="S304" s="827"/>
      <c r="T304" s="828"/>
      <c r="U304" s="829"/>
      <c r="V304" s="830"/>
      <c r="W304" s="831" t="s">
        <v>3394</v>
      </c>
      <c r="X304" s="824"/>
      <c r="Y304" s="706"/>
      <c r="Z304" s="824"/>
    </row>
    <row r="305" spans="1:26" s="5" customFormat="1">
      <c r="A305" s="817" t="s">
        <v>4717</v>
      </c>
      <c r="B305" s="817" t="s">
        <v>4726</v>
      </c>
      <c r="C305" s="831" t="s">
        <v>646</v>
      </c>
      <c r="D305" s="819" t="str">
        <f t="shared" ref="D305" si="296">B305&amp;" "&amp;" "&amp;C305</f>
        <v>S5-009  ヒートギズモ</v>
      </c>
      <c r="E305" s="858" t="s">
        <v>609</v>
      </c>
      <c r="F305" s="855" t="s">
        <v>130</v>
      </c>
      <c r="G305" s="842" t="s">
        <v>89</v>
      </c>
      <c r="H305" s="835" t="s">
        <v>88</v>
      </c>
      <c r="I305" s="845"/>
      <c r="J305" s="845"/>
      <c r="K305" s="477" t="s">
        <v>37</v>
      </c>
      <c r="L305" s="483" t="s">
        <v>20</v>
      </c>
      <c r="M305" s="51" t="s">
        <v>4778</v>
      </c>
      <c r="N305" s="483" t="s">
        <v>491</v>
      </c>
      <c r="O305" s="824"/>
      <c r="P305" s="474"/>
      <c r="Q305" s="825">
        <v>1750</v>
      </c>
      <c r="R305" s="826">
        <v>750</v>
      </c>
      <c r="S305" s="827">
        <v>1030</v>
      </c>
      <c r="T305" s="828">
        <v>1060</v>
      </c>
      <c r="U305" s="829">
        <v>1090</v>
      </c>
      <c r="V305" s="830">
        <f t="shared" ref="V305" si="297">SUM(Q305:U306)</f>
        <v>5680</v>
      </c>
      <c r="W305" s="831" t="s">
        <v>3392</v>
      </c>
      <c r="X305" s="824"/>
      <c r="Y305" s="706"/>
      <c r="Z305" s="824"/>
    </row>
    <row r="306" spans="1:26" s="5" customFormat="1">
      <c r="A306" s="817" t="s">
        <v>4717</v>
      </c>
      <c r="B306" s="817"/>
      <c r="C306" s="831" t="s">
        <v>646</v>
      </c>
      <c r="D306" s="819" t="s">
        <v>2</v>
      </c>
      <c r="E306" s="858" t="s">
        <v>609</v>
      </c>
      <c r="F306" s="855" t="s">
        <v>130</v>
      </c>
      <c r="G306" s="842" t="s">
        <v>89</v>
      </c>
      <c r="H306" s="835" t="s">
        <v>88</v>
      </c>
      <c r="I306" s="845"/>
      <c r="J306" s="845"/>
      <c r="K306" s="474"/>
      <c r="L306" s="474"/>
      <c r="M306" s="51"/>
      <c r="N306" s="474"/>
      <c r="O306" s="824"/>
      <c r="P306" s="474"/>
      <c r="Q306" s="825"/>
      <c r="R306" s="826"/>
      <c r="S306" s="827"/>
      <c r="T306" s="828"/>
      <c r="U306" s="829"/>
      <c r="V306" s="830"/>
      <c r="W306" s="831" t="s">
        <v>3392</v>
      </c>
      <c r="X306" s="824"/>
      <c r="Y306" s="706"/>
      <c r="Z306" s="824"/>
    </row>
    <row r="307" spans="1:26" s="5" customFormat="1">
      <c r="A307" s="817" t="s">
        <v>4717</v>
      </c>
      <c r="B307" s="817" t="s">
        <v>4727</v>
      </c>
      <c r="C307" s="831" t="s">
        <v>638</v>
      </c>
      <c r="D307" s="819" t="str">
        <f t="shared" ref="D307" si="298">B307&amp;" "&amp;" "&amp;C307</f>
        <v>S5-010  あくま神官</v>
      </c>
      <c r="E307" s="858" t="s">
        <v>609</v>
      </c>
      <c r="F307" s="852" t="s">
        <v>75</v>
      </c>
      <c r="G307" s="822" t="s">
        <v>40</v>
      </c>
      <c r="H307" s="833" t="s">
        <v>19</v>
      </c>
      <c r="I307" s="845"/>
      <c r="J307" s="845"/>
      <c r="K307" s="491" t="s">
        <v>99</v>
      </c>
      <c r="L307" s="483" t="s">
        <v>104</v>
      </c>
      <c r="M307" s="51" t="s">
        <v>4816</v>
      </c>
      <c r="N307" s="473" t="s">
        <v>496</v>
      </c>
      <c r="O307" s="824"/>
      <c r="P307" s="474"/>
      <c r="Q307" s="825">
        <v>1720</v>
      </c>
      <c r="R307" s="826">
        <v>940</v>
      </c>
      <c r="S307" s="827">
        <v>1110</v>
      </c>
      <c r="T307" s="828">
        <v>790</v>
      </c>
      <c r="U307" s="829">
        <v>1130</v>
      </c>
      <c r="V307" s="830">
        <f t="shared" ref="V307" si="299">SUM(Q307:U308)</f>
        <v>5690</v>
      </c>
      <c r="W307" s="824" t="s">
        <v>4689</v>
      </c>
      <c r="X307" s="824"/>
      <c r="Y307" s="706"/>
      <c r="Z307" s="824"/>
    </row>
    <row r="308" spans="1:26" s="5" customFormat="1">
      <c r="A308" s="817" t="s">
        <v>4717</v>
      </c>
      <c r="B308" s="817"/>
      <c r="C308" s="831" t="s">
        <v>638</v>
      </c>
      <c r="D308" s="819" t="s">
        <v>2</v>
      </c>
      <c r="E308" s="858" t="s">
        <v>609</v>
      </c>
      <c r="F308" s="852" t="s">
        <v>75</v>
      </c>
      <c r="G308" s="822" t="s">
        <v>40</v>
      </c>
      <c r="H308" s="833" t="s">
        <v>19</v>
      </c>
      <c r="I308" s="845"/>
      <c r="J308" s="845"/>
      <c r="K308" s="474"/>
      <c r="L308" s="474"/>
      <c r="M308" s="51"/>
      <c r="N308" s="474"/>
      <c r="O308" s="824"/>
      <c r="P308" s="474"/>
      <c r="Q308" s="825"/>
      <c r="R308" s="826"/>
      <c r="S308" s="827"/>
      <c r="T308" s="828"/>
      <c r="U308" s="829"/>
      <c r="V308" s="830"/>
      <c r="W308" s="824" t="s">
        <v>4689</v>
      </c>
      <c r="X308" s="824"/>
      <c r="Y308" s="706"/>
      <c r="Z308" s="824"/>
    </row>
    <row r="309" spans="1:26" s="5" customFormat="1">
      <c r="A309" s="817" t="s">
        <v>4717</v>
      </c>
      <c r="B309" s="817" t="s">
        <v>4728</v>
      </c>
      <c r="C309" s="831" t="s">
        <v>1222</v>
      </c>
      <c r="D309" s="819" t="str">
        <f t="shared" ref="D309" si="300">B309&amp;" "&amp;" "&amp;C309</f>
        <v>S5-011  ホークマン</v>
      </c>
      <c r="E309" s="858" t="s">
        <v>609</v>
      </c>
      <c r="F309" s="852" t="s">
        <v>75</v>
      </c>
      <c r="G309" s="833" t="s">
        <v>19</v>
      </c>
      <c r="H309" s="835" t="s">
        <v>88</v>
      </c>
      <c r="I309" s="845"/>
      <c r="J309" s="845"/>
      <c r="K309" s="475" t="s">
        <v>99</v>
      </c>
      <c r="L309" s="483" t="s">
        <v>105</v>
      </c>
      <c r="M309" s="51" t="s">
        <v>4817</v>
      </c>
      <c r="N309" s="473" t="s">
        <v>496</v>
      </c>
      <c r="O309" s="824"/>
      <c r="P309" s="474"/>
      <c r="Q309" s="825">
        <v>1690</v>
      </c>
      <c r="R309" s="826">
        <v>1130</v>
      </c>
      <c r="S309" s="827">
        <v>640</v>
      </c>
      <c r="T309" s="828">
        <v>1080</v>
      </c>
      <c r="U309" s="829">
        <v>1170</v>
      </c>
      <c r="V309" s="830">
        <f t="shared" ref="V309" si="301">SUM(Q309:U310)</f>
        <v>5710</v>
      </c>
      <c r="W309" s="824"/>
      <c r="X309" s="824"/>
      <c r="Y309" s="706"/>
      <c r="Z309" s="824"/>
    </row>
    <row r="310" spans="1:26" s="5" customFormat="1">
      <c r="A310" s="817" t="s">
        <v>4717</v>
      </c>
      <c r="B310" s="817"/>
      <c r="C310" s="831" t="s">
        <v>1222</v>
      </c>
      <c r="D310" s="819" t="s">
        <v>2</v>
      </c>
      <c r="E310" s="858" t="s">
        <v>609</v>
      </c>
      <c r="F310" s="852" t="s">
        <v>75</v>
      </c>
      <c r="G310" s="833" t="s">
        <v>19</v>
      </c>
      <c r="H310" s="835" t="s">
        <v>88</v>
      </c>
      <c r="I310" s="845"/>
      <c r="J310" s="845"/>
      <c r="K310" s="474"/>
      <c r="L310" s="474"/>
      <c r="M310" s="51"/>
      <c r="N310" s="474"/>
      <c r="O310" s="824"/>
      <c r="P310" s="474"/>
      <c r="Q310" s="825"/>
      <c r="R310" s="826"/>
      <c r="S310" s="827"/>
      <c r="T310" s="828"/>
      <c r="U310" s="829"/>
      <c r="V310" s="830"/>
      <c r="W310" s="824"/>
      <c r="X310" s="824"/>
      <c r="Y310" s="706"/>
      <c r="Z310" s="824"/>
    </row>
    <row r="311" spans="1:26" s="5" customFormat="1">
      <c r="A311" s="817" t="s">
        <v>4717</v>
      </c>
      <c r="B311" s="817" t="s">
        <v>4729</v>
      </c>
      <c r="C311" s="818" t="s">
        <v>541</v>
      </c>
      <c r="D311" s="819" t="str">
        <f t="shared" ref="D311" si="302">B311&amp;" "&amp;" "&amp;C311</f>
        <v>S5-012  キラーアーマー</v>
      </c>
      <c r="E311" s="858" t="s">
        <v>609</v>
      </c>
      <c r="F311" s="851" t="s">
        <v>78</v>
      </c>
      <c r="G311" s="833" t="s">
        <v>19</v>
      </c>
      <c r="H311" s="833" t="s">
        <v>19</v>
      </c>
      <c r="I311" s="845"/>
      <c r="J311" s="845"/>
      <c r="K311" s="476" t="s">
        <v>21</v>
      </c>
      <c r="L311" s="483" t="s">
        <v>4691</v>
      </c>
      <c r="M311" s="51" t="s">
        <v>5452</v>
      </c>
      <c r="N311" s="483" t="s">
        <v>496</v>
      </c>
      <c r="O311" s="824">
        <v>3</v>
      </c>
      <c r="P311" s="824">
        <v>1</v>
      </c>
      <c r="Q311" s="825">
        <v>1850</v>
      </c>
      <c r="R311" s="826">
        <v>1260</v>
      </c>
      <c r="S311" s="827">
        <v>710</v>
      </c>
      <c r="T311" s="828">
        <v>740</v>
      </c>
      <c r="U311" s="829">
        <v>1160</v>
      </c>
      <c r="V311" s="830">
        <f t="shared" ref="V311" si="303">SUM(Q311:U312)</f>
        <v>5720</v>
      </c>
      <c r="W311" s="824"/>
      <c r="X311" s="824"/>
      <c r="Y311" s="706"/>
      <c r="Z311" s="824"/>
    </row>
    <row r="312" spans="1:26" s="5" customFormat="1">
      <c r="A312" s="817" t="s">
        <v>4717</v>
      </c>
      <c r="B312" s="817"/>
      <c r="C312" s="818" t="s">
        <v>541</v>
      </c>
      <c r="D312" s="819" t="s">
        <v>2</v>
      </c>
      <c r="E312" s="858" t="s">
        <v>609</v>
      </c>
      <c r="F312" s="851" t="s">
        <v>78</v>
      </c>
      <c r="G312" s="833" t="s">
        <v>19</v>
      </c>
      <c r="H312" s="833" t="s">
        <v>19</v>
      </c>
      <c r="I312" s="845"/>
      <c r="J312" s="845"/>
      <c r="K312" s="474"/>
      <c r="L312" s="474"/>
      <c r="M312" s="51"/>
      <c r="N312" s="474"/>
      <c r="O312" s="824">
        <v>1</v>
      </c>
      <c r="P312" s="824">
        <v>1</v>
      </c>
      <c r="Q312" s="825"/>
      <c r="R312" s="826"/>
      <c r="S312" s="827"/>
      <c r="T312" s="828"/>
      <c r="U312" s="829"/>
      <c r="V312" s="830"/>
      <c r="W312" s="824"/>
      <c r="X312" s="824"/>
      <c r="Y312" s="706"/>
      <c r="Z312" s="824"/>
    </row>
    <row r="313" spans="1:26" s="5" customFormat="1">
      <c r="A313" s="817" t="s">
        <v>4717</v>
      </c>
      <c r="B313" s="817" t="s">
        <v>4730</v>
      </c>
      <c r="C313" s="831" t="s">
        <v>181</v>
      </c>
      <c r="D313" s="819" t="str">
        <f t="shared" ref="D313" si="304">B313&amp;" "&amp;" "&amp;C313</f>
        <v>S5-013  じごくのよろい</v>
      </c>
      <c r="E313" s="858" t="s">
        <v>609</v>
      </c>
      <c r="F313" s="851" t="s">
        <v>78</v>
      </c>
      <c r="G313" s="833" t="s">
        <v>19</v>
      </c>
      <c r="H313" s="833" t="s">
        <v>19</v>
      </c>
      <c r="I313" s="845"/>
      <c r="J313" s="845"/>
      <c r="K313" s="477" t="s">
        <v>37</v>
      </c>
      <c r="L313" s="483" t="s">
        <v>2777</v>
      </c>
      <c r="M313" s="51" t="s">
        <v>4837</v>
      </c>
      <c r="N313" s="483" t="s">
        <v>491</v>
      </c>
      <c r="O313" s="824"/>
      <c r="P313" s="474"/>
      <c r="Q313" s="825">
        <v>1880</v>
      </c>
      <c r="R313" s="826">
        <v>1200</v>
      </c>
      <c r="S313" s="827">
        <v>670</v>
      </c>
      <c r="T313" s="828">
        <v>700</v>
      </c>
      <c r="U313" s="829">
        <v>1260</v>
      </c>
      <c r="V313" s="830">
        <f t="shared" ref="V313" si="305">SUM(Q313:U314)</f>
        <v>5710</v>
      </c>
      <c r="W313" s="824"/>
      <c r="X313" s="824"/>
      <c r="Y313" s="706"/>
      <c r="Z313" s="824"/>
    </row>
    <row r="314" spans="1:26" s="5" customFormat="1">
      <c r="A314" s="817" t="s">
        <v>4717</v>
      </c>
      <c r="B314" s="817"/>
      <c r="C314" s="831" t="s">
        <v>181</v>
      </c>
      <c r="D314" s="819" t="s">
        <v>2</v>
      </c>
      <c r="E314" s="858" t="s">
        <v>609</v>
      </c>
      <c r="F314" s="851" t="s">
        <v>78</v>
      </c>
      <c r="G314" s="833" t="s">
        <v>19</v>
      </c>
      <c r="H314" s="833" t="s">
        <v>19</v>
      </c>
      <c r="I314" s="845"/>
      <c r="J314" s="845"/>
      <c r="K314" s="474"/>
      <c r="L314" s="474"/>
      <c r="M314" s="51"/>
      <c r="N314" s="474"/>
      <c r="O314" s="824"/>
      <c r="P314" s="474"/>
      <c r="Q314" s="825"/>
      <c r="R314" s="826"/>
      <c r="S314" s="827"/>
      <c r="T314" s="828"/>
      <c r="U314" s="829"/>
      <c r="V314" s="830"/>
      <c r="W314" s="824"/>
      <c r="X314" s="824"/>
      <c r="Y314" s="706"/>
      <c r="Z314" s="824"/>
    </row>
    <row r="315" spans="1:26" s="5" customFormat="1">
      <c r="A315" s="817" t="s">
        <v>4717</v>
      </c>
      <c r="B315" s="817" t="s">
        <v>4731</v>
      </c>
      <c r="C315" s="818" t="s">
        <v>267</v>
      </c>
      <c r="D315" s="819" t="str">
        <f t="shared" ref="D315" si="306">B315&amp;" "&amp;" "&amp;C315</f>
        <v>S5-014  ヒドラ</v>
      </c>
      <c r="E315" s="858" t="s">
        <v>609</v>
      </c>
      <c r="F315" s="832" t="s">
        <v>35</v>
      </c>
      <c r="G315" s="833" t="s">
        <v>19</v>
      </c>
      <c r="H315" s="842" t="s">
        <v>89</v>
      </c>
      <c r="I315" s="834" t="s">
        <v>90</v>
      </c>
      <c r="J315" s="817">
        <v>2</v>
      </c>
      <c r="K315" s="497" t="s">
        <v>21</v>
      </c>
      <c r="L315" s="483" t="s">
        <v>2040</v>
      </c>
      <c r="M315" s="37" t="s">
        <v>4786</v>
      </c>
      <c r="N315" s="483" t="s">
        <v>491</v>
      </c>
      <c r="O315" s="824">
        <v>3</v>
      </c>
      <c r="P315" s="824">
        <v>2</v>
      </c>
      <c r="Q315" s="825">
        <v>1850</v>
      </c>
      <c r="R315" s="826">
        <v>1080</v>
      </c>
      <c r="S315" s="827">
        <v>740</v>
      </c>
      <c r="T315" s="828">
        <v>940</v>
      </c>
      <c r="U315" s="829">
        <v>1140</v>
      </c>
      <c r="V315" s="830">
        <f t="shared" ref="V315" si="307">SUM(Q315:U316)</f>
        <v>5750</v>
      </c>
      <c r="W315" s="824"/>
      <c r="X315" s="824"/>
      <c r="Y315" s="706"/>
      <c r="Z315" s="824"/>
    </row>
    <row r="316" spans="1:26" s="5" customFormat="1">
      <c r="A316" s="817" t="s">
        <v>4717</v>
      </c>
      <c r="B316" s="817"/>
      <c r="C316" s="818" t="s">
        <v>267</v>
      </c>
      <c r="D316" s="819" t="s">
        <v>2</v>
      </c>
      <c r="E316" s="858" t="s">
        <v>609</v>
      </c>
      <c r="F316" s="832" t="s">
        <v>35</v>
      </c>
      <c r="G316" s="833" t="s">
        <v>19</v>
      </c>
      <c r="H316" s="842" t="s">
        <v>89</v>
      </c>
      <c r="I316" s="834" t="s">
        <v>90</v>
      </c>
      <c r="J316" s="817">
        <v>2</v>
      </c>
      <c r="K316" s="474"/>
      <c r="L316" s="474"/>
      <c r="M316" s="51"/>
      <c r="N316" s="474"/>
      <c r="O316" s="824">
        <v>1</v>
      </c>
      <c r="P316" s="824">
        <v>1</v>
      </c>
      <c r="Q316" s="825"/>
      <c r="R316" s="826"/>
      <c r="S316" s="827"/>
      <c r="T316" s="828"/>
      <c r="U316" s="829"/>
      <c r="V316" s="830"/>
      <c r="W316" s="824"/>
      <c r="X316" s="824"/>
      <c r="Y316" s="706"/>
      <c r="Z316" s="824"/>
    </row>
    <row r="317" spans="1:26" s="5" customFormat="1">
      <c r="A317" s="817" t="s">
        <v>4717</v>
      </c>
      <c r="B317" s="817" t="s">
        <v>4732</v>
      </c>
      <c r="C317" s="831" t="s">
        <v>182</v>
      </c>
      <c r="D317" s="819" t="str">
        <f t="shared" ref="D317" si="308">B317&amp;" "&amp;" "&amp;C317</f>
        <v>S5-015  スカイドラゴン</v>
      </c>
      <c r="E317" s="858" t="s">
        <v>609</v>
      </c>
      <c r="F317" s="832" t="s">
        <v>35</v>
      </c>
      <c r="G317" s="842" t="s">
        <v>89</v>
      </c>
      <c r="H317" s="842" t="s">
        <v>89</v>
      </c>
      <c r="I317" s="845"/>
      <c r="J317" s="845"/>
      <c r="K317" s="499" t="s">
        <v>37</v>
      </c>
      <c r="L317" s="483" t="s">
        <v>2785</v>
      </c>
      <c r="M317" s="51" t="s">
        <v>4787</v>
      </c>
      <c r="N317" s="483" t="s">
        <v>490</v>
      </c>
      <c r="O317" s="824"/>
      <c r="P317" s="501"/>
      <c r="Q317" s="825">
        <v>1820</v>
      </c>
      <c r="R317" s="826">
        <v>1060</v>
      </c>
      <c r="S317" s="827">
        <v>730</v>
      </c>
      <c r="T317" s="828">
        <v>1100</v>
      </c>
      <c r="U317" s="829">
        <v>1030</v>
      </c>
      <c r="V317" s="830">
        <f t="shared" ref="V317" si="309">SUM(Q317:U318)</f>
        <v>5740</v>
      </c>
      <c r="W317" s="824"/>
      <c r="X317" s="824"/>
      <c r="Y317" s="706"/>
      <c r="Z317" s="824"/>
    </row>
    <row r="318" spans="1:26" s="5" customFormat="1">
      <c r="A318" s="817" t="s">
        <v>4717</v>
      </c>
      <c r="B318" s="817"/>
      <c r="C318" s="831" t="s">
        <v>182</v>
      </c>
      <c r="D318" s="819" t="s">
        <v>2</v>
      </c>
      <c r="E318" s="858" t="s">
        <v>609</v>
      </c>
      <c r="F318" s="832" t="s">
        <v>35</v>
      </c>
      <c r="G318" s="842" t="s">
        <v>89</v>
      </c>
      <c r="H318" s="842" t="s">
        <v>89</v>
      </c>
      <c r="I318" s="845"/>
      <c r="J318" s="845"/>
      <c r="K318" s="474"/>
      <c r="L318" s="474"/>
      <c r="M318" s="51"/>
      <c r="N318" s="474"/>
      <c r="O318" s="824"/>
      <c r="P318" s="501"/>
      <c r="Q318" s="825"/>
      <c r="R318" s="826"/>
      <c r="S318" s="827"/>
      <c r="T318" s="828"/>
      <c r="U318" s="829"/>
      <c r="V318" s="830"/>
      <c r="W318" s="824"/>
      <c r="X318" s="824"/>
      <c r="Y318" s="706"/>
      <c r="Z318" s="824"/>
    </row>
    <row r="319" spans="1:26" s="5" customFormat="1">
      <c r="A319" s="817" t="s">
        <v>4717</v>
      </c>
      <c r="B319" s="817" t="s">
        <v>4733</v>
      </c>
      <c r="C319" s="831" t="s">
        <v>38</v>
      </c>
      <c r="D319" s="819" t="str">
        <f t="shared" ref="D319" si="310">B319&amp;" "&amp;" "&amp;C319</f>
        <v>S5-016  ポップ</v>
      </c>
      <c r="E319" s="854" t="s">
        <v>630</v>
      </c>
      <c r="F319" s="821" t="s">
        <v>34</v>
      </c>
      <c r="G319" s="822" t="s">
        <v>40</v>
      </c>
      <c r="H319" s="822" t="s">
        <v>40</v>
      </c>
      <c r="I319" s="845"/>
      <c r="J319" s="845"/>
      <c r="K319" s="476" t="s">
        <v>21</v>
      </c>
      <c r="L319" s="473" t="s">
        <v>2040</v>
      </c>
      <c r="M319" s="51" t="s">
        <v>4818</v>
      </c>
      <c r="N319" s="473" t="s">
        <v>491</v>
      </c>
      <c r="O319" s="824"/>
      <c r="P319" s="474"/>
      <c r="Q319" s="825">
        <v>1970</v>
      </c>
      <c r="R319" s="826">
        <v>800</v>
      </c>
      <c r="S319" s="827">
        <v>1180</v>
      </c>
      <c r="T319" s="828">
        <v>1250</v>
      </c>
      <c r="U319" s="829">
        <v>960</v>
      </c>
      <c r="V319" s="830">
        <f t="shared" ref="V319" si="311">SUM(Q319:U320)</f>
        <v>6160</v>
      </c>
      <c r="W319" s="824" t="s">
        <v>3389</v>
      </c>
      <c r="X319" s="824"/>
      <c r="Y319" s="706"/>
      <c r="Z319" s="824"/>
    </row>
    <row r="320" spans="1:26" s="5" customFormat="1">
      <c r="A320" s="817" t="s">
        <v>4717</v>
      </c>
      <c r="B320" s="817"/>
      <c r="C320" s="831" t="s">
        <v>38</v>
      </c>
      <c r="D320" s="819" t="s">
        <v>2</v>
      </c>
      <c r="E320" s="854" t="s">
        <v>630</v>
      </c>
      <c r="F320" s="821" t="s">
        <v>34</v>
      </c>
      <c r="G320" s="822" t="s">
        <v>40</v>
      </c>
      <c r="H320" s="822" t="s">
        <v>40</v>
      </c>
      <c r="I320" s="845"/>
      <c r="J320" s="845"/>
      <c r="K320" s="474"/>
      <c r="L320" s="474"/>
      <c r="M320" s="51"/>
      <c r="N320" s="474"/>
      <c r="O320" s="824"/>
      <c r="P320" s="474"/>
      <c r="Q320" s="825"/>
      <c r="R320" s="826"/>
      <c r="S320" s="827"/>
      <c r="T320" s="828"/>
      <c r="U320" s="829"/>
      <c r="V320" s="830"/>
      <c r="W320" s="824" t="s">
        <v>3389</v>
      </c>
      <c r="X320" s="824"/>
      <c r="Y320" s="706"/>
      <c r="Z320" s="824"/>
    </row>
    <row r="321" spans="1:26" s="5" customFormat="1">
      <c r="A321" s="817" t="s">
        <v>4717</v>
      </c>
      <c r="B321" s="817" t="s">
        <v>4734</v>
      </c>
      <c r="C321" s="831" t="s">
        <v>183</v>
      </c>
      <c r="D321" s="819" t="str">
        <f t="shared" ref="D321" si="312">B321&amp;" "&amp;" "&amp;C321</f>
        <v>S5-017  マァム</v>
      </c>
      <c r="E321" s="854" t="s">
        <v>630</v>
      </c>
      <c r="F321" s="821" t="s">
        <v>34</v>
      </c>
      <c r="G321" s="833" t="s">
        <v>19</v>
      </c>
      <c r="H321" s="833" t="s">
        <v>19</v>
      </c>
      <c r="I321" s="845"/>
      <c r="J321" s="845"/>
      <c r="K321" s="476" t="s">
        <v>21</v>
      </c>
      <c r="L321" s="483" t="s">
        <v>104</v>
      </c>
      <c r="M321" s="51" t="s">
        <v>4788</v>
      </c>
      <c r="N321" s="473" t="s">
        <v>491</v>
      </c>
      <c r="O321" s="824"/>
      <c r="P321" s="474"/>
      <c r="Q321" s="825">
        <v>1920</v>
      </c>
      <c r="R321" s="826">
        <v>1160</v>
      </c>
      <c r="S321" s="827">
        <v>840</v>
      </c>
      <c r="T321" s="828">
        <v>1060</v>
      </c>
      <c r="U321" s="829">
        <v>1180</v>
      </c>
      <c r="V321" s="830">
        <f t="shared" ref="V321" si="313">SUM(Q321:U322)</f>
        <v>6160</v>
      </c>
      <c r="W321" s="824" t="s">
        <v>3389</v>
      </c>
      <c r="X321" s="824"/>
      <c r="Y321" s="706"/>
      <c r="Z321" s="824"/>
    </row>
    <row r="322" spans="1:26" s="5" customFormat="1">
      <c r="A322" s="817" t="s">
        <v>4717</v>
      </c>
      <c r="B322" s="817"/>
      <c r="C322" s="831" t="s">
        <v>183</v>
      </c>
      <c r="D322" s="819" t="s">
        <v>2</v>
      </c>
      <c r="E322" s="854" t="s">
        <v>630</v>
      </c>
      <c r="F322" s="821" t="s">
        <v>34</v>
      </c>
      <c r="G322" s="833" t="s">
        <v>19</v>
      </c>
      <c r="H322" s="833" t="s">
        <v>19</v>
      </c>
      <c r="I322" s="845"/>
      <c r="J322" s="845"/>
      <c r="K322" s="474"/>
      <c r="L322" s="474"/>
      <c r="M322" s="51"/>
      <c r="N322" s="474"/>
      <c r="O322" s="824"/>
      <c r="P322" s="474"/>
      <c r="Q322" s="825"/>
      <c r="R322" s="826"/>
      <c r="S322" s="827"/>
      <c r="T322" s="828"/>
      <c r="U322" s="829"/>
      <c r="V322" s="830"/>
      <c r="W322" s="824" t="s">
        <v>3389</v>
      </c>
      <c r="X322" s="824"/>
      <c r="Y322" s="706"/>
      <c r="Z322" s="824"/>
    </row>
    <row r="323" spans="1:26" s="5" customFormat="1">
      <c r="A323" s="817" t="s">
        <v>4717</v>
      </c>
      <c r="B323" s="817" t="s">
        <v>4735</v>
      </c>
      <c r="C323" s="831" t="s">
        <v>4</v>
      </c>
      <c r="D323" s="819" t="str">
        <f t="shared" ref="D323" si="314">B323&amp;" "&amp;" "&amp;C323</f>
        <v>S5-018  クロコダイン</v>
      </c>
      <c r="E323" s="854" t="s">
        <v>630</v>
      </c>
      <c r="F323" s="821" t="s">
        <v>34</v>
      </c>
      <c r="G323" s="842" t="s">
        <v>89</v>
      </c>
      <c r="H323" s="833" t="s">
        <v>19</v>
      </c>
      <c r="I323" s="845"/>
      <c r="J323" s="845"/>
      <c r="K323" s="497" t="s">
        <v>21</v>
      </c>
      <c r="L323" s="483" t="s">
        <v>2040</v>
      </c>
      <c r="M323" s="51" t="s">
        <v>4819</v>
      </c>
      <c r="N323" s="473" t="s">
        <v>496</v>
      </c>
      <c r="O323" s="824"/>
      <c r="P323" s="474"/>
      <c r="Q323" s="825">
        <v>2090</v>
      </c>
      <c r="R323" s="826">
        <v>1240</v>
      </c>
      <c r="S323" s="827">
        <v>700</v>
      </c>
      <c r="T323" s="828">
        <v>820</v>
      </c>
      <c r="U323" s="829">
        <v>1290</v>
      </c>
      <c r="V323" s="830">
        <f t="shared" ref="V323" si="315">SUM(Q323:U324)</f>
        <v>6140</v>
      </c>
      <c r="W323" s="824"/>
      <c r="X323" s="824"/>
      <c r="Y323" s="706"/>
      <c r="Z323" s="824"/>
    </row>
    <row r="324" spans="1:26" s="5" customFormat="1">
      <c r="A324" s="817" t="s">
        <v>4717</v>
      </c>
      <c r="B324" s="817"/>
      <c r="C324" s="831" t="s">
        <v>4</v>
      </c>
      <c r="D324" s="819" t="s">
        <v>2</v>
      </c>
      <c r="E324" s="854" t="s">
        <v>630</v>
      </c>
      <c r="F324" s="821" t="s">
        <v>34</v>
      </c>
      <c r="G324" s="842" t="s">
        <v>89</v>
      </c>
      <c r="H324" s="833" t="s">
        <v>19</v>
      </c>
      <c r="I324" s="845"/>
      <c r="J324" s="845"/>
      <c r="K324" s="474"/>
      <c r="L324" s="474"/>
      <c r="M324" s="51"/>
      <c r="N324" s="474"/>
      <c r="O324" s="824"/>
      <c r="P324" s="474"/>
      <c r="Q324" s="825"/>
      <c r="R324" s="826"/>
      <c r="S324" s="827"/>
      <c r="T324" s="828"/>
      <c r="U324" s="829"/>
      <c r="V324" s="830"/>
      <c r="W324" s="824"/>
      <c r="X324" s="824"/>
      <c r="Y324" s="706"/>
      <c r="Z324" s="824"/>
    </row>
    <row r="325" spans="1:26" s="5" customFormat="1">
      <c r="A325" s="817" t="s">
        <v>4717</v>
      </c>
      <c r="B325" s="817" t="s">
        <v>4736</v>
      </c>
      <c r="C325" s="831" t="s">
        <v>631</v>
      </c>
      <c r="D325" s="819" t="str">
        <f t="shared" ref="D325" si="316">B325&amp;" "&amp;" "&amp;C325</f>
        <v>S5-019  スライム</v>
      </c>
      <c r="E325" s="854" t="s">
        <v>630</v>
      </c>
      <c r="F325" s="857" t="s">
        <v>128</v>
      </c>
      <c r="G325" s="833" t="s">
        <v>19</v>
      </c>
      <c r="H325" s="833" t="s">
        <v>19</v>
      </c>
      <c r="I325" s="845"/>
      <c r="J325" s="845"/>
      <c r="K325" s="497" t="s">
        <v>21</v>
      </c>
      <c r="L325" s="473" t="s">
        <v>2040</v>
      </c>
      <c r="M325" s="51" t="s">
        <v>4789</v>
      </c>
      <c r="N325" s="483" t="s">
        <v>491</v>
      </c>
      <c r="O325" s="824"/>
      <c r="P325" s="474"/>
      <c r="Q325" s="825">
        <v>1610</v>
      </c>
      <c r="R325" s="826">
        <v>1150</v>
      </c>
      <c r="S325" s="827">
        <v>1080</v>
      </c>
      <c r="T325" s="828">
        <v>1000</v>
      </c>
      <c r="U325" s="829">
        <v>1080</v>
      </c>
      <c r="V325" s="830">
        <f t="shared" ref="V325" si="317">SUM(Q325:U326)</f>
        <v>5920</v>
      </c>
      <c r="W325" s="824" t="s">
        <v>3399</v>
      </c>
      <c r="X325" s="824"/>
      <c r="Y325" s="706"/>
      <c r="Z325" s="824"/>
    </row>
    <row r="326" spans="1:26" s="5" customFormat="1">
      <c r="A326" s="817" t="s">
        <v>4717</v>
      </c>
      <c r="B326" s="817"/>
      <c r="C326" s="831" t="s">
        <v>631</v>
      </c>
      <c r="D326" s="819" t="s">
        <v>2</v>
      </c>
      <c r="E326" s="854" t="s">
        <v>630</v>
      </c>
      <c r="F326" s="857" t="s">
        <v>128</v>
      </c>
      <c r="G326" s="833" t="s">
        <v>19</v>
      </c>
      <c r="H326" s="833" t="s">
        <v>19</v>
      </c>
      <c r="I326" s="845"/>
      <c r="J326" s="845"/>
      <c r="K326" s="474"/>
      <c r="L326" s="474"/>
      <c r="M326" s="51"/>
      <c r="N326" s="474"/>
      <c r="O326" s="824"/>
      <c r="P326" s="474"/>
      <c r="Q326" s="825"/>
      <c r="R326" s="826"/>
      <c r="S326" s="827"/>
      <c r="T326" s="828"/>
      <c r="U326" s="829"/>
      <c r="V326" s="830"/>
      <c r="W326" s="824" t="s">
        <v>3399</v>
      </c>
      <c r="X326" s="824"/>
      <c r="Y326" s="706"/>
      <c r="Z326" s="824"/>
    </row>
    <row r="327" spans="1:26" s="5" customFormat="1">
      <c r="A327" s="817" t="s">
        <v>4717</v>
      </c>
      <c r="B327" s="817" t="s">
        <v>4737</v>
      </c>
      <c r="C327" s="818" t="s">
        <v>258</v>
      </c>
      <c r="D327" s="819" t="str">
        <f t="shared" ref="D327" si="318">B327&amp;" "&amp;" "&amp;C327</f>
        <v>S5-020  ベホイミスライム</v>
      </c>
      <c r="E327" s="854" t="s">
        <v>630</v>
      </c>
      <c r="F327" s="857" t="s">
        <v>128</v>
      </c>
      <c r="G327" s="833" t="s">
        <v>19</v>
      </c>
      <c r="H327" s="843" t="s">
        <v>80</v>
      </c>
      <c r="I327" s="846" t="s">
        <v>93</v>
      </c>
      <c r="J327" s="817">
        <v>2</v>
      </c>
      <c r="K327" s="11" t="s">
        <v>81</v>
      </c>
      <c r="L327" s="483" t="s">
        <v>81</v>
      </c>
      <c r="M327" s="51" t="s">
        <v>4781</v>
      </c>
      <c r="N327" s="483" t="s">
        <v>492</v>
      </c>
      <c r="O327" s="824"/>
      <c r="P327" s="474"/>
      <c r="Q327" s="825">
        <v>1770</v>
      </c>
      <c r="R327" s="826">
        <v>1050</v>
      </c>
      <c r="S327" s="827">
        <v>1300</v>
      </c>
      <c r="T327" s="828">
        <v>940</v>
      </c>
      <c r="U327" s="829">
        <v>950</v>
      </c>
      <c r="V327" s="830">
        <f t="shared" ref="V327" si="319">SUM(Q327:U328)</f>
        <v>6010</v>
      </c>
      <c r="W327" s="824" t="s">
        <v>3399</v>
      </c>
      <c r="X327" s="824"/>
      <c r="Y327" s="706"/>
      <c r="Z327" s="824"/>
    </row>
    <row r="328" spans="1:26" s="5" customFormat="1">
      <c r="A328" s="817" t="s">
        <v>4717</v>
      </c>
      <c r="B328" s="817"/>
      <c r="C328" s="818" t="s">
        <v>258</v>
      </c>
      <c r="D328" s="819" t="s">
        <v>2</v>
      </c>
      <c r="E328" s="854" t="s">
        <v>630</v>
      </c>
      <c r="F328" s="857" t="s">
        <v>128</v>
      </c>
      <c r="G328" s="833" t="s">
        <v>19</v>
      </c>
      <c r="H328" s="843" t="s">
        <v>80</v>
      </c>
      <c r="I328" s="846" t="s">
        <v>93</v>
      </c>
      <c r="J328" s="817">
        <v>2</v>
      </c>
      <c r="K328" s="474"/>
      <c r="L328" s="474"/>
      <c r="M328" s="51"/>
      <c r="N328" s="474"/>
      <c r="O328" s="824"/>
      <c r="P328" s="474"/>
      <c r="Q328" s="825"/>
      <c r="R328" s="826"/>
      <c r="S328" s="827"/>
      <c r="T328" s="828"/>
      <c r="U328" s="829"/>
      <c r="V328" s="830"/>
      <c r="W328" s="824" t="s">
        <v>3399</v>
      </c>
      <c r="X328" s="824"/>
      <c r="Y328" s="706"/>
      <c r="Z328" s="824"/>
    </row>
    <row r="329" spans="1:26" s="5" customFormat="1">
      <c r="A329" s="817" t="s">
        <v>4717</v>
      </c>
      <c r="B329" s="817" t="s">
        <v>4738</v>
      </c>
      <c r="C329" s="831" t="s">
        <v>175</v>
      </c>
      <c r="D329" s="819" t="str">
        <f t="shared" ref="D329" si="320">B329&amp;" "&amp;" "&amp;C329</f>
        <v>S5-021  オークキング</v>
      </c>
      <c r="E329" s="854" t="s">
        <v>630</v>
      </c>
      <c r="F329" s="857" t="s">
        <v>128</v>
      </c>
      <c r="G329" s="833" t="s">
        <v>19</v>
      </c>
      <c r="H329" s="833" t="s">
        <v>19</v>
      </c>
      <c r="I329" s="846" t="s">
        <v>93</v>
      </c>
      <c r="J329" s="845">
        <v>3</v>
      </c>
      <c r="K329" s="499" t="s">
        <v>37</v>
      </c>
      <c r="L329" s="483" t="s">
        <v>4691</v>
      </c>
      <c r="M329" s="51" t="s">
        <v>5453</v>
      </c>
      <c r="N329" s="473" t="s">
        <v>491</v>
      </c>
      <c r="O329" s="824">
        <v>2</v>
      </c>
      <c r="P329" s="824">
        <v>2</v>
      </c>
      <c r="Q329" s="825">
        <v>1920</v>
      </c>
      <c r="R329" s="826">
        <v>1260</v>
      </c>
      <c r="S329" s="827">
        <v>810</v>
      </c>
      <c r="T329" s="828">
        <v>950</v>
      </c>
      <c r="U329" s="829">
        <v>1120</v>
      </c>
      <c r="V329" s="830">
        <f t="shared" ref="V329" si="321">SUM(Q329:U330)</f>
        <v>6060</v>
      </c>
      <c r="W329" s="824"/>
      <c r="X329" s="824"/>
      <c r="Y329" s="706"/>
      <c r="Z329" s="824"/>
    </row>
    <row r="330" spans="1:26" s="5" customFormat="1">
      <c r="A330" s="817" t="s">
        <v>4717</v>
      </c>
      <c r="B330" s="817"/>
      <c r="C330" s="831" t="s">
        <v>175</v>
      </c>
      <c r="D330" s="819" t="s">
        <v>2</v>
      </c>
      <c r="E330" s="854" t="s">
        <v>630</v>
      </c>
      <c r="F330" s="857" t="s">
        <v>128</v>
      </c>
      <c r="G330" s="833" t="s">
        <v>19</v>
      </c>
      <c r="H330" s="833" t="s">
        <v>19</v>
      </c>
      <c r="I330" s="846" t="s">
        <v>93</v>
      </c>
      <c r="J330" s="845">
        <v>3</v>
      </c>
      <c r="K330" s="474"/>
      <c r="L330" s="474"/>
      <c r="M330" s="51"/>
      <c r="N330" s="474"/>
      <c r="O330" s="824">
        <v>1</v>
      </c>
      <c r="P330" s="824">
        <v>1</v>
      </c>
      <c r="Q330" s="825"/>
      <c r="R330" s="826"/>
      <c r="S330" s="827"/>
      <c r="T330" s="828"/>
      <c r="U330" s="829"/>
      <c r="V330" s="830"/>
      <c r="W330" s="824"/>
      <c r="X330" s="824"/>
      <c r="Y330" s="706"/>
      <c r="Z330" s="824"/>
    </row>
    <row r="331" spans="1:26" s="5" customFormat="1">
      <c r="A331" s="817" t="s">
        <v>4717</v>
      </c>
      <c r="B331" s="817" t="s">
        <v>4739</v>
      </c>
      <c r="C331" s="818" t="s">
        <v>260</v>
      </c>
      <c r="D331" s="819" t="str">
        <f t="shared" ref="D331" si="322">B331&amp;" "&amp;" "&amp;C331</f>
        <v>S5-022  シャドウパンサー</v>
      </c>
      <c r="E331" s="854" t="s">
        <v>630</v>
      </c>
      <c r="F331" s="857" t="s">
        <v>128</v>
      </c>
      <c r="G331" s="833" t="s">
        <v>19</v>
      </c>
      <c r="H331" s="833" t="s">
        <v>19</v>
      </c>
      <c r="I331" s="845"/>
      <c r="J331" s="845"/>
      <c r="K331" s="476" t="s">
        <v>21</v>
      </c>
      <c r="L331" s="483" t="s">
        <v>2040</v>
      </c>
      <c r="M331" s="51" t="s">
        <v>4790</v>
      </c>
      <c r="N331" s="483" t="s">
        <v>496</v>
      </c>
      <c r="O331" s="824"/>
      <c r="P331" s="474"/>
      <c r="Q331" s="825">
        <v>1860</v>
      </c>
      <c r="R331" s="826">
        <v>1140</v>
      </c>
      <c r="S331" s="827">
        <v>680</v>
      </c>
      <c r="T331" s="828">
        <v>1290</v>
      </c>
      <c r="U331" s="829">
        <v>1120</v>
      </c>
      <c r="V331" s="830">
        <f t="shared" ref="V331" si="323">SUM(Q331:U332)</f>
        <v>6090</v>
      </c>
      <c r="W331" s="824"/>
      <c r="X331" s="824"/>
      <c r="Y331" s="706"/>
      <c r="Z331" s="824"/>
    </row>
    <row r="332" spans="1:26" s="5" customFormat="1">
      <c r="A332" s="817" t="s">
        <v>4717</v>
      </c>
      <c r="B332" s="817"/>
      <c r="C332" s="818" t="s">
        <v>260</v>
      </c>
      <c r="D332" s="819" t="s">
        <v>2</v>
      </c>
      <c r="E332" s="854" t="s">
        <v>630</v>
      </c>
      <c r="F332" s="857" t="s">
        <v>128</v>
      </c>
      <c r="G332" s="833" t="s">
        <v>19</v>
      </c>
      <c r="H332" s="833" t="s">
        <v>19</v>
      </c>
      <c r="I332" s="845"/>
      <c r="J332" s="845"/>
      <c r="K332" s="474"/>
      <c r="L332" s="474"/>
      <c r="M332" s="51"/>
      <c r="N332" s="474"/>
      <c r="O332" s="824"/>
      <c r="P332" s="474"/>
      <c r="Q332" s="825"/>
      <c r="R332" s="826"/>
      <c r="S332" s="827"/>
      <c r="T332" s="828"/>
      <c r="U332" s="829"/>
      <c r="V332" s="830"/>
      <c r="W332" s="824"/>
      <c r="X332" s="824"/>
      <c r="Y332" s="706"/>
      <c r="Z332" s="824"/>
    </row>
    <row r="333" spans="1:26" s="5" customFormat="1">
      <c r="A333" s="817" t="s">
        <v>4717</v>
      </c>
      <c r="B333" s="817" t="s">
        <v>4740</v>
      </c>
      <c r="C333" s="831" t="s">
        <v>4445</v>
      </c>
      <c r="D333" s="819" t="str">
        <f t="shared" ref="D333" si="324">B333&amp;" "&amp;" "&amp;C333</f>
        <v>S5-023  まおうのつかい</v>
      </c>
      <c r="E333" s="854" t="s">
        <v>630</v>
      </c>
      <c r="F333" s="856" t="s">
        <v>129</v>
      </c>
      <c r="G333" s="833" t="s">
        <v>19</v>
      </c>
      <c r="H333" s="833" t="s">
        <v>19</v>
      </c>
      <c r="I333" s="845"/>
      <c r="J333" s="845"/>
      <c r="K333" s="499" t="s">
        <v>37</v>
      </c>
      <c r="L333" s="483" t="s">
        <v>2785</v>
      </c>
      <c r="M333" s="51" t="s">
        <v>4820</v>
      </c>
      <c r="N333" s="483" t="s">
        <v>490</v>
      </c>
      <c r="O333" s="824"/>
      <c r="P333" s="501"/>
      <c r="Q333" s="825">
        <v>1890</v>
      </c>
      <c r="R333" s="826">
        <v>1160</v>
      </c>
      <c r="S333" s="827">
        <v>720</v>
      </c>
      <c r="T333" s="828">
        <v>1080</v>
      </c>
      <c r="U333" s="829">
        <v>1200</v>
      </c>
      <c r="V333" s="830">
        <f t="shared" ref="V333" si="325">SUM(Q333:U334)</f>
        <v>6050</v>
      </c>
      <c r="W333" s="480" t="s">
        <v>3400</v>
      </c>
      <c r="X333" s="824"/>
      <c r="Y333" s="706"/>
      <c r="Z333" s="824"/>
    </row>
    <row r="334" spans="1:26" s="5" customFormat="1">
      <c r="A334" s="817" t="s">
        <v>4717</v>
      </c>
      <c r="B334" s="817"/>
      <c r="C334" s="831" t="s">
        <v>4445</v>
      </c>
      <c r="D334" s="819" t="s">
        <v>2</v>
      </c>
      <c r="E334" s="854" t="s">
        <v>630</v>
      </c>
      <c r="F334" s="856" t="s">
        <v>129</v>
      </c>
      <c r="G334" s="833" t="s">
        <v>19</v>
      </c>
      <c r="H334" s="833" t="s">
        <v>19</v>
      </c>
      <c r="I334" s="845"/>
      <c r="J334" s="845"/>
      <c r="K334" s="474"/>
      <c r="L334" s="474"/>
      <c r="M334" s="51"/>
      <c r="N334" s="474"/>
      <c r="O334" s="824"/>
      <c r="P334" s="501"/>
      <c r="Q334" s="825"/>
      <c r="R334" s="826"/>
      <c r="S334" s="827"/>
      <c r="T334" s="828"/>
      <c r="U334" s="829"/>
      <c r="V334" s="830"/>
      <c r="W334" s="480" t="s">
        <v>4688</v>
      </c>
      <c r="X334" s="824"/>
      <c r="Y334" s="706"/>
      <c r="Z334" s="824"/>
    </row>
    <row r="335" spans="1:26" s="5" customFormat="1">
      <c r="A335" s="817" t="s">
        <v>4717</v>
      </c>
      <c r="B335" s="817" t="s">
        <v>4741</v>
      </c>
      <c r="C335" s="831" t="s">
        <v>122</v>
      </c>
      <c r="D335" s="819" t="str">
        <f t="shared" ref="D335" si="326">B335&amp;" "&amp;" "&amp;C335</f>
        <v>S5-024  グール</v>
      </c>
      <c r="E335" s="854" t="s">
        <v>630</v>
      </c>
      <c r="F335" s="856" t="s">
        <v>129</v>
      </c>
      <c r="G335" s="833" t="s">
        <v>19</v>
      </c>
      <c r="H335" s="842" t="s">
        <v>89</v>
      </c>
      <c r="I335" s="848" t="s">
        <v>87</v>
      </c>
      <c r="J335" s="845">
        <v>3</v>
      </c>
      <c r="K335" s="476" t="s">
        <v>21</v>
      </c>
      <c r="L335" s="483" t="s">
        <v>4691</v>
      </c>
      <c r="M335" s="51" t="s">
        <v>4838</v>
      </c>
      <c r="N335" s="483" t="s">
        <v>496</v>
      </c>
      <c r="O335" s="824">
        <v>2</v>
      </c>
      <c r="P335" s="824">
        <v>1</v>
      </c>
      <c r="Q335" s="825">
        <v>1960</v>
      </c>
      <c r="R335" s="826">
        <v>1270</v>
      </c>
      <c r="S335" s="827">
        <v>650</v>
      </c>
      <c r="T335" s="828">
        <v>890</v>
      </c>
      <c r="U335" s="829">
        <v>1280</v>
      </c>
      <c r="V335" s="830">
        <f t="shared" ref="V335" si="327">SUM(Q335:U336)</f>
        <v>6050</v>
      </c>
      <c r="W335" s="824"/>
      <c r="X335" s="824"/>
      <c r="Y335" s="706"/>
      <c r="Z335" s="824"/>
    </row>
    <row r="336" spans="1:26" s="5" customFormat="1">
      <c r="A336" s="817" t="s">
        <v>4717</v>
      </c>
      <c r="B336" s="817"/>
      <c r="C336" s="831" t="s">
        <v>122</v>
      </c>
      <c r="D336" s="819" t="s">
        <v>2</v>
      </c>
      <c r="E336" s="854" t="s">
        <v>630</v>
      </c>
      <c r="F336" s="856" t="s">
        <v>129</v>
      </c>
      <c r="G336" s="833" t="s">
        <v>19</v>
      </c>
      <c r="H336" s="842" t="s">
        <v>89</v>
      </c>
      <c r="I336" s="848" t="s">
        <v>87</v>
      </c>
      <c r="J336" s="845">
        <v>3</v>
      </c>
      <c r="K336" s="474"/>
      <c r="L336" s="474"/>
      <c r="M336" s="51"/>
      <c r="N336" s="474"/>
      <c r="O336" s="824">
        <v>1</v>
      </c>
      <c r="P336" s="824">
        <v>1</v>
      </c>
      <c r="Q336" s="825"/>
      <c r="R336" s="826"/>
      <c r="S336" s="827"/>
      <c r="T336" s="828"/>
      <c r="U336" s="829"/>
      <c r="V336" s="830"/>
      <c r="W336" s="824"/>
      <c r="X336" s="824"/>
      <c r="Y336" s="706"/>
      <c r="Z336" s="824"/>
    </row>
    <row r="337" spans="1:26" s="5" customFormat="1">
      <c r="A337" s="817" t="s">
        <v>4717</v>
      </c>
      <c r="B337" s="817" t="s">
        <v>4742</v>
      </c>
      <c r="C337" s="831" t="s">
        <v>4446</v>
      </c>
      <c r="D337" s="819" t="str">
        <f t="shared" ref="D337" si="328">B337&amp;" "&amp;" "&amp;C337</f>
        <v>S5-025  スマイルロック</v>
      </c>
      <c r="E337" s="854" t="s">
        <v>630</v>
      </c>
      <c r="F337" s="855" t="s">
        <v>130</v>
      </c>
      <c r="G337" s="833" t="s">
        <v>19</v>
      </c>
      <c r="H337" s="833" t="s">
        <v>19</v>
      </c>
      <c r="I337" s="823" t="s">
        <v>82</v>
      </c>
      <c r="J337" s="845">
        <v>3</v>
      </c>
      <c r="K337" s="477" t="s">
        <v>37</v>
      </c>
      <c r="L337" s="483" t="s">
        <v>4691</v>
      </c>
      <c r="M337" s="51" t="s">
        <v>4847</v>
      </c>
      <c r="N337" s="483" t="s">
        <v>490</v>
      </c>
      <c r="O337" s="824"/>
      <c r="P337" s="501"/>
      <c r="Q337" s="825">
        <v>1930</v>
      </c>
      <c r="R337" s="826">
        <v>1260</v>
      </c>
      <c r="S337" s="827">
        <v>840</v>
      </c>
      <c r="T337" s="828">
        <v>850</v>
      </c>
      <c r="U337" s="829">
        <v>1180</v>
      </c>
      <c r="V337" s="830">
        <f t="shared" ref="V337" si="329">SUM(Q337:U338)</f>
        <v>6060</v>
      </c>
      <c r="W337" s="824"/>
      <c r="X337" s="824"/>
      <c r="Y337" s="706"/>
      <c r="Z337" s="824"/>
    </row>
    <row r="338" spans="1:26" s="5" customFormat="1">
      <c r="A338" s="817" t="s">
        <v>4717</v>
      </c>
      <c r="B338" s="817"/>
      <c r="C338" s="831" t="s">
        <v>4446</v>
      </c>
      <c r="D338" s="819" t="s">
        <v>2</v>
      </c>
      <c r="E338" s="854" t="s">
        <v>630</v>
      </c>
      <c r="F338" s="855" t="s">
        <v>130</v>
      </c>
      <c r="G338" s="833" t="s">
        <v>19</v>
      </c>
      <c r="H338" s="833" t="s">
        <v>19</v>
      </c>
      <c r="I338" s="823" t="s">
        <v>82</v>
      </c>
      <c r="J338" s="845">
        <v>3</v>
      </c>
      <c r="K338" s="474"/>
      <c r="L338" s="474"/>
      <c r="M338" s="51"/>
      <c r="N338" s="474"/>
      <c r="O338" s="824"/>
      <c r="P338" s="501"/>
      <c r="Q338" s="825"/>
      <c r="R338" s="826"/>
      <c r="S338" s="827"/>
      <c r="T338" s="828"/>
      <c r="U338" s="829"/>
      <c r="V338" s="830"/>
      <c r="W338" s="824"/>
      <c r="X338" s="824"/>
      <c r="Y338" s="706"/>
      <c r="Z338" s="824"/>
    </row>
    <row r="339" spans="1:26" s="5" customFormat="1">
      <c r="A339" s="817" t="s">
        <v>4717</v>
      </c>
      <c r="B339" s="817" t="s">
        <v>4743</v>
      </c>
      <c r="C339" s="831" t="s">
        <v>1212</v>
      </c>
      <c r="D339" s="819" t="str">
        <f t="shared" ref="D339" si="330">B339&amp;" "&amp;" "&amp;C339</f>
        <v>S5-026  ギズモ</v>
      </c>
      <c r="E339" s="854" t="s">
        <v>630</v>
      </c>
      <c r="F339" s="855" t="s">
        <v>130</v>
      </c>
      <c r="G339" s="842" t="s">
        <v>89</v>
      </c>
      <c r="H339" s="835" t="s">
        <v>88</v>
      </c>
      <c r="I339" s="845"/>
      <c r="J339" s="845"/>
      <c r="K339" s="477" t="s">
        <v>37</v>
      </c>
      <c r="L339" s="473" t="s">
        <v>20</v>
      </c>
      <c r="M339" s="51" t="s">
        <v>4779</v>
      </c>
      <c r="N339" s="473" t="s">
        <v>496</v>
      </c>
      <c r="O339" s="824"/>
      <c r="P339" s="501"/>
      <c r="Q339" s="825">
        <v>1810</v>
      </c>
      <c r="R339" s="826">
        <v>820</v>
      </c>
      <c r="S339" s="827">
        <v>1190</v>
      </c>
      <c r="T339" s="828">
        <v>1120</v>
      </c>
      <c r="U339" s="829">
        <v>1060</v>
      </c>
      <c r="V339" s="830">
        <f t="shared" ref="V339" si="331">SUM(Q339:U340)</f>
        <v>6000</v>
      </c>
      <c r="W339" s="824"/>
      <c r="X339" s="824"/>
      <c r="Y339" s="706"/>
      <c r="Z339" s="824"/>
    </row>
    <row r="340" spans="1:26" s="5" customFormat="1">
      <c r="A340" s="817" t="s">
        <v>4717</v>
      </c>
      <c r="B340" s="817"/>
      <c r="C340" s="831" t="s">
        <v>1212</v>
      </c>
      <c r="D340" s="819" t="s">
        <v>2</v>
      </c>
      <c r="E340" s="854" t="s">
        <v>630</v>
      </c>
      <c r="F340" s="855" t="s">
        <v>130</v>
      </c>
      <c r="G340" s="842" t="s">
        <v>89</v>
      </c>
      <c r="H340" s="835" t="s">
        <v>88</v>
      </c>
      <c r="I340" s="845"/>
      <c r="J340" s="845"/>
      <c r="K340" s="474"/>
      <c r="L340" s="474"/>
      <c r="M340" s="51"/>
      <c r="N340" s="474"/>
      <c r="O340" s="824"/>
      <c r="P340" s="501"/>
      <c r="Q340" s="825"/>
      <c r="R340" s="826"/>
      <c r="S340" s="827"/>
      <c r="T340" s="828"/>
      <c r="U340" s="829"/>
      <c r="V340" s="830"/>
      <c r="W340" s="824"/>
      <c r="X340" s="824"/>
      <c r="Y340" s="706"/>
      <c r="Z340" s="824"/>
    </row>
    <row r="341" spans="1:26" s="5" customFormat="1">
      <c r="A341" s="817" t="s">
        <v>4717</v>
      </c>
      <c r="B341" s="817" t="s">
        <v>4744</v>
      </c>
      <c r="C341" s="831" t="s">
        <v>2770</v>
      </c>
      <c r="D341" s="819" t="str">
        <f t="shared" ref="D341" si="332">B341&amp;" "&amp;" "&amp;C341</f>
        <v>S5-027  アンクルホーン</v>
      </c>
      <c r="E341" s="854" t="s">
        <v>630</v>
      </c>
      <c r="F341" s="852" t="s">
        <v>75</v>
      </c>
      <c r="G341" s="822" t="s">
        <v>40</v>
      </c>
      <c r="H341" s="822" t="s">
        <v>40</v>
      </c>
      <c r="I341" s="849" t="s">
        <v>91</v>
      </c>
      <c r="J341" s="845">
        <v>3</v>
      </c>
      <c r="K341" s="499" t="s">
        <v>37</v>
      </c>
      <c r="L341" s="483" t="s">
        <v>2785</v>
      </c>
      <c r="M341" s="51" t="s">
        <v>4848</v>
      </c>
      <c r="N341" s="483" t="s">
        <v>492</v>
      </c>
      <c r="O341" s="824"/>
      <c r="P341" s="474"/>
      <c r="Q341" s="825">
        <v>1920</v>
      </c>
      <c r="R341" s="826">
        <v>1080</v>
      </c>
      <c r="S341" s="827">
        <v>1210</v>
      </c>
      <c r="T341" s="828">
        <v>1040</v>
      </c>
      <c r="U341" s="829">
        <v>840</v>
      </c>
      <c r="V341" s="830">
        <f t="shared" ref="V341" si="333">SUM(Q341:U342)</f>
        <v>6090</v>
      </c>
      <c r="W341" s="824"/>
      <c r="X341" s="824"/>
      <c r="Y341" s="706"/>
      <c r="Z341" s="824"/>
    </row>
    <row r="342" spans="1:26" s="5" customFormat="1">
      <c r="A342" s="817" t="s">
        <v>4717</v>
      </c>
      <c r="B342" s="817"/>
      <c r="C342" s="831" t="s">
        <v>2770</v>
      </c>
      <c r="D342" s="819" t="s">
        <v>2</v>
      </c>
      <c r="E342" s="854" t="s">
        <v>630</v>
      </c>
      <c r="F342" s="852" t="s">
        <v>75</v>
      </c>
      <c r="G342" s="822" t="s">
        <v>40</v>
      </c>
      <c r="H342" s="822" t="s">
        <v>40</v>
      </c>
      <c r="I342" s="849" t="s">
        <v>91</v>
      </c>
      <c r="J342" s="845">
        <v>3</v>
      </c>
      <c r="K342" s="474"/>
      <c r="L342" s="474"/>
      <c r="M342" s="51"/>
      <c r="N342" s="474"/>
      <c r="O342" s="824"/>
      <c r="P342" s="474"/>
      <c r="Q342" s="825"/>
      <c r="R342" s="826"/>
      <c r="S342" s="827"/>
      <c r="T342" s="828"/>
      <c r="U342" s="829"/>
      <c r="V342" s="830"/>
      <c r="W342" s="824"/>
      <c r="X342" s="824"/>
      <c r="Y342" s="706"/>
      <c r="Z342" s="824"/>
    </row>
    <row r="343" spans="1:26" s="5" customFormat="1">
      <c r="A343" s="817" t="s">
        <v>4717</v>
      </c>
      <c r="B343" s="817" t="s">
        <v>4745</v>
      </c>
      <c r="C343" s="831" t="s">
        <v>639</v>
      </c>
      <c r="D343" s="819" t="str">
        <f t="shared" ref="D343" si="334">B343&amp;" "&amp;" "&amp;C343</f>
        <v>S5-028  ゴールドマン</v>
      </c>
      <c r="E343" s="854" t="s">
        <v>630</v>
      </c>
      <c r="F343" s="851" t="s">
        <v>78</v>
      </c>
      <c r="G343" s="833" t="s">
        <v>19</v>
      </c>
      <c r="H343" s="835" t="s">
        <v>88</v>
      </c>
      <c r="I343" s="834" t="s">
        <v>90</v>
      </c>
      <c r="J343" s="817">
        <v>2</v>
      </c>
      <c r="K343" s="476" t="s">
        <v>21</v>
      </c>
      <c r="L343" s="483" t="s">
        <v>5539</v>
      </c>
      <c r="M343" s="51" t="s">
        <v>4821</v>
      </c>
      <c r="N343" s="473" t="s">
        <v>491</v>
      </c>
      <c r="O343" s="824">
        <v>2</v>
      </c>
      <c r="P343" s="824">
        <v>1</v>
      </c>
      <c r="Q343" s="825">
        <v>1960</v>
      </c>
      <c r="R343" s="826">
        <v>1270</v>
      </c>
      <c r="S343" s="827">
        <v>710</v>
      </c>
      <c r="T343" s="828">
        <v>1000</v>
      </c>
      <c r="U343" s="829">
        <v>1130</v>
      </c>
      <c r="V343" s="830">
        <f t="shared" ref="V343" si="335">SUM(Q343:U344)</f>
        <v>6070</v>
      </c>
      <c r="W343" s="824" t="s">
        <v>4682</v>
      </c>
      <c r="X343" s="824"/>
      <c r="Y343" s="706"/>
      <c r="Z343" s="824"/>
    </row>
    <row r="344" spans="1:26" s="5" customFormat="1">
      <c r="A344" s="817" t="s">
        <v>4717</v>
      </c>
      <c r="B344" s="817"/>
      <c r="C344" s="831" t="s">
        <v>639</v>
      </c>
      <c r="D344" s="819" t="s">
        <v>2</v>
      </c>
      <c r="E344" s="854" t="s">
        <v>630</v>
      </c>
      <c r="F344" s="851" t="s">
        <v>78</v>
      </c>
      <c r="G344" s="833" t="s">
        <v>19</v>
      </c>
      <c r="H344" s="835" t="s">
        <v>88</v>
      </c>
      <c r="I344" s="834" t="s">
        <v>90</v>
      </c>
      <c r="J344" s="817">
        <v>2</v>
      </c>
      <c r="K344" s="474"/>
      <c r="L344" s="474"/>
      <c r="M344" s="51"/>
      <c r="N344" s="474"/>
      <c r="O344" s="824">
        <v>1</v>
      </c>
      <c r="P344" s="824">
        <v>1</v>
      </c>
      <c r="Q344" s="825"/>
      <c r="R344" s="826"/>
      <c r="S344" s="827"/>
      <c r="T344" s="828"/>
      <c r="U344" s="829"/>
      <c r="V344" s="830"/>
      <c r="W344" s="824" t="s">
        <v>4682</v>
      </c>
      <c r="X344" s="824"/>
      <c r="Y344" s="706"/>
      <c r="Z344" s="824"/>
    </row>
    <row r="345" spans="1:26" s="5" customFormat="1">
      <c r="A345" s="817" t="s">
        <v>4717</v>
      </c>
      <c r="B345" s="817" t="s">
        <v>4746</v>
      </c>
      <c r="C345" s="831" t="s">
        <v>126</v>
      </c>
      <c r="D345" s="819" t="str">
        <f t="shared" ref="D345" si="336">B345&amp;" "&amp;" "&amp;C345</f>
        <v>S5-029  メトロゴースト</v>
      </c>
      <c r="E345" s="854" t="s">
        <v>630</v>
      </c>
      <c r="F345" s="851" t="s">
        <v>78</v>
      </c>
      <c r="G345" s="833" t="s">
        <v>19</v>
      </c>
      <c r="H345" s="835" t="s">
        <v>88</v>
      </c>
      <c r="I345" s="849" t="s">
        <v>91</v>
      </c>
      <c r="J345" s="817">
        <v>2</v>
      </c>
      <c r="K345" s="476" t="s">
        <v>21</v>
      </c>
      <c r="L345" s="483" t="s">
        <v>104</v>
      </c>
      <c r="M345" s="51" t="s">
        <v>4822</v>
      </c>
      <c r="N345" s="473" t="s">
        <v>491</v>
      </c>
      <c r="O345" s="824" t="s">
        <v>649</v>
      </c>
      <c r="P345" s="824">
        <v>1</v>
      </c>
      <c r="Q345" s="825">
        <v>1750</v>
      </c>
      <c r="R345" s="826">
        <v>1210</v>
      </c>
      <c r="S345" s="827">
        <v>1130</v>
      </c>
      <c r="T345" s="828">
        <v>1180</v>
      </c>
      <c r="U345" s="829">
        <v>750</v>
      </c>
      <c r="V345" s="830">
        <f t="shared" ref="V345" si="337">SUM(Q345:U346)</f>
        <v>6020</v>
      </c>
      <c r="W345" s="474" t="s">
        <v>3918</v>
      </c>
      <c r="X345" s="824"/>
      <c r="Y345" s="706"/>
      <c r="Z345" s="824"/>
    </row>
    <row r="346" spans="1:26" s="5" customFormat="1">
      <c r="A346" s="817" t="s">
        <v>4717</v>
      </c>
      <c r="B346" s="817"/>
      <c r="C346" s="831" t="s">
        <v>126</v>
      </c>
      <c r="D346" s="819" t="s">
        <v>2</v>
      </c>
      <c r="E346" s="854" t="s">
        <v>630</v>
      </c>
      <c r="F346" s="851" t="s">
        <v>78</v>
      </c>
      <c r="G346" s="833" t="s">
        <v>19</v>
      </c>
      <c r="H346" s="835" t="s">
        <v>88</v>
      </c>
      <c r="I346" s="849" t="s">
        <v>91</v>
      </c>
      <c r="J346" s="817">
        <v>2</v>
      </c>
      <c r="K346" s="474"/>
      <c r="L346" s="474"/>
      <c r="M346" s="51"/>
      <c r="N346" s="474"/>
      <c r="O346" s="824">
        <v>1</v>
      </c>
      <c r="P346" s="824">
        <v>1</v>
      </c>
      <c r="Q346" s="825"/>
      <c r="R346" s="826"/>
      <c r="S346" s="827"/>
      <c r="T346" s="828"/>
      <c r="U346" s="829"/>
      <c r="V346" s="830"/>
      <c r="W346" s="474" t="s">
        <v>4681</v>
      </c>
      <c r="X346" s="824"/>
      <c r="Y346" s="706"/>
      <c r="Z346" s="824"/>
    </row>
    <row r="347" spans="1:26" s="5" customFormat="1">
      <c r="A347" s="817" t="s">
        <v>4717</v>
      </c>
      <c r="B347" s="817" t="s">
        <v>4747</v>
      </c>
      <c r="C347" s="818" t="s">
        <v>268</v>
      </c>
      <c r="D347" s="819" t="str">
        <f t="shared" ref="D347" si="338">B347&amp;" "&amp;" "&amp;C347</f>
        <v>S5-030  キングリザード</v>
      </c>
      <c r="E347" s="854" t="s">
        <v>630</v>
      </c>
      <c r="F347" s="832" t="s">
        <v>35</v>
      </c>
      <c r="G347" s="833" t="s">
        <v>19</v>
      </c>
      <c r="H347" s="842" t="s">
        <v>89</v>
      </c>
      <c r="I347" s="845"/>
      <c r="J347" s="845"/>
      <c r="K347" s="476" t="s">
        <v>21</v>
      </c>
      <c r="L347" s="483" t="s">
        <v>2777</v>
      </c>
      <c r="M347" s="51" t="s">
        <v>4839</v>
      </c>
      <c r="N347" s="473" t="s">
        <v>491</v>
      </c>
      <c r="O347" s="824"/>
      <c r="P347" s="474"/>
      <c r="Q347" s="825">
        <v>1960</v>
      </c>
      <c r="R347" s="826">
        <v>1280</v>
      </c>
      <c r="S347" s="827">
        <v>700</v>
      </c>
      <c r="T347" s="828">
        <v>1030</v>
      </c>
      <c r="U347" s="829">
        <v>1120</v>
      </c>
      <c r="V347" s="830">
        <f t="shared" ref="V347" si="339">SUM(Q347:U348)</f>
        <v>6090</v>
      </c>
      <c r="W347" s="824" t="s">
        <v>4451</v>
      </c>
      <c r="X347" s="824"/>
      <c r="Y347" s="706"/>
      <c r="Z347" s="824"/>
    </row>
    <row r="348" spans="1:26" s="5" customFormat="1">
      <c r="A348" s="817" t="s">
        <v>4717</v>
      </c>
      <c r="B348" s="817"/>
      <c r="C348" s="818" t="s">
        <v>268</v>
      </c>
      <c r="D348" s="819" t="s">
        <v>2</v>
      </c>
      <c r="E348" s="854" t="s">
        <v>630</v>
      </c>
      <c r="F348" s="832" t="s">
        <v>35</v>
      </c>
      <c r="G348" s="833" t="s">
        <v>19</v>
      </c>
      <c r="H348" s="842" t="s">
        <v>89</v>
      </c>
      <c r="I348" s="845"/>
      <c r="J348" s="845"/>
      <c r="K348" s="474"/>
      <c r="L348" s="474"/>
      <c r="M348" s="51"/>
      <c r="N348" s="474"/>
      <c r="O348" s="824"/>
      <c r="P348" s="474"/>
      <c r="Q348" s="825"/>
      <c r="R348" s="826"/>
      <c r="S348" s="827"/>
      <c r="T348" s="828"/>
      <c r="U348" s="829"/>
      <c r="V348" s="830"/>
      <c r="W348" s="824" t="s">
        <v>4451</v>
      </c>
      <c r="X348" s="824"/>
      <c r="Y348" s="706"/>
      <c r="Z348" s="824"/>
    </row>
    <row r="349" spans="1:26" s="5" customFormat="1">
      <c r="A349" s="817" t="s">
        <v>4717</v>
      </c>
      <c r="B349" s="817" t="s">
        <v>4748</v>
      </c>
      <c r="C349" s="831" t="s">
        <v>2</v>
      </c>
      <c r="D349" s="819" t="str">
        <f t="shared" ref="D349" si="340">B349&amp;" "&amp;" "&amp;C349</f>
        <v>S5-031  ダイ</v>
      </c>
      <c r="E349" s="853" t="s">
        <v>120</v>
      </c>
      <c r="F349" s="821" t="s">
        <v>34</v>
      </c>
      <c r="G349" s="833" t="s">
        <v>19</v>
      </c>
      <c r="H349" s="833" t="s">
        <v>19</v>
      </c>
      <c r="I349" s="845"/>
      <c r="J349" s="845"/>
      <c r="K349" s="497" t="s">
        <v>21</v>
      </c>
      <c r="L349" s="483" t="s">
        <v>105</v>
      </c>
      <c r="M349" s="51" t="s">
        <v>4791</v>
      </c>
      <c r="N349" s="473" t="s">
        <v>490</v>
      </c>
      <c r="O349" s="824"/>
      <c r="P349" s="474"/>
      <c r="Q349" s="825">
        <v>2570</v>
      </c>
      <c r="R349" s="826">
        <v>1270</v>
      </c>
      <c r="S349" s="827">
        <v>1040</v>
      </c>
      <c r="T349" s="828">
        <v>1310</v>
      </c>
      <c r="U349" s="829">
        <v>1210</v>
      </c>
      <c r="V349" s="830">
        <f t="shared" ref="V349" si="341">SUM(Q349:U350)</f>
        <v>7400</v>
      </c>
      <c r="W349" s="824" t="s">
        <v>3389</v>
      </c>
      <c r="X349" s="824"/>
      <c r="Y349" s="706"/>
      <c r="Z349" s="824"/>
    </row>
    <row r="350" spans="1:26" s="5" customFormat="1">
      <c r="A350" s="817" t="s">
        <v>4717</v>
      </c>
      <c r="B350" s="817"/>
      <c r="C350" s="831" t="s">
        <v>2</v>
      </c>
      <c r="D350" s="819" t="s">
        <v>2</v>
      </c>
      <c r="E350" s="853" t="s">
        <v>120</v>
      </c>
      <c r="F350" s="821" t="s">
        <v>34</v>
      </c>
      <c r="G350" s="833" t="s">
        <v>19</v>
      </c>
      <c r="H350" s="833" t="s">
        <v>19</v>
      </c>
      <c r="I350" s="845"/>
      <c r="J350" s="845"/>
      <c r="K350" s="474"/>
      <c r="L350" s="474"/>
      <c r="M350" s="51"/>
      <c r="N350" s="474"/>
      <c r="O350" s="824"/>
      <c r="P350" s="474"/>
      <c r="Q350" s="825"/>
      <c r="R350" s="826"/>
      <c r="S350" s="827"/>
      <c r="T350" s="828"/>
      <c r="U350" s="829"/>
      <c r="V350" s="830"/>
      <c r="W350" s="824" t="s">
        <v>3389</v>
      </c>
      <c r="X350" s="824"/>
      <c r="Y350" s="706"/>
      <c r="Z350" s="824"/>
    </row>
    <row r="351" spans="1:26" s="5" customFormat="1">
      <c r="A351" s="817" t="s">
        <v>4717</v>
      </c>
      <c r="B351" s="817" t="s">
        <v>4749</v>
      </c>
      <c r="C351" s="818" t="s">
        <v>319</v>
      </c>
      <c r="D351" s="819" t="str">
        <f t="shared" ref="D351" si="342">B351&amp;" "&amp;" "&amp;C351</f>
        <v>S5-032  超魔生物ハドラー</v>
      </c>
      <c r="E351" s="853" t="s">
        <v>120</v>
      </c>
      <c r="F351" s="840" t="s">
        <v>74</v>
      </c>
      <c r="G351" s="833" t="s">
        <v>19</v>
      </c>
      <c r="H351" s="833" t="s">
        <v>19</v>
      </c>
      <c r="I351" s="838" t="s">
        <v>4430</v>
      </c>
      <c r="J351" s="845">
        <v>3</v>
      </c>
      <c r="K351" s="476" t="s">
        <v>21</v>
      </c>
      <c r="L351" s="483" t="s">
        <v>104</v>
      </c>
      <c r="M351" s="51" t="s">
        <v>4792</v>
      </c>
      <c r="N351" s="473" t="s">
        <v>83</v>
      </c>
      <c r="O351" s="824"/>
      <c r="P351" s="474"/>
      <c r="Q351" s="825">
        <v>2210</v>
      </c>
      <c r="R351" s="826">
        <v>1480</v>
      </c>
      <c r="S351" s="827">
        <v>1290</v>
      </c>
      <c r="T351" s="828">
        <v>1180</v>
      </c>
      <c r="U351" s="829">
        <v>1230</v>
      </c>
      <c r="V351" s="830">
        <f t="shared" ref="V351" si="343">SUM(Q351:U352)</f>
        <v>7390</v>
      </c>
      <c r="W351" s="824"/>
      <c r="X351" s="824"/>
      <c r="Y351" s="706"/>
      <c r="Z351" s="824"/>
    </row>
    <row r="352" spans="1:26" s="5" customFormat="1">
      <c r="A352" s="817" t="s">
        <v>4717</v>
      </c>
      <c r="B352" s="817"/>
      <c r="C352" s="818" t="s">
        <v>319</v>
      </c>
      <c r="D352" s="819" t="s">
        <v>2</v>
      </c>
      <c r="E352" s="853" t="s">
        <v>120</v>
      </c>
      <c r="F352" s="840" t="s">
        <v>74</v>
      </c>
      <c r="G352" s="833" t="s">
        <v>19</v>
      </c>
      <c r="H352" s="833" t="s">
        <v>19</v>
      </c>
      <c r="I352" s="838" t="s">
        <v>4430</v>
      </c>
      <c r="J352" s="845">
        <v>3</v>
      </c>
      <c r="K352" s="474"/>
      <c r="L352" s="474"/>
      <c r="M352" s="51"/>
      <c r="N352" s="474"/>
      <c r="O352" s="824"/>
      <c r="P352" s="474"/>
      <c r="Q352" s="825"/>
      <c r="R352" s="826"/>
      <c r="S352" s="827"/>
      <c r="T352" s="828"/>
      <c r="U352" s="829"/>
      <c r="V352" s="830"/>
      <c r="W352" s="824"/>
      <c r="X352" s="824"/>
      <c r="Y352" s="706"/>
      <c r="Z352" s="824"/>
    </row>
    <row r="353" spans="1:26" s="5" customFormat="1">
      <c r="A353" s="817" t="s">
        <v>4717</v>
      </c>
      <c r="B353" s="817" t="s">
        <v>4750</v>
      </c>
      <c r="C353" s="818" t="s">
        <v>317</v>
      </c>
      <c r="D353" s="819" t="str">
        <f t="shared" ref="D353" si="344">B353&amp;" "&amp;" "&amp;C353</f>
        <v>S5-033  キングスライム</v>
      </c>
      <c r="E353" s="853" t="s">
        <v>120</v>
      </c>
      <c r="F353" s="857" t="s">
        <v>128</v>
      </c>
      <c r="G353" s="833" t="s">
        <v>19</v>
      </c>
      <c r="H353" s="833" t="s">
        <v>19</v>
      </c>
      <c r="I353" s="846" t="s">
        <v>93</v>
      </c>
      <c r="J353" s="845">
        <v>3</v>
      </c>
      <c r="K353" s="476" t="s">
        <v>21</v>
      </c>
      <c r="L353" s="473" t="s">
        <v>2779</v>
      </c>
      <c r="M353" s="51" t="s">
        <v>4840</v>
      </c>
      <c r="N353" s="473" t="s">
        <v>83</v>
      </c>
      <c r="O353" s="824"/>
      <c r="P353" s="501"/>
      <c r="Q353" s="825">
        <v>2640</v>
      </c>
      <c r="R353" s="826">
        <v>1310</v>
      </c>
      <c r="S353" s="827">
        <v>930</v>
      </c>
      <c r="T353" s="828">
        <v>1040</v>
      </c>
      <c r="U353" s="829">
        <v>1350</v>
      </c>
      <c r="V353" s="830">
        <f t="shared" ref="V353" si="345">SUM(Q353:U354)</f>
        <v>7270</v>
      </c>
      <c r="W353" s="824" t="s">
        <v>3399</v>
      </c>
      <c r="X353" s="824"/>
      <c r="Y353" s="706"/>
      <c r="Z353" s="824"/>
    </row>
    <row r="354" spans="1:26" s="5" customFormat="1">
      <c r="A354" s="817" t="s">
        <v>4717</v>
      </c>
      <c r="B354" s="817"/>
      <c r="C354" s="818" t="s">
        <v>317</v>
      </c>
      <c r="D354" s="819" t="s">
        <v>2</v>
      </c>
      <c r="E354" s="853" t="s">
        <v>120</v>
      </c>
      <c r="F354" s="857" t="s">
        <v>128</v>
      </c>
      <c r="G354" s="833" t="s">
        <v>19</v>
      </c>
      <c r="H354" s="833" t="s">
        <v>19</v>
      </c>
      <c r="I354" s="846" t="s">
        <v>93</v>
      </c>
      <c r="J354" s="845">
        <v>3</v>
      </c>
      <c r="K354" s="474"/>
      <c r="L354" s="474"/>
      <c r="M354" s="51"/>
      <c r="N354" s="474"/>
      <c r="O354" s="824"/>
      <c r="P354" s="501"/>
      <c r="Q354" s="825"/>
      <c r="R354" s="826"/>
      <c r="S354" s="827"/>
      <c r="T354" s="828"/>
      <c r="U354" s="829"/>
      <c r="V354" s="830"/>
      <c r="W354" s="824" t="s">
        <v>3399</v>
      </c>
      <c r="X354" s="824"/>
      <c r="Y354" s="706"/>
      <c r="Z354" s="824"/>
    </row>
    <row r="355" spans="1:26" s="5" customFormat="1">
      <c r="A355" s="817" t="s">
        <v>4717</v>
      </c>
      <c r="B355" s="817" t="s">
        <v>4751</v>
      </c>
      <c r="C355" s="831" t="s">
        <v>4774</v>
      </c>
      <c r="D355" s="819" t="str">
        <f t="shared" ref="D355" si="346">B355&amp;" "&amp;" "&amp;C355</f>
        <v>S5-034  かげのきし</v>
      </c>
      <c r="E355" s="853" t="s">
        <v>120</v>
      </c>
      <c r="F355" s="856" t="s">
        <v>129</v>
      </c>
      <c r="G355" s="833" t="s">
        <v>19</v>
      </c>
      <c r="H355" s="833" t="s">
        <v>19</v>
      </c>
      <c r="I355" s="845"/>
      <c r="J355" s="845"/>
      <c r="K355" s="476" t="s">
        <v>21</v>
      </c>
      <c r="L355" s="473" t="s">
        <v>2040</v>
      </c>
      <c r="M355" s="51" t="s">
        <v>4823</v>
      </c>
      <c r="N355" s="483" t="s">
        <v>496</v>
      </c>
      <c r="O355" s="824"/>
      <c r="P355" s="474"/>
      <c r="Q355" s="825">
        <v>2410</v>
      </c>
      <c r="R355" s="826">
        <v>1280</v>
      </c>
      <c r="S355" s="827">
        <v>930</v>
      </c>
      <c r="T355" s="828">
        <v>1390</v>
      </c>
      <c r="U355" s="829">
        <v>1270</v>
      </c>
      <c r="V355" s="830">
        <f t="shared" ref="V355" si="347">SUM(Q355:U356)</f>
        <v>7280</v>
      </c>
      <c r="W355" s="824" t="s">
        <v>3400</v>
      </c>
      <c r="X355" s="824"/>
      <c r="Y355" s="706"/>
      <c r="Z355" s="824"/>
    </row>
    <row r="356" spans="1:26" s="5" customFormat="1">
      <c r="A356" s="817" t="s">
        <v>4717</v>
      </c>
      <c r="B356" s="817"/>
      <c r="C356" s="831" t="s">
        <v>4774</v>
      </c>
      <c r="D356" s="819" t="s">
        <v>2</v>
      </c>
      <c r="E356" s="853" t="s">
        <v>120</v>
      </c>
      <c r="F356" s="856" t="s">
        <v>129</v>
      </c>
      <c r="G356" s="833" t="s">
        <v>19</v>
      </c>
      <c r="H356" s="833" t="s">
        <v>19</v>
      </c>
      <c r="I356" s="845"/>
      <c r="J356" s="845"/>
      <c r="K356" s="474"/>
      <c r="L356" s="474"/>
      <c r="M356" s="51"/>
      <c r="N356" s="474"/>
      <c r="O356" s="824"/>
      <c r="P356" s="474"/>
      <c r="Q356" s="825"/>
      <c r="R356" s="826"/>
      <c r="S356" s="827"/>
      <c r="T356" s="828"/>
      <c r="U356" s="829"/>
      <c r="V356" s="830"/>
      <c r="W356" s="824" t="s">
        <v>3400</v>
      </c>
      <c r="X356" s="824"/>
      <c r="Y356" s="706"/>
      <c r="Z356" s="824"/>
    </row>
    <row r="357" spans="1:26" s="5" customFormat="1">
      <c r="A357" s="817" t="s">
        <v>4717</v>
      </c>
      <c r="B357" s="817" t="s">
        <v>4752</v>
      </c>
      <c r="C357" s="831" t="s">
        <v>124</v>
      </c>
      <c r="D357" s="819" t="str">
        <f t="shared" ref="D357" si="348">B357&amp;" "&amp;" "&amp;C357</f>
        <v>S5-035  メガザルロック</v>
      </c>
      <c r="E357" s="853" t="s">
        <v>120</v>
      </c>
      <c r="F357" s="855" t="s">
        <v>130</v>
      </c>
      <c r="G357" s="833" t="s">
        <v>19</v>
      </c>
      <c r="H357" s="833" t="s">
        <v>19</v>
      </c>
      <c r="I357" s="848" t="s">
        <v>87</v>
      </c>
      <c r="J357" s="817">
        <v>1</v>
      </c>
      <c r="K357" s="499" t="s">
        <v>37</v>
      </c>
      <c r="L357" s="483" t="s">
        <v>2785</v>
      </c>
      <c r="M357" s="51" t="s">
        <v>4793</v>
      </c>
      <c r="N357" s="483" t="s">
        <v>490</v>
      </c>
      <c r="O357" s="824">
        <v>1</v>
      </c>
      <c r="P357" s="824">
        <v>1</v>
      </c>
      <c r="Q357" s="825">
        <v>2520</v>
      </c>
      <c r="R357" s="826">
        <v>1380</v>
      </c>
      <c r="S357" s="827">
        <v>950</v>
      </c>
      <c r="T357" s="828">
        <v>1080</v>
      </c>
      <c r="U357" s="829">
        <v>1360</v>
      </c>
      <c r="V357" s="830">
        <f t="shared" ref="V357" si="349">SUM(Q357:U358)</f>
        <v>7290</v>
      </c>
      <c r="W357" s="831"/>
      <c r="X357" s="824"/>
      <c r="Y357" s="706"/>
      <c r="Z357" s="824"/>
    </row>
    <row r="358" spans="1:26" s="5" customFormat="1">
      <c r="A358" s="817" t="s">
        <v>4717</v>
      </c>
      <c r="B358" s="817"/>
      <c r="C358" s="831" t="s">
        <v>124</v>
      </c>
      <c r="D358" s="819" t="s">
        <v>2</v>
      </c>
      <c r="E358" s="853" t="s">
        <v>120</v>
      </c>
      <c r="F358" s="855" t="s">
        <v>130</v>
      </c>
      <c r="G358" s="833" t="s">
        <v>19</v>
      </c>
      <c r="H358" s="833" t="s">
        <v>19</v>
      </c>
      <c r="I358" s="848" t="s">
        <v>87</v>
      </c>
      <c r="J358" s="817">
        <v>1</v>
      </c>
      <c r="K358" s="474"/>
      <c r="L358" s="474"/>
      <c r="M358" s="51"/>
      <c r="N358" s="474"/>
      <c r="O358" s="824">
        <v>1</v>
      </c>
      <c r="P358" s="824">
        <v>1</v>
      </c>
      <c r="Q358" s="825"/>
      <c r="R358" s="826"/>
      <c r="S358" s="827"/>
      <c r="T358" s="828"/>
      <c r="U358" s="829"/>
      <c r="V358" s="830"/>
      <c r="W358" s="831"/>
      <c r="X358" s="824"/>
      <c r="Y358" s="706"/>
      <c r="Z358" s="824"/>
    </row>
    <row r="359" spans="1:26" s="5" customFormat="1">
      <c r="A359" s="817" t="s">
        <v>4717</v>
      </c>
      <c r="B359" s="817" t="s">
        <v>4753</v>
      </c>
      <c r="C359" s="831" t="s">
        <v>125</v>
      </c>
      <c r="D359" s="819" t="str">
        <f t="shared" ref="D359" si="350">B359&amp;" "&amp;" "&amp;C359</f>
        <v>S5-036  アークデーモン</v>
      </c>
      <c r="E359" s="853" t="s">
        <v>120</v>
      </c>
      <c r="F359" s="852" t="s">
        <v>75</v>
      </c>
      <c r="G359" s="833" t="s">
        <v>19</v>
      </c>
      <c r="H359" s="822" t="s">
        <v>40</v>
      </c>
      <c r="I359" s="823" t="s">
        <v>82</v>
      </c>
      <c r="J359" s="817">
        <v>2</v>
      </c>
      <c r="K359" s="475" t="s">
        <v>99</v>
      </c>
      <c r="L359" s="483" t="s">
        <v>2779</v>
      </c>
      <c r="M359" s="51" t="s">
        <v>4824</v>
      </c>
      <c r="N359" s="483" t="s">
        <v>83</v>
      </c>
      <c r="O359" s="824"/>
      <c r="P359" s="474"/>
      <c r="Q359" s="825">
        <v>2360</v>
      </c>
      <c r="R359" s="826">
        <v>1350</v>
      </c>
      <c r="S359" s="827">
        <v>1370</v>
      </c>
      <c r="T359" s="828">
        <v>1040</v>
      </c>
      <c r="U359" s="829">
        <v>1160</v>
      </c>
      <c r="V359" s="830">
        <f t="shared" ref="V359" si="351">SUM(Q359:U360)</f>
        <v>7280</v>
      </c>
      <c r="W359" s="831"/>
      <c r="X359" s="824"/>
      <c r="Y359" s="706"/>
      <c r="Z359" s="824"/>
    </row>
    <row r="360" spans="1:26" s="5" customFormat="1">
      <c r="A360" s="817" t="s">
        <v>4717</v>
      </c>
      <c r="B360" s="817"/>
      <c r="C360" s="831" t="s">
        <v>125</v>
      </c>
      <c r="D360" s="819" t="s">
        <v>2</v>
      </c>
      <c r="E360" s="853" t="s">
        <v>120</v>
      </c>
      <c r="F360" s="852" t="s">
        <v>75</v>
      </c>
      <c r="G360" s="833" t="s">
        <v>19</v>
      </c>
      <c r="H360" s="822" t="s">
        <v>40</v>
      </c>
      <c r="I360" s="823" t="s">
        <v>82</v>
      </c>
      <c r="J360" s="817">
        <v>2</v>
      </c>
      <c r="K360" s="474"/>
      <c r="L360" s="474"/>
      <c r="M360" s="51"/>
      <c r="N360" s="474"/>
      <c r="O360" s="824"/>
      <c r="P360" s="474"/>
      <c r="Q360" s="825"/>
      <c r="R360" s="826"/>
      <c r="S360" s="827"/>
      <c r="T360" s="828"/>
      <c r="U360" s="829"/>
      <c r="V360" s="830"/>
      <c r="W360" s="831"/>
      <c r="X360" s="824"/>
      <c r="Y360" s="706"/>
      <c r="Z360" s="824"/>
    </row>
    <row r="361" spans="1:26" s="5" customFormat="1">
      <c r="A361" s="817" t="s">
        <v>4717</v>
      </c>
      <c r="B361" s="817" t="s">
        <v>4754</v>
      </c>
      <c r="C361" s="831" t="s">
        <v>179</v>
      </c>
      <c r="D361" s="819" t="str">
        <f t="shared" ref="D361" si="352">B361&amp;" "&amp;" "&amp;C361</f>
        <v>S5-037  キラーマジンガ</v>
      </c>
      <c r="E361" s="853" t="s">
        <v>120</v>
      </c>
      <c r="F361" s="851" t="s">
        <v>78</v>
      </c>
      <c r="G361" s="833" t="s">
        <v>19</v>
      </c>
      <c r="H361" s="833" t="s">
        <v>19</v>
      </c>
      <c r="I361" s="834" t="s">
        <v>90</v>
      </c>
      <c r="J361" s="817">
        <v>2</v>
      </c>
      <c r="K361" s="476" t="s">
        <v>21</v>
      </c>
      <c r="L361" s="483" t="s">
        <v>2040</v>
      </c>
      <c r="M361" s="51" t="s">
        <v>4825</v>
      </c>
      <c r="N361" s="483" t="s">
        <v>496</v>
      </c>
      <c r="O361" s="824">
        <v>1</v>
      </c>
      <c r="P361" s="824">
        <v>2</v>
      </c>
      <c r="Q361" s="825">
        <v>2450</v>
      </c>
      <c r="R361" s="826">
        <v>1380</v>
      </c>
      <c r="S361" s="827">
        <v>900</v>
      </c>
      <c r="T361" s="828">
        <v>1250</v>
      </c>
      <c r="U361" s="829">
        <v>1330</v>
      </c>
      <c r="V361" s="830">
        <f t="shared" ref="V361" si="353">SUM(Q361:U362)</f>
        <v>7310</v>
      </c>
      <c r="W361" s="831" t="s">
        <v>3391</v>
      </c>
      <c r="X361" s="824"/>
      <c r="Y361" s="706"/>
      <c r="Z361" s="824"/>
    </row>
    <row r="362" spans="1:26" s="5" customFormat="1">
      <c r="A362" s="817" t="s">
        <v>4717</v>
      </c>
      <c r="B362" s="817"/>
      <c r="C362" s="831" t="s">
        <v>179</v>
      </c>
      <c r="D362" s="819" t="s">
        <v>2</v>
      </c>
      <c r="E362" s="853" t="s">
        <v>120</v>
      </c>
      <c r="F362" s="851" t="s">
        <v>78</v>
      </c>
      <c r="G362" s="833" t="s">
        <v>19</v>
      </c>
      <c r="H362" s="833" t="s">
        <v>19</v>
      </c>
      <c r="I362" s="834" t="s">
        <v>90</v>
      </c>
      <c r="J362" s="817">
        <v>2</v>
      </c>
      <c r="K362" s="474"/>
      <c r="L362" s="474"/>
      <c r="M362" s="51"/>
      <c r="N362" s="474"/>
      <c r="O362" s="824">
        <v>1</v>
      </c>
      <c r="P362" s="824">
        <v>1</v>
      </c>
      <c r="Q362" s="825"/>
      <c r="R362" s="826"/>
      <c r="S362" s="827"/>
      <c r="T362" s="828"/>
      <c r="U362" s="829"/>
      <c r="V362" s="830"/>
      <c r="W362" s="831" t="s">
        <v>3391</v>
      </c>
      <c r="X362" s="824"/>
      <c r="Y362" s="706"/>
      <c r="Z362" s="824"/>
    </row>
    <row r="363" spans="1:26" s="5" customFormat="1">
      <c r="A363" s="817" t="s">
        <v>4717</v>
      </c>
      <c r="B363" s="817" t="s">
        <v>4755</v>
      </c>
      <c r="C363" s="831" t="s">
        <v>4775</v>
      </c>
      <c r="D363" s="819" t="str">
        <f t="shared" ref="D363" si="354">B363&amp;" "&amp;" "&amp;C363</f>
        <v>S5-038  カイザードラゴン</v>
      </c>
      <c r="E363" s="853" t="s">
        <v>120</v>
      </c>
      <c r="F363" s="832" t="s">
        <v>35</v>
      </c>
      <c r="G363" s="833" t="s">
        <v>19</v>
      </c>
      <c r="H363" s="842" t="s">
        <v>89</v>
      </c>
      <c r="I363" s="836" t="s">
        <v>41</v>
      </c>
      <c r="J363" s="845">
        <v>3</v>
      </c>
      <c r="K363" s="497" t="s">
        <v>21</v>
      </c>
      <c r="L363" s="483" t="s">
        <v>107</v>
      </c>
      <c r="M363" s="51" t="s">
        <v>4794</v>
      </c>
      <c r="N363" s="483" t="s">
        <v>85</v>
      </c>
      <c r="O363" s="824"/>
      <c r="P363" s="474"/>
      <c r="Q363" s="825">
        <v>2530</v>
      </c>
      <c r="R363" s="826">
        <v>1400</v>
      </c>
      <c r="S363" s="827">
        <v>820</v>
      </c>
      <c r="T363" s="828">
        <v>1210</v>
      </c>
      <c r="U363" s="829">
        <v>1350</v>
      </c>
      <c r="V363" s="830">
        <f t="shared" ref="V363" si="355">SUM(Q363:U364)</f>
        <v>7310</v>
      </c>
      <c r="W363" s="824"/>
      <c r="X363" s="824"/>
      <c r="Y363" s="706"/>
      <c r="Z363" s="824"/>
    </row>
    <row r="364" spans="1:26" s="5" customFormat="1">
      <c r="A364" s="817" t="s">
        <v>4717</v>
      </c>
      <c r="B364" s="817"/>
      <c r="C364" s="831" t="s">
        <v>4775</v>
      </c>
      <c r="D364" s="819" t="s">
        <v>2</v>
      </c>
      <c r="E364" s="853" t="s">
        <v>120</v>
      </c>
      <c r="F364" s="832" t="s">
        <v>35</v>
      </c>
      <c r="G364" s="833" t="s">
        <v>19</v>
      </c>
      <c r="H364" s="842" t="s">
        <v>89</v>
      </c>
      <c r="I364" s="836" t="s">
        <v>41</v>
      </c>
      <c r="J364" s="845">
        <v>3</v>
      </c>
      <c r="K364" s="474"/>
      <c r="L364" s="474"/>
      <c r="M364" s="51"/>
      <c r="N364" s="474"/>
      <c r="O364" s="824"/>
      <c r="P364" s="474"/>
      <c r="Q364" s="825"/>
      <c r="R364" s="826"/>
      <c r="S364" s="827"/>
      <c r="T364" s="828"/>
      <c r="U364" s="829"/>
      <c r="V364" s="830"/>
      <c r="W364" s="824"/>
      <c r="X364" s="824"/>
      <c r="Y364" s="706"/>
      <c r="Z364" s="824"/>
    </row>
    <row r="365" spans="1:26" s="5" customFormat="1">
      <c r="A365" s="817" t="s">
        <v>4717</v>
      </c>
      <c r="B365" s="817" t="s">
        <v>4756</v>
      </c>
      <c r="C365" s="831" t="s">
        <v>2</v>
      </c>
      <c r="D365" s="819" t="str">
        <f t="shared" ref="D365" si="356">B365&amp;" "&amp;" "&amp;C365</f>
        <v>S5-039  ダイ</v>
      </c>
      <c r="E365" s="850" t="s">
        <v>36</v>
      </c>
      <c r="F365" s="821" t="s">
        <v>34</v>
      </c>
      <c r="G365" s="833" t="s">
        <v>19</v>
      </c>
      <c r="H365" s="833" t="s">
        <v>19</v>
      </c>
      <c r="I365" s="838" t="s">
        <v>4430</v>
      </c>
      <c r="J365" s="817">
        <v>2</v>
      </c>
      <c r="K365" s="476" t="s">
        <v>21</v>
      </c>
      <c r="L365" s="483" t="s">
        <v>2040</v>
      </c>
      <c r="M365" s="51" t="s">
        <v>4795</v>
      </c>
      <c r="N365" s="483" t="s">
        <v>83</v>
      </c>
      <c r="O365" s="824"/>
      <c r="P365" s="474"/>
      <c r="Q365" s="825">
        <v>2510</v>
      </c>
      <c r="R365" s="826">
        <v>1640</v>
      </c>
      <c r="S365" s="827">
        <v>1140</v>
      </c>
      <c r="T365" s="828">
        <v>1410</v>
      </c>
      <c r="U365" s="829">
        <v>1240</v>
      </c>
      <c r="V365" s="830">
        <f t="shared" ref="V365" si="357">SUM(Q365:U366)</f>
        <v>7940</v>
      </c>
      <c r="W365" s="824" t="s">
        <v>3389</v>
      </c>
      <c r="X365" s="824"/>
      <c r="Y365" s="706"/>
      <c r="Z365" s="824"/>
    </row>
    <row r="366" spans="1:26" s="5" customFormat="1">
      <c r="A366" s="817" t="s">
        <v>4717</v>
      </c>
      <c r="B366" s="817"/>
      <c r="C366" s="831" t="s">
        <v>2</v>
      </c>
      <c r="D366" s="819" t="s">
        <v>2</v>
      </c>
      <c r="E366" s="850" t="s">
        <v>36</v>
      </c>
      <c r="F366" s="821" t="s">
        <v>34</v>
      </c>
      <c r="G366" s="833" t="s">
        <v>19</v>
      </c>
      <c r="H366" s="833" t="s">
        <v>19</v>
      </c>
      <c r="I366" s="838" t="s">
        <v>4430</v>
      </c>
      <c r="J366" s="817">
        <v>2</v>
      </c>
      <c r="K366" s="477" t="s">
        <v>37</v>
      </c>
      <c r="L366" s="483" t="s">
        <v>2785</v>
      </c>
      <c r="M366" s="51" t="s">
        <v>4796</v>
      </c>
      <c r="N366" s="483" t="s">
        <v>492</v>
      </c>
      <c r="O366" s="824"/>
      <c r="P366" s="474"/>
      <c r="Q366" s="825"/>
      <c r="R366" s="826"/>
      <c r="S366" s="827"/>
      <c r="T366" s="828"/>
      <c r="U366" s="829"/>
      <c r="V366" s="830"/>
      <c r="W366" s="824" t="s">
        <v>3389</v>
      </c>
      <c r="X366" s="824"/>
      <c r="Y366" s="706"/>
      <c r="Z366" s="824"/>
    </row>
    <row r="367" spans="1:26" s="5" customFormat="1">
      <c r="A367" s="817" t="s">
        <v>4717</v>
      </c>
      <c r="B367" s="817" t="s">
        <v>4757</v>
      </c>
      <c r="C367" s="831" t="s">
        <v>38</v>
      </c>
      <c r="D367" s="819" t="str">
        <f t="shared" ref="D367" si="358">B367&amp;" "&amp;" "&amp;C367</f>
        <v>S5-040  ポップ</v>
      </c>
      <c r="E367" s="850" t="s">
        <v>36</v>
      </c>
      <c r="F367" s="821" t="s">
        <v>34</v>
      </c>
      <c r="G367" s="822" t="s">
        <v>40</v>
      </c>
      <c r="H367" s="822" t="s">
        <v>40</v>
      </c>
      <c r="I367" s="849" t="s">
        <v>91</v>
      </c>
      <c r="J367" s="845">
        <v>3</v>
      </c>
      <c r="K367" s="477" t="s">
        <v>37</v>
      </c>
      <c r="L367" s="483" t="s">
        <v>2785</v>
      </c>
      <c r="M367" s="51" t="s">
        <v>4797</v>
      </c>
      <c r="N367" s="483" t="s">
        <v>492</v>
      </c>
      <c r="O367" s="824"/>
      <c r="P367" s="474"/>
      <c r="Q367" s="825">
        <v>2460</v>
      </c>
      <c r="R367" s="826">
        <v>1010</v>
      </c>
      <c r="S367" s="827">
        <v>1800</v>
      </c>
      <c r="T367" s="828">
        <v>1450</v>
      </c>
      <c r="U367" s="829">
        <v>1200</v>
      </c>
      <c r="V367" s="830">
        <f t="shared" ref="V367" si="359">SUM(Q367:U368)</f>
        <v>7920</v>
      </c>
      <c r="W367" s="824" t="s">
        <v>3389</v>
      </c>
      <c r="X367" s="824"/>
      <c r="Y367" s="706"/>
      <c r="Z367" s="824"/>
    </row>
    <row r="368" spans="1:26" s="5" customFormat="1">
      <c r="A368" s="817" t="s">
        <v>4717</v>
      </c>
      <c r="B368" s="817"/>
      <c r="C368" s="831" t="s">
        <v>38</v>
      </c>
      <c r="D368" s="819" t="s">
        <v>2</v>
      </c>
      <c r="E368" s="850" t="s">
        <v>36</v>
      </c>
      <c r="F368" s="821" t="s">
        <v>34</v>
      </c>
      <c r="G368" s="822" t="s">
        <v>40</v>
      </c>
      <c r="H368" s="822" t="s">
        <v>40</v>
      </c>
      <c r="I368" s="849" t="s">
        <v>91</v>
      </c>
      <c r="J368" s="845">
        <v>3</v>
      </c>
      <c r="K368" s="476" t="s">
        <v>21</v>
      </c>
      <c r="L368" s="483" t="s">
        <v>2040</v>
      </c>
      <c r="M368" s="51" t="s">
        <v>4826</v>
      </c>
      <c r="N368" s="483" t="s">
        <v>83</v>
      </c>
      <c r="O368" s="824"/>
      <c r="P368" s="474"/>
      <c r="Q368" s="825"/>
      <c r="R368" s="826"/>
      <c r="S368" s="827"/>
      <c r="T368" s="828"/>
      <c r="U368" s="829"/>
      <c r="V368" s="830"/>
      <c r="W368" s="824" t="s">
        <v>3389</v>
      </c>
      <c r="X368" s="824"/>
      <c r="Y368" s="706"/>
      <c r="Z368" s="824"/>
    </row>
    <row r="369" spans="1:26" s="5" customFormat="1">
      <c r="A369" s="817" t="s">
        <v>4717</v>
      </c>
      <c r="B369" s="817" t="s">
        <v>4758</v>
      </c>
      <c r="C369" s="831" t="s">
        <v>183</v>
      </c>
      <c r="D369" s="819" t="str">
        <f t="shared" ref="D369" si="360">B369&amp;" "&amp;" "&amp;C369</f>
        <v>S5-041  マァム</v>
      </c>
      <c r="E369" s="850" t="s">
        <v>36</v>
      </c>
      <c r="F369" s="821" t="s">
        <v>34</v>
      </c>
      <c r="G369" s="833" t="s">
        <v>19</v>
      </c>
      <c r="H369" s="833" t="s">
        <v>19</v>
      </c>
      <c r="I369" s="836" t="s">
        <v>41</v>
      </c>
      <c r="J369" s="845">
        <v>3</v>
      </c>
      <c r="K369" s="476" t="s">
        <v>21</v>
      </c>
      <c r="L369" s="483" t="s">
        <v>2040</v>
      </c>
      <c r="M369" s="51" t="s">
        <v>4798</v>
      </c>
      <c r="N369" s="473" t="s">
        <v>83</v>
      </c>
      <c r="O369" s="824"/>
      <c r="P369" s="474"/>
      <c r="Q369" s="825">
        <v>2440</v>
      </c>
      <c r="R369" s="826">
        <v>1590</v>
      </c>
      <c r="S369" s="827">
        <v>1020</v>
      </c>
      <c r="T369" s="828">
        <v>1560</v>
      </c>
      <c r="U369" s="829">
        <v>1310</v>
      </c>
      <c r="V369" s="830">
        <f t="shared" ref="V369" si="361">SUM(Q369:U370)</f>
        <v>7920</v>
      </c>
      <c r="W369" s="824" t="s">
        <v>3389</v>
      </c>
      <c r="X369" s="824"/>
      <c r="Y369" s="706"/>
      <c r="Z369" s="824"/>
    </row>
    <row r="370" spans="1:26" s="5" customFormat="1">
      <c r="A370" s="817" t="s">
        <v>4717</v>
      </c>
      <c r="B370" s="817"/>
      <c r="C370" s="831" t="s">
        <v>183</v>
      </c>
      <c r="D370" s="819" t="s">
        <v>2</v>
      </c>
      <c r="E370" s="850" t="s">
        <v>36</v>
      </c>
      <c r="F370" s="821" t="s">
        <v>34</v>
      </c>
      <c r="G370" s="833" t="s">
        <v>19</v>
      </c>
      <c r="H370" s="833" t="s">
        <v>19</v>
      </c>
      <c r="I370" s="836" t="s">
        <v>41</v>
      </c>
      <c r="J370" s="845">
        <v>3</v>
      </c>
      <c r="K370" s="476" t="s">
        <v>21</v>
      </c>
      <c r="L370" s="483" t="s">
        <v>2777</v>
      </c>
      <c r="M370" s="51" t="s">
        <v>4841</v>
      </c>
      <c r="N370" s="483" t="s">
        <v>83</v>
      </c>
      <c r="O370" s="824"/>
      <c r="P370" s="474"/>
      <c r="Q370" s="825"/>
      <c r="R370" s="826"/>
      <c r="S370" s="827"/>
      <c r="T370" s="828"/>
      <c r="U370" s="829"/>
      <c r="V370" s="830"/>
      <c r="W370" s="824" t="s">
        <v>3389</v>
      </c>
      <c r="X370" s="824"/>
      <c r="Y370" s="706"/>
      <c r="Z370" s="824"/>
    </row>
    <row r="371" spans="1:26" s="5" customFormat="1">
      <c r="A371" s="817" t="s">
        <v>4717</v>
      </c>
      <c r="B371" s="817" t="s">
        <v>4759</v>
      </c>
      <c r="C371" s="831" t="s">
        <v>172</v>
      </c>
      <c r="D371" s="819" t="str">
        <f t="shared" ref="D371" si="362">B371&amp;" "&amp;" "&amp;C371</f>
        <v>S5-042  ヒュンケル</v>
      </c>
      <c r="E371" s="850" t="s">
        <v>36</v>
      </c>
      <c r="F371" s="821" t="s">
        <v>34</v>
      </c>
      <c r="G371" s="833" t="s">
        <v>19</v>
      </c>
      <c r="H371" s="835" t="s">
        <v>88</v>
      </c>
      <c r="I371" s="834" t="s">
        <v>90</v>
      </c>
      <c r="J371" s="817">
        <v>2</v>
      </c>
      <c r="K371" s="476" t="s">
        <v>21</v>
      </c>
      <c r="L371" s="483" t="s">
        <v>2777</v>
      </c>
      <c r="M371" s="51" t="s">
        <v>4842</v>
      </c>
      <c r="N371" s="483" t="s">
        <v>496</v>
      </c>
      <c r="O371" s="824"/>
      <c r="P371" s="474"/>
      <c r="Q371" s="825">
        <v>2430</v>
      </c>
      <c r="R371" s="826">
        <v>1660</v>
      </c>
      <c r="S371" s="827">
        <v>1020</v>
      </c>
      <c r="T371" s="828">
        <v>1350</v>
      </c>
      <c r="U371" s="829">
        <v>1460</v>
      </c>
      <c r="V371" s="830">
        <f t="shared" ref="V371" si="363">SUM(Q371:U372)</f>
        <v>7920</v>
      </c>
      <c r="W371" s="474" t="s">
        <v>3389</v>
      </c>
      <c r="X371" s="824"/>
      <c r="Y371" s="706"/>
      <c r="Z371" s="824"/>
    </row>
    <row r="372" spans="1:26" s="5" customFormat="1">
      <c r="A372" s="817" t="s">
        <v>4717</v>
      </c>
      <c r="B372" s="817"/>
      <c r="C372" s="831" t="s">
        <v>172</v>
      </c>
      <c r="D372" s="819" t="s">
        <v>2</v>
      </c>
      <c r="E372" s="850" t="s">
        <v>36</v>
      </c>
      <c r="F372" s="821" t="s">
        <v>34</v>
      </c>
      <c r="G372" s="833" t="s">
        <v>19</v>
      </c>
      <c r="H372" s="835" t="s">
        <v>88</v>
      </c>
      <c r="I372" s="834" t="s">
        <v>90</v>
      </c>
      <c r="J372" s="817">
        <v>2</v>
      </c>
      <c r="K372" s="476" t="s">
        <v>21</v>
      </c>
      <c r="L372" s="483" t="s">
        <v>4335</v>
      </c>
      <c r="M372" s="51" t="s">
        <v>4799</v>
      </c>
      <c r="N372" s="483" t="s">
        <v>83</v>
      </c>
      <c r="O372" s="824"/>
      <c r="P372" s="474"/>
      <c r="Q372" s="825"/>
      <c r="R372" s="826"/>
      <c r="S372" s="827"/>
      <c r="T372" s="828"/>
      <c r="U372" s="829"/>
      <c r="V372" s="830"/>
      <c r="W372" s="473" t="s">
        <v>4442</v>
      </c>
      <c r="X372" s="824"/>
      <c r="Y372" s="706"/>
      <c r="Z372" s="824"/>
    </row>
    <row r="373" spans="1:26" s="5" customFormat="1">
      <c r="A373" s="817" t="s">
        <v>4717</v>
      </c>
      <c r="B373" s="817" t="s">
        <v>4760</v>
      </c>
      <c r="C373" s="831" t="s">
        <v>4</v>
      </c>
      <c r="D373" s="819" t="str">
        <f t="shared" ref="D373" si="364">B373&amp;" "&amp;" "&amp;C373</f>
        <v>S5-043  クロコダイン</v>
      </c>
      <c r="E373" s="850" t="s">
        <v>36</v>
      </c>
      <c r="F373" s="821" t="s">
        <v>34</v>
      </c>
      <c r="G373" s="842" t="s">
        <v>89</v>
      </c>
      <c r="H373" s="833" t="s">
        <v>19</v>
      </c>
      <c r="I373" s="848" t="s">
        <v>87</v>
      </c>
      <c r="J373" s="845">
        <v>3</v>
      </c>
      <c r="K373" s="477" t="s">
        <v>37</v>
      </c>
      <c r="L373" s="483" t="s">
        <v>39</v>
      </c>
      <c r="M373" s="51" t="s">
        <v>4949</v>
      </c>
      <c r="N373" s="483" t="s">
        <v>492</v>
      </c>
      <c r="O373" s="824"/>
      <c r="P373" s="474"/>
      <c r="Q373" s="825">
        <v>2570</v>
      </c>
      <c r="R373" s="826">
        <v>1580</v>
      </c>
      <c r="S373" s="827">
        <v>930</v>
      </c>
      <c r="T373" s="828">
        <v>1160</v>
      </c>
      <c r="U373" s="829">
        <v>1650</v>
      </c>
      <c r="V373" s="830">
        <f t="shared" ref="V373" si="365">SUM(Q373:U374)</f>
        <v>7890</v>
      </c>
      <c r="W373" s="473"/>
      <c r="X373" s="824"/>
      <c r="Y373" s="706"/>
      <c r="Z373" s="824"/>
    </row>
    <row r="374" spans="1:26" s="5" customFormat="1">
      <c r="A374" s="817" t="s">
        <v>4717</v>
      </c>
      <c r="B374" s="817"/>
      <c r="C374" s="831" t="s">
        <v>4</v>
      </c>
      <c r="D374" s="819" t="s">
        <v>2</v>
      </c>
      <c r="E374" s="850" t="s">
        <v>36</v>
      </c>
      <c r="F374" s="821" t="s">
        <v>34</v>
      </c>
      <c r="G374" s="842" t="s">
        <v>89</v>
      </c>
      <c r="H374" s="833" t="s">
        <v>19</v>
      </c>
      <c r="I374" s="848" t="s">
        <v>87</v>
      </c>
      <c r="J374" s="845">
        <v>3</v>
      </c>
      <c r="K374" s="476" t="s">
        <v>21</v>
      </c>
      <c r="L374" s="483" t="s">
        <v>2777</v>
      </c>
      <c r="M374" s="51" t="s">
        <v>4843</v>
      </c>
      <c r="N374" s="483" t="s">
        <v>490</v>
      </c>
      <c r="O374" s="824"/>
      <c r="P374" s="474"/>
      <c r="Q374" s="825"/>
      <c r="R374" s="826"/>
      <c r="S374" s="827"/>
      <c r="T374" s="828"/>
      <c r="U374" s="829"/>
      <c r="V374" s="830"/>
      <c r="W374" s="473"/>
      <c r="X374" s="824"/>
      <c r="Y374" s="706"/>
      <c r="Z374" s="824"/>
    </row>
    <row r="375" spans="1:26" s="5" customFormat="1">
      <c r="A375" s="817" t="s">
        <v>4717</v>
      </c>
      <c r="B375" s="817" t="s">
        <v>4761</v>
      </c>
      <c r="C375" s="818" t="s">
        <v>256</v>
      </c>
      <c r="D375" s="819" t="str">
        <f t="shared" ref="D375" si="366">B375&amp;" "&amp;" "&amp;C375</f>
        <v>S5-044  ロン・ベルク</v>
      </c>
      <c r="E375" s="850" t="s">
        <v>36</v>
      </c>
      <c r="F375" s="821" t="s">
        <v>34</v>
      </c>
      <c r="G375" s="833" t="s">
        <v>19</v>
      </c>
      <c r="H375" s="833" t="s">
        <v>19</v>
      </c>
      <c r="I375" s="837" t="s">
        <v>4431</v>
      </c>
      <c r="J375" s="817">
        <v>2</v>
      </c>
      <c r="K375" s="476" t="s">
        <v>21</v>
      </c>
      <c r="L375" s="483" t="s">
        <v>105</v>
      </c>
      <c r="M375" s="51" t="s">
        <v>4800</v>
      </c>
      <c r="N375" s="483" t="s">
        <v>85</v>
      </c>
      <c r="O375" s="824"/>
      <c r="P375" s="474"/>
      <c r="Q375" s="825">
        <v>2330</v>
      </c>
      <c r="R375" s="826">
        <v>1690</v>
      </c>
      <c r="S375" s="827">
        <v>1220</v>
      </c>
      <c r="T375" s="828">
        <v>1520</v>
      </c>
      <c r="U375" s="829">
        <v>1150</v>
      </c>
      <c r="V375" s="830">
        <f t="shared" ref="V375" si="367">SUM(Q375:U376)</f>
        <v>7910</v>
      </c>
      <c r="W375" s="824"/>
      <c r="X375" s="824"/>
      <c r="Y375" s="706"/>
      <c r="Z375" s="824"/>
    </row>
    <row r="376" spans="1:26" s="5" customFormat="1">
      <c r="A376" s="817" t="s">
        <v>4717</v>
      </c>
      <c r="B376" s="817"/>
      <c r="C376" s="818" t="s">
        <v>256</v>
      </c>
      <c r="D376" s="819" t="s">
        <v>2</v>
      </c>
      <c r="E376" s="850" t="s">
        <v>36</v>
      </c>
      <c r="F376" s="821" t="s">
        <v>34</v>
      </c>
      <c r="G376" s="833" t="s">
        <v>19</v>
      </c>
      <c r="H376" s="833" t="s">
        <v>19</v>
      </c>
      <c r="I376" s="837" t="s">
        <v>4431</v>
      </c>
      <c r="J376" s="817">
        <v>2</v>
      </c>
      <c r="K376" s="476" t="s">
        <v>21</v>
      </c>
      <c r="L376" s="483" t="s">
        <v>104</v>
      </c>
      <c r="M376" s="51" t="s">
        <v>4801</v>
      </c>
      <c r="N376" s="483" t="s">
        <v>496</v>
      </c>
      <c r="O376" s="824"/>
      <c r="P376" s="474"/>
      <c r="Q376" s="825"/>
      <c r="R376" s="826"/>
      <c r="S376" s="827"/>
      <c r="T376" s="828"/>
      <c r="U376" s="829"/>
      <c r="V376" s="830"/>
      <c r="W376" s="824"/>
      <c r="X376" s="824"/>
      <c r="Y376" s="706"/>
      <c r="Z376" s="824"/>
    </row>
    <row r="377" spans="1:26" s="5" customFormat="1">
      <c r="A377" s="817" t="s">
        <v>4717</v>
      </c>
      <c r="B377" s="817" t="s">
        <v>4762</v>
      </c>
      <c r="C377" s="831" t="s">
        <v>186</v>
      </c>
      <c r="D377" s="819" t="str">
        <f t="shared" ref="D377" si="368">B377&amp;" "&amp;" "&amp;C377</f>
        <v>S5-045  バーン</v>
      </c>
      <c r="E377" s="850" t="s">
        <v>36</v>
      </c>
      <c r="F377" s="840" t="s">
        <v>74</v>
      </c>
      <c r="G377" s="835" t="s">
        <v>88</v>
      </c>
      <c r="H377" s="835" t="s">
        <v>88</v>
      </c>
      <c r="I377" s="849" t="s">
        <v>91</v>
      </c>
      <c r="J377" s="817">
        <v>1</v>
      </c>
      <c r="K377" s="477" t="s">
        <v>37</v>
      </c>
      <c r="L377" s="483" t="s">
        <v>2785</v>
      </c>
      <c r="M377" s="51" t="s">
        <v>4827</v>
      </c>
      <c r="N377" s="483" t="s">
        <v>492</v>
      </c>
      <c r="O377" s="824"/>
      <c r="P377" s="474"/>
      <c r="Q377" s="825">
        <v>2680</v>
      </c>
      <c r="R377" s="826">
        <v>800</v>
      </c>
      <c r="S377" s="827">
        <v>1890</v>
      </c>
      <c r="T377" s="828">
        <v>1340</v>
      </c>
      <c r="U377" s="829">
        <v>1240</v>
      </c>
      <c r="V377" s="830">
        <f t="shared" ref="V377" si="369">SUM(Q377:U378)</f>
        <v>7950</v>
      </c>
      <c r="W377" s="824"/>
      <c r="X377" s="824"/>
      <c r="Y377" s="706"/>
      <c r="Z377" s="824"/>
    </row>
    <row r="378" spans="1:26" s="5" customFormat="1">
      <c r="A378" s="817" t="s">
        <v>4717</v>
      </c>
      <c r="B378" s="817"/>
      <c r="C378" s="831" t="s">
        <v>186</v>
      </c>
      <c r="D378" s="819" t="s">
        <v>2</v>
      </c>
      <c r="E378" s="850" t="s">
        <v>36</v>
      </c>
      <c r="F378" s="840" t="s">
        <v>74</v>
      </c>
      <c r="G378" s="835" t="s">
        <v>88</v>
      </c>
      <c r="H378" s="835" t="s">
        <v>88</v>
      </c>
      <c r="I378" s="849" t="s">
        <v>91</v>
      </c>
      <c r="J378" s="817">
        <v>1</v>
      </c>
      <c r="K378" s="475" t="s">
        <v>99</v>
      </c>
      <c r="L378" s="483" t="s">
        <v>2040</v>
      </c>
      <c r="M378" s="51" t="s">
        <v>4828</v>
      </c>
      <c r="N378" s="483" t="s">
        <v>496</v>
      </c>
      <c r="O378" s="824"/>
      <c r="P378" s="474"/>
      <c r="Q378" s="825"/>
      <c r="R378" s="826"/>
      <c r="S378" s="827"/>
      <c r="T378" s="828"/>
      <c r="U378" s="829"/>
      <c r="V378" s="830"/>
      <c r="W378" s="824"/>
      <c r="X378" s="824"/>
      <c r="Y378" s="706"/>
      <c r="Z378" s="824"/>
    </row>
    <row r="379" spans="1:26" s="5" customFormat="1">
      <c r="A379" s="817" t="s">
        <v>4717</v>
      </c>
      <c r="B379" s="817" t="s">
        <v>4763</v>
      </c>
      <c r="C379" s="831" t="s">
        <v>172</v>
      </c>
      <c r="D379" s="819" t="str">
        <f t="shared" ref="D379" si="370">B379&amp;" "&amp;" "&amp;C379</f>
        <v>S5-046  ヒュンケル</v>
      </c>
      <c r="E379" s="850" t="s">
        <v>36</v>
      </c>
      <c r="F379" s="856" t="s">
        <v>129</v>
      </c>
      <c r="G379" s="833" t="s">
        <v>19</v>
      </c>
      <c r="H379" s="833" t="s">
        <v>19</v>
      </c>
      <c r="I379" s="844" t="s">
        <v>4465</v>
      </c>
      <c r="J379" s="817" t="s">
        <v>4263</v>
      </c>
      <c r="K379" s="477" t="s">
        <v>37</v>
      </c>
      <c r="L379" s="483" t="s">
        <v>2785</v>
      </c>
      <c r="M379" s="51" t="s">
        <v>4829</v>
      </c>
      <c r="N379" s="483" t="s">
        <v>492</v>
      </c>
      <c r="O379" s="824"/>
      <c r="P379" s="474"/>
      <c r="Q379" s="825">
        <v>2630</v>
      </c>
      <c r="R379" s="826">
        <v>1520</v>
      </c>
      <c r="S379" s="827">
        <v>870</v>
      </c>
      <c r="T379" s="828">
        <v>1310</v>
      </c>
      <c r="U379" s="829">
        <v>1590</v>
      </c>
      <c r="V379" s="830">
        <f t="shared" ref="V379" si="371">SUM(Q379:U380)</f>
        <v>7920</v>
      </c>
      <c r="W379" s="824" t="s">
        <v>4687</v>
      </c>
      <c r="X379" s="824"/>
      <c r="Y379" s="706"/>
      <c r="Z379" s="824"/>
    </row>
    <row r="380" spans="1:26" s="5" customFormat="1">
      <c r="A380" s="817" t="s">
        <v>4717</v>
      </c>
      <c r="B380" s="817"/>
      <c r="C380" s="831" t="s">
        <v>172</v>
      </c>
      <c r="D380" s="819" t="s">
        <v>2</v>
      </c>
      <c r="E380" s="850" t="s">
        <v>36</v>
      </c>
      <c r="F380" s="856" t="s">
        <v>129</v>
      </c>
      <c r="G380" s="833" t="s">
        <v>19</v>
      </c>
      <c r="H380" s="833" t="s">
        <v>19</v>
      </c>
      <c r="I380" s="844" t="s">
        <v>4465</v>
      </c>
      <c r="J380" s="817" t="s">
        <v>4263</v>
      </c>
      <c r="K380" s="476" t="s">
        <v>21</v>
      </c>
      <c r="L380" s="483" t="s">
        <v>2040</v>
      </c>
      <c r="M380" s="51" t="s">
        <v>4830</v>
      </c>
      <c r="N380" s="483" t="s">
        <v>496</v>
      </c>
      <c r="O380" s="824"/>
      <c r="P380" s="474"/>
      <c r="Q380" s="825"/>
      <c r="R380" s="826"/>
      <c r="S380" s="827"/>
      <c r="T380" s="828"/>
      <c r="U380" s="829"/>
      <c r="V380" s="830"/>
      <c r="W380" s="824" t="s">
        <v>4687</v>
      </c>
      <c r="X380" s="824"/>
      <c r="Y380" s="706"/>
      <c r="Z380" s="824"/>
    </row>
    <row r="381" spans="1:26" s="5" customFormat="1">
      <c r="A381" s="817" t="s">
        <v>4717</v>
      </c>
      <c r="B381" s="817" t="s">
        <v>4764</v>
      </c>
      <c r="C381" s="831" t="s">
        <v>43</v>
      </c>
      <c r="D381" s="819" t="str">
        <f t="shared" ref="D381" si="372">B381&amp;" "&amp;" "&amp;C381</f>
        <v>S5-047  ラーハルト</v>
      </c>
      <c r="E381" s="850" t="s">
        <v>36</v>
      </c>
      <c r="F381" s="832" t="s">
        <v>35</v>
      </c>
      <c r="G381" s="833" t="s">
        <v>19</v>
      </c>
      <c r="H381" s="833" t="s">
        <v>19</v>
      </c>
      <c r="I381" s="836" t="s">
        <v>41</v>
      </c>
      <c r="J381" s="817">
        <v>4</v>
      </c>
      <c r="K381" s="476" t="s">
        <v>21</v>
      </c>
      <c r="L381" s="483" t="s">
        <v>205</v>
      </c>
      <c r="M381" s="51" t="s">
        <v>4802</v>
      </c>
      <c r="N381" s="483" t="s">
        <v>490</v>
      </c>
      <c r="O381" s="824"/>
      <c r="P381" s="474"/>
      <c r="Q381" s="825">
        <v>2420</v>
      </c>
      <c r="R381" s="826">
        <v>1540</v>
      </c>
      <c r="S381" s="827">
        <v>1270</v>
      </c>
      <c r="T381" s="828">
        <v>1580</v>
      </c>
      <c r="U381" s="829">
        <v>1100</v>
      </c>
      <c r="V381" s="830">
        <f t="shared" ref="V381" si="373">SUM(Q381:U382)</f>
        <v>7910</v>
      </c>
      <c r="W381" s="474" t="s">
        <v>3397</v>
      </c>
      <c r="X381" s="847" t="s">
        <v>172</v>
      </c>
      <c r="Y381" s="706"/>
      <c r="Z381" s="824"/>
    </row>
    <row r="382" spans="1:26" s="5" customFormat="1">
      <c r="A382" s="817" t="s">
        <v>4717</v>
      </c>
      <c r="B382" s="817"/>
      <c r="C382" s="831" t="s">
        <v>43</v>
      </c>
      <c r="D382" s="819" t="s">
        <v>2</v>
      </c>
      <c r="E382" s="850" t="s">
        <v>36</v>
      </c>
      <c r="F382" s="832" t="s">
        <v>35</v>
      </c>
      <c r="G382" s="833" t="s">
        <v>19</v>
      </c>
      <c r="H382" s="833" t="s">
        <v>19</v>
      </c>
      <c r="I382" s="836" t="s">
        <v>41</v>
      </c>
      <c r="J382" s="817">
        <v>4</v>
      </c>
      <c r="K382" s="476" t="s">
        <v>21</v>
      </c>
      <c r="L382" s="483" t="s">
        <v>2040</v>
      </c>
      <c r="M382" s="51" t="s">
        <v>4831</v>
      </c>
      <c r="N382" s="483" t="s">
        <v>496</v>
      </c>
      <c r="O382" s="824"/>
      <c r="P382" s="474"/>
      <c r="Q382" s="825"/>
      <c r="R382" s="826"/>
      <c r="S382" s="827"/>
      <c r="T382" s="828"/>
      <c r="U382" s="829"/>
      <c r="V382" s="830"/>
      <c r="W382" s="474" t="s">
        <v>4442</v>
      </c>
      <c r="X382" s="847" t="s">
        <v>172</v>
      </c>
      <c r="Y382" s="706"/>
      <c r="Z382" s="824"/>
    </row>
    <row r="383" spans="1:26" s="5" customFormat="1">
      <c r="A383" s="817" t="s">
        <v>4717</v>
      </c>
      <c r="B383" s="817" t="s">
        <v>4765</v>
      </c>
      <c r="C383" s="831" t="s">
        <v>3368</v>
      </c>
      <c r="D383" s="819" t="str">
        <f t="shared" ref="D383" si="374">B383&amp;" "&amp;" "&amp;C383</f>
        <v>S5-048  ダイ (竜魔人ダイ)</v>
      </c>
      <c r="E383" s="841" t="s">
        <v>54</v>
      </c>
      <c r="F383" s="821" t="s">
        <v>34</v>
      </c>
      <c r="G383" s="833" t="s">
        <v>19</v>
      </c>
      <c r="H383" s="833" t="s">
        <v>19</v>
      </c>
      <c r="I383" s="838" t="s">
        <v>4430</v>
      </c>
      <c r="J383" s="817" t="s">
        <v>4262</v>
      </c>
      <c r="K383" s="476" t="s">
        <v>21</v>
      </c>
      <c r="L383" s="483" t="s">
        <v>2040</v>
      </c>
      <c r="M383" s="51" t="s">
        <v>4832</v>
      </c>
      <c r="N383" s="473" t="s">
        <v>496</v>
      </c>
      <c r="O383" s="824"/>
      <c r="P383" s="474"/>
      <c r="Q383" s="825">
        <v>2630</v>
      </c>
      <c r="R383" s="826">
        <v>1770</v>
      </c>
      <c r="S383" s="827">
        <v>1280</v>
      </c>
      <c r="T383" s="828">
        <v>1470</v>
      </c>
      <c r="U383" s="829">
        <v>1160</v>
      </c>
      <c r="V383" s="830">
        <f t="shared" ref="V383" si="375">SUM(Q383:U384)</f>
        <v>8310</v>
      </c>
      <c r="W383" s="824"/>
      <c r="X383" s="824"/>
      <c r="Y383" s="706"/>
      <c r="Z383" s="824"/>
    </row>
    <row r="384" spans="1:26" s="5" customFormat="1">
      <c r="A384" s="817" t="s">
        <v>4717</v>
      </c>
      <c r="B384" s="817"/>
      <c r="C384" s="831" t="s">
        <v>3368</v>
      </c>
      <c r="D384" s="819" t="s">
        <v>2</v>
      </c>
      <c r="E384" s="841" t="s">
        <v>54</v>
      </c>
      <c r="F384" s="821" t="s">
        <v>34</v>
      </c>
      <c r="G384" s="833" t="s">
        <v>19</v>
      </c>
      <c r="H384" s="833" t="s">
        <v>19</v>
      </c>
      <c r="I384" s="838" t="s">
        <v>4430</v>
      </c>
      <c r="J384" s="817" t="s">
        <v>4262</v>
      </c>
      <c r="K384" s="477" t="s">
        <v>37</v>
      </c>
      <c r="L384" s="483" t="s">
        <v>2787</v>
      </c>
      <c r="M384" s="51" t="s">
        <v>4844</v>
      </c>
      <c r="N384" s="483" t="s">
        <v>83</v>
      </c>
      <c r="O384" s="824"/>
      <c r="P384" s="474"/>
      <c r="Q384" s="825"/>
      <c r="R384" s="826"/>
      <c r="S384" s="827"/>
      <c r="T384" s="828"/>
      <c r="U384" s="829"/>
      <c r="V384" s="830"/>
      <c r="W384" s="824"/>
      <c r="X384" s="824"/>
      <c r="Y384" s="706"/>
      <c r="Z384" s="824"/>
    </row>
    <row r="385" spans="1:26" s="5" customFormat="1">
      <c r="A385" s="817" t="s">
        <v>4717</v>
      </c>
      <c r="B385" s="817" t="s">
        <v>4766</v>
      </c>
      <c r="C385" s="831" t="s">
        <v>32</v>
      </c>
      <c r="D385" s="819" t="str">
        <f t="shared" ref="D385" si="376">B385&amp;" "&amp;" "&amp;C385</f>
        <v>S5-049  バラン</v>
      </c>
      <c r="E385" s="841" t="s">
        <v>54</v>
      </c>
      <c r="F385" s="832" t="s">
        <v>35</v>
      </c>
      <c r="G385" s="833" t="s">
        <v>19</v>
      </c>
      <c r="H385" s="833" t="s">
        <v>19</v>
      </c>
      <c r="I385" s="838" t="s">
        <v>4430</v>
      </c>
      <c r="J385" s="845">
        <v>3</v>
      </c>
      <c r="K385" s="499" t="s">
        <v>37</v>
      </c>
      <c r="L385" s="483" t="s">
        <v>2785</v>
      </c>
      <c r="M385" s="51" t="s">
        <v>4803</v>
      </c>
      <c r="N385" s="483" t="s">
        <v>490</v>
      </c>
      <c r="O385" s="824"/>
      <c r="P385" s="474"/>
      <c r="Q385" s="825">
        <v>2750</v>
      </c>
      <c r="R385" s="826">
        <v>1680</v>
      </c>
      <c r="S385" s="827">
        <v>1250</v>
      </c>
      <c r="T385" s="828">
        <v>1430</v>
      </c>
      <c r="U385" s="829">
        <v>1150</v>
      </c>
      <c r="V385" s="830">
        <f t="shared" ref="V385" si="377">SUM(Q385:U386)</f>
        <v>8260</v>
      </c>
      <c r="W385" s="474"/>
      <c r="X385" s="847" t="s">
        <v>319</v>
      </c>
      <c r="Y385" s="706"/>
      <c r="Z385" s="824"/>
    </row>
    <row r="386" spans="1:26" s="5" customFormat="1">
      <c r="A386" s="817" t="s">
        <v>4717</v>
      </c>
      <c r="B386" s="817"/>
      <c r="C386" s="831" t="s">
        <v>32</v>
      </c>
      <c r="D386" s="819" t="s">
        <v>2</v>
      </c>
      <c r="E386" s="841" t="s">
        <v>54</v>
      </c>
      <c r="F386" s="832" t="s">
        <v>35</v>
      </c>
      <c r="G386" s="833" t="s">
        <v>19</v>
      </c>
      <c r="H386" s="833" t="s">
        <v>19</v>
      </c>
      <c r="I386" s="838" t="s">
        <v>4430</v>
      </c>
      <c r="J386" s="845">
        <v>3</v>
      </c>
      <c r="K386" s="476" t="s">
        <v>21</v>
      </c>
      <c r="L386" s="483" t="s">
        <v>2040</v>
      </c>
      <c r="M386" s="51" t="s">
        <v>4831</v>
      </c>
      <c r="N386" s="483" t="s">
        <v>496</v>
      </c>
      <c r="O386" s="824"/>
      <c r="P386" s="474"/>
      <c r="Q386" s="825"/>
      <c r="R386" s="826"/>
      <c r="S386" s="827"/>
      <c r="T386" s="828"/>
      <c r="U386" s="829"/>
      <c r="V386" s="830"/>
      <c r="W386" s="473"/>
      <c r="X386" s="847" t="s">
        <v>319</v>
      </c>
      <c r="Y386" s="706"/>
      <c r="Z386" s="824"/>
    </row>
    <row r="387" spans="1:26" s="5" customFormat="1">
      <c r="A387" s="817" t="s">
        <v>4717</v>
      </c>
      <c r="B387" s="817" t="s">
        <v>4767</v>
      </c>
      <c r="C387" s="831" t="s">
        <v>76</v>
      </c>
      <c r="D387" s="819" t="str">
        <f t="shared" ref="D387" si="378">B387&amp;" "&amp;" "&amp;C387</f>
        <v>S5-050  真・大魔王バーン</v>
      </c>
      <c r="E387" s="841" t="s">
        <v>54</v>
      </c>
      <c r="F387" s="840" t="s">
        <v>74</v>
      </c>
      <c r="G387" s="835" t="s">
        <v>88</v>
      </c>
      <c r="H387" s="822" t="s">
        <v>40</v>
      </c>
      <c r="I387" s="837" t="s">
        <v>4431</v>
      </c>
      <c r="J387" s="845">
        <v>3</v>
      </c>
      <c r="K387" s="475" t="s">
        <v>99</v>
      </c>
      <c r="L387" s="483" t="s">
        <v>4335</v>
      </c>
      <c r="M387" s="51" t="s">
        <v>4833</v>
      </c>
      <c r="N387" s="483" t="s">
        <v>490</v>
      </c>
      <c r="O387" s="824"/>
      <c r="P387" s="474"/>
      <c r="Q387" s="825">
        <v>2730</v>
      </c>
      <c r="R387" s="826">
        <v>1080</v>
      </c>
      <c r="S387" s="827">
        <v>2000</v>
      </c>
      <c r="T387" s="828">
        <v>1360</v>
      </c>
      <c r="U387" s="829">
        <v>1160</v>
      </c>
      <c r="V387" s="830">
        <f t="shared" ref="V387" si="379">SUM(Q387:U388)</f>
        <v>8330</v>
      </c>
      <c r="W387" s="474"/>
      <c r="X387" s="847" t="s">
        <v>189</v>
      </c>
      <c r="Y387" s="706"/>
      <c r="Z387" s="824"/>
    </row>
    <row r="388" spans="1:26" s="5" customFormat="1">
      <c r="A388" s="817" t="s">
        <v>4717</v>
      </c>
      <c r="B388" s="817"/>
      <c r="C388" s="831" t="s">
        <v>76</v>
      </c>
      <c r="D388" s="819" t="s">
        <v>2</v>
      </c>
      <c r="E388" s="841" t="s">
        <v>54</v>
      </c>
      <c r="F388" s="840" t="s">
        <v>74</v>
      </c>
      <c r="G388" s="835" t="s">
        <v>88</v>
      </c>
      <c r="H388" s="822" t="s">
        <v>40</v>
      </c>
      <c r="I388" s="837" t="s">
        <v>4431</v>
      </c>
      <c r="J388" s="845">
        <v>3</v>
      </c>
      <c r="K388" s="476" t="s">
        <v>21</v>
      </c>
      <c r="L388" s="483" t="s">
        <v>2040</v>
      </c>
      <c r="M388" s="51" t="s">
        <v>4804</v>
      </c>
      <c r="N388" s="483" t="s">
        <v>83</v>
      </c>
      <c r="O388" s="824"/>
      <c r="P388" s="474"/>
      <c r="Q388" s="825"/>
      <c r="R388" s="826"/>
      <c r="S388" s="827"/>
      <c r="T388" s="828"/>
      <c r="U388" s="829"/>
      <c r="V388" s="830"/>
      <c r="W388" s="473"/>
      <c r="X388" s="847" t="s">
        <v>189</v>
      </c>
      <c r="Y388" s="706"/>
      <c r="Z388" s="824"/>
    </row>
    <row r="389" spans="1:26" s="5" customFormat="1">
      <c r="A389" s="817" t="s">
        <v>4717</v>
      </c>
      <c r="B389" s="817" t="s">
        <v>4768</v>
      </c>
      <c r="C389" s="831" t="s">
        <v>1643</v>
      </c>
      <c r="D389" s="819" t="str">
        <f t="shared" ref="D389" si="380">B389&amp;" "&amp;" "&amp;C389</f>
        <v>S5-051  勇者エイト</v>
      </c>
      <c r="E389" s="841" t="s">
        <v>54</v>
      </c>
      <c r="F389" s="821" t="s">
        <v>34</v>
      </c>
      <c r="G389" s="833" t="s">
        <v>19</v>
      </c>
      <c r="H389" s="833" t="s">
        <v>19</v>
      </c>
      <c r="I389" s="846" t="s">
        <v>93</v>
      </c>
      <c r="J389" s="845">
        <v>3</v>
      </c>
      <c r="K389" s="476" t="s">
        <v>21</v>
      </c>
      <c r="L389" s="483" t="s">
        <v>4691</v>
      </c>
      <c r="M389" s="51" t="s">
        <v>4805</v>
      </c>
      <c r="N389" s="483" t="s">
        <v>490</v>
      </c>
      <c r="O389" s="824"/>
      <c r="P389" s="474"/>
      <c r="Q389" s="825">
        <v>2650</v>
      </c>
      <c r="R389" s="826">
        <v>1640</v>
      </c>
      <c r="S389" s="827">
        <v>1210</v>
      </c>
      <c r="T389" s="828">
        <v>1330</v>
      </c>
      <c r="U389" s="829">
        <v>1360</v>
      </c>
      <c r="V389" s="830">
        <f t="shared" ref="V389" si="381">SUM(Q389:U390)</f>
        <v>8190</v>
      </c>
      <c r="W389" s="824"/>
      <c r="X389" s="824"/>
      <c r="Y389" s="706"/>
      <c r="Z389" s="824"/>
    </row>
    <row r="390" spans="1:26" s="5" customFormat="1">
      <c r="A390" s="817" t="s">
        <v>4717</v>
      </c>
      <c r="B390" s="817"/>
      <c r="C390" s="831" t="s">
        <v>1643</v>
      </c>
      <c r="D390" s="819" t="s">
        <v>2</v>
      </c>
      <c r="E390" s="841" t="s">
        <v>54</v>
      </c>
      <c r="F390" s="821" t="s">
        <v>34</v>
      </c>
      <c r="G390" s="833" t="s">
        <v>19</v>
      </c>
      <c r="H390" s="833" t="s">
        <v>19</v>
      </c>
      <c r="I390" s="846" t="s">
        <v>93</v>
      </c>
      <c r="J390" s="845">
        <v>3</v>
      </c>
      <c r="K390" s="477" t="s">
        <v>37</v>
      </c>
      <c r="L390" s="483" t="s">
        <v>2785</v>
      </c>
      <c r="M390" s="51" t="s">
        <v>4806</v>
      </c>
      <c r="N390" s="483" t="s">
        <v>492</v>
      </c>
      <c r="O390" s="824"/>
      <c r="P390" s="474"/>
      <c r="Q390" s="825"/>
      <c r="R390" s="826"/>
      <c r="S390" s="827"/>
      <c r="T390" s="828"/>
      <c r="U390" s="829"/>
      <c r="V390" s="830"/>
      <c r="W390" s="824"/>
      <c r="X390" s="824"/>
      <c r="Y390" s="706"/>
      <c r="Z390" s="824"/>
    </row>
    <row r="391" spans="1:26" s="5" customFormat="1">
      <c r="A391" s="817" t="s">
        <v>4717</v>
      </c>
      <c r="B391" s="817" t="s">
        <v>4769</v>
      </c>
      <c r="C391" s="831" t="s">
        <v>1644</v>
      </c>
      <c r="D391" s="819" t="str">
        <f t="shared" ref="D391" si="382">B391&amp;" "&amp;" "&amp;C391</f>
        <v>S5-052  ヤンガス</v>
      </c>
      <c r="E391" s="841" t="s">
        <v>54</v>
      </c>
      <c r="F391" s="821" t="s">
        <v>34</v>
      </c>
      <c r="G391" s="833" t="s">
        <v>19</v>
      </c>
      <c r="H391" s="833" t="s">
        <v>19</v>
      </c>
      <c r="I391" s="838" t="s">
        <v>4430</v>
      </c>
      <c r="J391" s="845">
        <v>3</v>
      </c>
      <c r="K391" s="476" t="s">
        <v>21</v>
      </c>
      <c r="L391" s="483" t="s">
        <v>2777</v>
      </c>
      <c r="M391" s="51" t="s">
        <v>4845</v>
      </c>
      <c r="N391" s="483" t="s">
        <v>83</v>
      </c>
      <c r="O391" s="824"/>
      <c r="P391" s="474"/>
      <c r="Q391" s="825">
        <v>2770</v>
      </c>
      <c r="R391" s="826">
        <v>1710</v>
      </c>
      <c r="S391" s="827">
        <v>1120</v>
      </c>
      <c r="T391" s="828">
        <v>1010</v>
      </c>
      <c r="U391" s="829">
        <v>1580</v>
      </c>
      <c r="V391" s="830">
        <f t="shared" ref="V391" si="383">SUM(Q391:U392)</f>
        <v>8190</v>
      </c>
      <c r="W391" s="824"/>
      <c r="X391" s="824"/>
      <c r="Y391" s="706"/>
      <c r="Z391" s="824"/>
    </row>
    <row r="392" spans="1:26" s="5" customFormat="1">
      <c r="A392" s="817" t="s">
        <v>4717</v>
      </c>
      <c r="B392" s="817"/>
      <c r="C392" s="831" t="s">
        <v>1644</v>
      </c>
      <c r="D392" s="819" t="s">
        <v>2</v>
      </c>
      <c r="E392" s="841" t="s">
        <v>54</v>
      </c>
      <c r="F392" s="821" t="s">
        <v>34</v>
      </c>
      <c r="G392" s="833" t="s">
        <v>19</v>
      </c>
      <c r="H392" s="833" t="s">
        <v>19</v>
      </c>
      <c r="I392" s="838" t="s">
        <v>4430</v>
      </c>
      <c r="J392" s="845">
        <v>3</v>
      </c>
      <c r="K392" s="476" t="s">
        <v>21</v>
      </c>
      <c r="L392" s="483" t="s">
        <v>2040</v>
      </c>
      <c r="M392" s="51" t="s">
        <v>4807</v>
      </c>
      <c r="N392" s="473" t="s">
        <v>83</v>
      </c>
      <c r="O392" s="824"/>
      <c r="P392" s="474"/>
      <c r="Q392" s="825"/>
      <c r="R392" s="826"/>
      <c r="S392" s="827"/>
      <c r="T392" s="828"/>
      <c r="U392" s="829"/>
      <c r="V392" s="830"/>
      <c r="W392" s="824"/>
      <c r="X392" s="824"/>
      <c r="Y392" s="706"/>
      <c r="Z392" s="824"/>
    </row>
    <row r="393" spans="1:26" s="5" customFormat="1">
      <c r="A393" s="817" t="s">
        <v>4717</v>
      </c>
      <c r="B393" s="817" t="s">
        <v>4770</v>
      </c>
      <c r="C393" s="831" t="s">
        <v>1645</v>
      </c>
      <c r="D393" s="819" t="str">
        <f t="shared" ref="D393" si="384">B393&amp;" "&amp;" "&amp;C393</f>
        <v>S5-053  ゼシカ</v>
      </c>
      <c r="E393" s="841" t="s">
        <v>54</v>
      </c>
      <c r="F393" s="821" t="s">
        <v>34</v>
      </c>
      <c r="G393" s="833" t="s">
        <v>19</v>
      </c>
      <c r="H393" s="822" t="s">
        <v>40</v>
      </c>
      <c r="I393" s="823" t="s">
        <v>82</v>
      </c>
      <c r="J393" s="845">
        <v>3</v>
      </c>
      <c r="K393" s="477" t="s">
        <v>37</v>
      </c>
      <c r="L393" s="483" t="s">
        <v>2787</v>
      </c>
      <c r="M393" s="51" t="s">
        <v>4846</v>
      </c>
      <c r="N393" s="483" t="s">
        <v>490</v>
      </c>
      <c r="O393" s="824"/>
      <c r="P393" s="474"/>
      <c r="Q393" s="825">
        <v>2420</v>
      </c>
      <c r="R393" s="826">
        <v>1550</v>
      </c>
      <c r="S393" s="827">
        <v>1720</v>
      </c>
      <c r="T393" s="828">
        <v>1460</v>
      </c>
      <c r="U393" s="829">
        <v>1040</v>
      </c>
      <c r="V393" s="830">
        <f t="shared" ref="V393" si="385">SUM(Q393:U394)</f>
        <v>8190</v>
      </c>
      <c r="W393" s="824"/>
      <c r="X393" s="824"/>
      <c r="Y393" s="706"/>
      <c r="Z393" s="824"/>
    </row>
    <row r="394" spans="1:26" s="5" customFormat="1">
      <c r="A394" s="817" t="s">
        <v>4717</v>
      </c>
      <c r="B394" s="817"/>
      <c r="C394" s="831" t="s">
        <v>1645</v>
      </c>
      <c r="D394" s="819" t="s">
        <v>2</v>
      </c>
      <c r="E394" s="841" t="s">
        <v>54</v>
      </c>
      <c r="F394" s="821" t="s">
        <v>34</v>
      </c>
      <c r="G394" s="833" t="s">
        <v>19</v>
      </c>
      <c r="H394" s="822" t="s">
        <v>40</v>
      </c>
      <c r="I394" s="823" t="s">
        <v>82</v>
      </c>
      <c r="J394" s="845">
        <v>3</v>
      </c>
      <c r="K394" s="477" t="s">
        <v>37</v>
      </c>
      <c r="L394" s="483" t="s">
        <v>2785</v>
      </c>
      <c r="M394" s="51" t="s">
        <v>4808</v>
      </c>
      <c r="N394" s="483" t="s">
        <v>492</v>
      </c>
      <c r="O394" s="824"/>
      <c r="P394" s="474"/>
      <c r="Q394" s="825"/>
      <c r="R394" s="826"/>
      <c r="S394" s="827"/>
      <c r="T394" s="828"/>
      <c r="U394" s="829"/>
      <c r="V394" s="830"/>
      <c r="W394" s="824"/>
      <c r="X394" s="824"/>
      <c r="Y394" s="706"/>
      <c r="Z394" s="824"/>
    </row>
    <row r="395" spans="1:26" s="5" customFormat="1">
      <c r="A395" s="817" t="s">
        <v>4717</v>
      </c>
      <c r="B395" s="817" t="s">
        <v>4771</v>
      </c>
      <c r="C395" s="831" t="s">
        <v>1646</v>
      </c>
      <c r="D395" s="819" t="str">
        <f t="shared" ref="D395" si="386">B395&amp;" "&amp;" "&amp;C395</f>
        <v>S5-054  ククール</v>
      </c>
      <c r="E395" s="841" t="s">
        <v>54</v>
      </c>
      <c r="F395" s="821" t="s">
        <v>34</v>
      </c>
      <c r="G395" s="833" t="s">
        <v>19</v>
      </c>
      <c r="H395" s="833" t="s">
        <v>19</v>
      </c>
      <c r="I395" s="849" t="s">
        <v>91</v>
      </c>
      <c r="J395" s="817">
        <v>2</v>
      </c>
      <c r="K395" s="476" t="s">
        <v>21</v>
      </c>
      <c r="L395" s="483" t="s">
        <v>5537</v>
      </c>
      <c r="M395" s="51" t="s">
        <v>4834</v>
      </c>
      <c r="N395" s="483" t="s">
        <v>83</v>
      </c>
      <c r="O395" s="824"/>
      <c r="P395" s="474"/>
      <c r="Q395" s="825">
        <v>2600</v>
      </c>
      <c r="R395" s="826">
        <v>1640</v>
      </c>
      <c r="S395" s="827">
        <v>1320</v>
      </c>
      <c r="T395" s="828">
        <v>1400</v>
      </c>
      <c r="U395" s="829">
        <v>1230</v>
      </c>
      <c r="V395" s="830">
        <f t="shared" ref="V395" si="387">SUM(Q395:U396)</f>
        <v>8190</v>
      </c>
      <c r="W395" s="824"/>
      <c r="X395" s="824"/>
      <c r="Y395" s="706"/>
      <c r="Z395" s="824"/>
    </row>
    <row r="396" spans="1:26" s="5" customFormat="1">
      <c r="A396" s="817" t="s">
        <v>4717</v>
      </c>
      <c r="B396" s="817"/>
      <c r="C396" s="831" t="s">
        <v>1646</v>
      </c>
      <c r="D396" s="819" t="s">
        <v>2</v>
      </c>
      <c r="E396" s="841" t="s">
        <v>54</v>
      </c>
      <c r="F396" s="821" t="s">
        <v>34</v>
      </c>
      <c r="G396" s="833" t="s">
        <v>19</v>
      </c>
      <c r="H396" s="833" t="s">
        <v>19</v>
      </c>
      <c r="I396" s="849" t="s">
        <v>91</v>
      </c>
      <c r="J396" s="817">
        <v>2</v>
      </c>
      <c r="K396" s="11" t="s">
        <v>81</v>
      </c>
      <c r="L396" s="483" t="s">
        <v>81</v>
      </c>
      <c r="M396" s="37" t="s">
        <v>4782</v>
      </c>
      <c r="N396" s="483" t="s">
        <v>492</v>
      </c>
      <c r="O396" s="824"/>
      <c r="P396" s="474"/>
      <c r="Q396" s="825"/>
      <c r="R396" s="826"/>
      <c r="S396" s="827"/>
      <c r="T396" s="828"/>
      <c r="U396" s="829"/>
      <c r="V396" s="830"/>
      <c r="W396" s="824"/>
      <c r="X396" s="824"/>
      <c r="Y396" s="706"/>
      <c r="Z396" s="824"/>
    </row>
    <row r="397" spans="1:26" s="5" customFormat="1">
      <c r="A397" s="817" t="s">
        <v>4717</v>
      </c>
      <c r="B397" s="817" t="s">
        <v>4772</v>
      </c>
      <c r="C397" s="831" t="s">
        <v>4773</v>
      </c>
      <c r="D397" s="819" t="str">
        <f t="shared" ref="D397" si="388">B397&amp;" "&amp;" "&amp;C397</f>
        <v>S5-055  暗黒神ラプソーン</v>
      </c>
      <c r="E397" s="839" t="s">
        <v>73</v>
      </c>
      <c r="F397" s="840" t="s">
        <v>74</v>
      </c>
      <c r="G397" s="842" t="s">
        <v>89</v>
      </c>
      <c r="H397" s="835" t="s">
        <v>88</v>
      </c>
      <c r="I397" s="838" t="s">
        <v>4430</v>
      </c>
      <c r="J397" s="817" t="s">
        <v>4262</v>
      </c>
      <c r="K397" s="477" t="s">
        <v>37</v>
      </c>
      <c r="L397" s="483" t="s">
        <v>2785</v>
      </c>
      <c r="M397" s="51" t="s">
        <v>4849</v>
      </c>
      <c r="N397" s="483" t="s">
        <v>490</v>
      </c>
      <c r="O397" s="824"/>
      <c r="P397" s="474"/>
      <c r="Q397" s="825">
        <v>2810</v>
      </c>
      <c r="R397" s="826">
        <v>1080</v>
      </c>
      <c r="S397" s="827">
        <v>1270</v>
      </c>
      <c r="T397" s="828">
        <v>1430</v>
      </c>
      <c r="U397" s="829">
        <v>1790</v>
      </c>
      <c r="V397" s="830">
        <f t="shared" ref="V397" si="389">SUM(Q397:U398)</f>
        <v>8380</v>
      </c>
      <c r="W397" s="824"/>
      <c r="X397" s="824"/>
      <c r="Y397" s="706"/>
      <c r="Z397" s="824"/>
    </row>
    <row r="398" spans="1:26" s="5" customFormat="1">
      <c r="A398" s="817" t="s">
        <v>4717</v>
      </c>
      <c r="B398" s="817"/>
      <c r="C398" s="831" t="s">
        <v>4773</v>
      </c>
      <c r="D398" s="819" t="s">
        <v>2</v>
      </c>
      <c r="E398" s="839" t="s">
        <v>73</v>
      </c>
      <c r="F398" s="840" t="s">
        <v>74</v>
      </c>
      <c r="G398" s="842" t="s">
        <v>89</v>
      </c>
      <c r="H398" s="835" t="s">
        <v>88</v>
      </c>
      <c r="I398" s="838" t="s">
        <v>4430</v>
      </c>
      <c r="J398" s="817" t="s">
        <v>4262</v>
      </c>
      <c r="K398" s="476" t="s">
        <v>21</v>
      </c>
      <c r="L398" s="483" t="s">
        <v>105</v>
      </c>
      <c r="M398" s="51" t="s">
        <v>4167</v>
      </c>
      <c r="N398" s="483" t="s">
        <v>496</v>
      </c>
      <c r="O398" s="824"/>
      <c r="P398" s="474"/>
      <c r="Q398" s="825"/>
      <c r="R398" s="826"/>
      <c r="S398" s="827"/>
      <c r="T398" s="828"/>
      <c r="U398" s="829"/>
      <c r="V398" s="830"/>
      <c r="W398" s="824"/>
      <c r="X398" s="824"/>
      <c r="Y398" s="706"/>
      <c r="Z398" s="824"/>
    </row>
    <row r="399" spans="1:26" s="5" customFormat="1">
      <c r="A399" s="817" t="s">
        <v>4717</v>
      </c>
      <c r="B399" s="817" t="s">
        <v>4906</v>
      </c>
      <c r="C399" s="831" t="s">
        <v>3365</v>
      </c>
      <c r="D399" s="819" t="str">
        <f t="shared" ref="D399" si="390">B399&amp;" "&amp;" "&amp;C399</f>
        <v>S5-056  ダイ (勇者ダイ)</v>
      </c>
      <c r="E399" s="841" t="s">
        <v>54</v>
      </c>
      <c r="F399" s="821" t="s">
        <v>34</v>
      </c>
      <c r="G399" s="833" t="s">
        <v>19</v>
      </c>
      <c r="H399" s="833" t="s">
        <v>19</v>
      </c>
      <c r="I399" s="837" t="s">
        <v>4431</v>
      </c>
      <c r="J399" s="845">
        <v>3</v>
      </c>
      <c r="K399" s="551" t="s">
        <v>21</v>
      </c>
      <c r="L399" s="538" t="s">
        <v>4691</v>
      </c>
      <c r="M399" s="51" t="s">
        <v>4956</v>
      </c>
      <c r="N399" s="538" t="s">
        <v>490</v>
      </c>
      <c r="O399" s="824"/>
      <c r="P399" s="503"/>
      <c r="Q399" s="825">
        <v>2660</v>
      </c>
      <c r="R399" s="826">
        <v>1720</v>
      </c>
      <c r="S399" s="827">
        <v>1180</v>
      </c>
      <c r="T399" s="828">
        <v>1440</v>
      </c>
      <c r="U399" s="829">
        <v>1290</v>
      </c>
      <c r="V399" s="830">
        <f t="shared" ref="V399" si="391">SUM(Q399:U400)</f>
        <v>8290</v>
      </c>
      <c r="W399" s="824"/>
      <c r="X399" s="824"/>
      <c r="Y399" s="706"/>
      <c r="Z399" s="824"/>
    </row>
    <row r="400" spans="1:26" s="5" customFormat="1">
      <c r="A400" s="817" t="s">
        <v>4717</v>
      </c>
      <c r="B400" s="817"/>
      <c r="C400" s="831" t="s">
        <v>3365</v>
      </c>
      <c r="D400" s="819" t="s">
        <v>2</v>
      </c>
      <c r="E400" s="841" t="s">
        <v>54</v>
      </c>
      <c r="F400" s="821" t="s">
        <v>34</v>
      </c>
      <c r="G400" s="833" t="s">
        <v>19</v>
      </c>
      <c r="H400" s="833" t="s">
        <v>19</v>
      </c>
      <c r="I400" s="837" t="s">
        <v>4431</v>
      </c>
      <c r="J400" s="845">
        <v>3</v>
      </c>
      <c r="K400" s="560" t="s">
        <v>37</v>
      </c>
      <c r="L400" s="538" t="s">
        <v>4691</v>
      </c>
      <c r="M400" s="51" t="s">
        <v>4957</v>
      </c>
      <c r="N400" s="538" t="s">
        <v>490</v>
      </c>
      <c r="O400" s="824"/>
      <c r="P400" s="503"/>
      <c r="Q400" s="825"/>
      <c r="R400" s="826"/>
      <c r="S400" s="827"/>
      <c r="T400" s="828"/>
      <c r="U400" s="829"/>
      <c r="V400" s="830"/>
      <c r="W400" s="824"/>
      <c r="X400" s="824"/>
      <c r="Y400" s="706"/>
      <c r="Z400" s="824"/>
    </row>
    <row r="401" spans="1:26" s="5" customFormat="1">
      <c r="A401" s="817" t="s">
        <v>4717</v>
      </c>
      <c r="B401" s="817" t="s">
        <v>4907</v>
      </c>
      <c r="C401" s="831" t="s">
        <v>58</v>
      </c>
      <c r="D401" s="819" t="str">
        <f t="shared" ref="D401" si="392">B401&amp;" "&amp;" "&amp;C401</f>
        <v>S5-057  ロトの血を引く者</v>
      </c>
      <c r="E401" s="841" t="s">
        <v>54</v>
      </c>
      <c r="F401" s="821" t="s">
        <v>34</v>
      </c>
      <c r="G401" s="833" t="s">
        <v>19</v>
      </c>
      <c r="H401" s="833" t="s">
        <v>19</v>
      </c>
      <c r="I401" s="836" t="s">
        <v>41</v>
      </c>
      <c r="J401" s="845">
        <v>3</v>
      </c>
      <c r="K401" s="551" t="s">
        <v>21</v>
      </c>
      <c r="L401" s="538" t="s">
        <v>2040</v>
      </c>
      <c r="M401" s="51" t="s">
        <v>4958</v>
      </c>
      <c r="N401" s="538" t="s">
        <v>83</v>
      </c>
      <c r="O401" s="824"/>
      <c r="P401" s="503"/>
      <c r="Q401" s="825">
        <v>2620</v>
      </c>
      <c r="R401" s="826">
        <v>1660</v>
      </c>
      <c r="S401" s="827">
        <v>1010</v>
      </c>
      <c r="T401" s="828">
        <v>1290</v>
      </c>
      <c r="U401" s="829">
        <v>1610</v>
      </c>
      <c r="V401" s="830">
        <f t="shared" ref="V401" si="393">SUM(Q401:U402)</f>
        <v>8190</v>
      </c>
      <c r="W401" s="824"/>
      <c r="X401" s="824"/>
      <c r="Y401" s="706"/>
      <c r="Z401" s="824"/>
    </row>
    <row r="402" spans="1:26" s="5" customFormat="1">
      <c r="A402" s="817" t="s">
        <v>4717</v>
      </c>
      <c r="B402" s="817"/>
      <c r="C402" s="831" t="s">
        <v>58</v>
      </c>
      <c r="D402" s="819" t="s">
        <v>2</v>
      </c>
      <c r="E402" s="841" t="s">
        <v>54</v>
      </c>
      <c r="F402" s="821" t="s">
        <v>34</v>
      </c>
      <c r="G402" s="833" t="s">
        <v>19</v>
      </c>
      <c r="H402" s="833" t="s">
        <v>19</v>
      </c>
      <c r="I402" s="836" t="s">
        <v>41</v>
      </c>
      <c r="J402" s="845">
        <v>3</v>
      </c>
      <c r="K402" s="551" t="s">
        <v>21</v>
      </c>
      <c r="L402" s="538" t="s">
        <v>2777</v>
      </c>
      <c r="M402" s="51" t="s">
        <v>5327</v>
      </c>
      <c r="N402" s="538" t="s">
        <v>494</v>
      </c>
      <c r="O402" s="824"/>
      <c r="P402" s="503"/>
      <c r="Q402" s="825"/>
      <c r="R402" s="826"/>
      <c r="S402" s="827"/>
      <c r="T402" s="828"/>
      <c r="U402" s="829"/>
      <c r="V402" s="830"/>
      <c r="W402" s="824"/>
      <c r="X402" s="824"/>
      <c r="Y402" s="706"/>
      <c r="Z402" s="824"/>
    </row>
    <row r="403" spans="1:26" s="5" customFormat="1">
      <c r="A403" s="817" t="s">
        <v>4717</v>
      </c>
      <c r="B403" s="817" t="s">
        <v>4908</v>
      </c>
      <c r="C403" s="831" t="s">
        <v>546</v>
      </c>
      <c r="D403" s="819" t="str">
        <f t="shared" ref="D403" si="394">B403&amp;" "&amp;" "&amp;C403</f>
        <v>S5-058  ローレシアの王子</v>
      </c>
      <c r="E403" s="841" t="s">
        <v>54</v>
      </c>
      <c r="F403" s="821" t="s">
        <v>34</v>
      </c>
      <c r="G403" s="833" t="s">
        <v>19</v>
      </c>
      <c r="H403" s="833" t="s">
        <v>19</v>
      </c>
      <c r="I403" s="823" t="s">
        <v>82</v>
      </c>
      <c r="J403" s="817" t="s">
        <v>4263</v>
      </c>
      <c r="K403" s="551" t="s">
        <v>21</v>
      </c>
      <c r="L403" s="538" t="s">
        <v>104</v>
      </c>
      <c r="M403" s="51" t="s">
        <v>4959</v>
      </c>
      <c r="N403" s="538" t="s">
        <v>85</v>
      </c>
      <c r="O403" s="824"/>
      <c r="P403" s="503"/>
      <c r="Q403" s="825">
        <v>2610</v>
      </c>
      <c r="R403" s="826">
        <v>1750</v>
      </c>
      <c r="S403" s="827">
        <v>1020</v>
      </c>
      <c r="T403" s="828">
        <v>1300</v>
      </c>
      <c r="U403" s="829">
        <v>1510</v>
      </c>
      <c r="V403" s="830">
        <f t="shared" ref="V403" si="395">SUM(Q403:U404)</f>
        <v>8190</v>
      </c>
      <c r="W403" s="824"/>
      <c r="X403" s="824"/>
      <c r="Y403" s="706"/>
      <c r="Z403" s="824"/>
    </row>
    <row r="404" spans="1:26" s="5" customFormat="1">
      <c r="A404" s="817" t="s">
        <v>4717</v>
      </c>
      <c r="B404" s="817"/>
      <c r="C404" s="831" t="s">
        <v>546</v>
      </c>
      <c r="D404" s="819" t="s">
        <v>2</v>
      </c>
      <c r="E404" s="841" t="s">
        <v>54</v>
      </c>
      <c r="F404" s="821" t="s">
        <v>34</v>
      </c>
      <c r="G404" s="833" t="s">
        <v>19</v>
      </c>
      <c r="H404" s="833" t="s">
        <v>19</v>
      </c>
      <c r="I404" s="823" t="s">
        <v>82</v>
      </c>
      <c r="J404" s="817" t="s">
        <v>4263</v>
      </c>
      <c r="K404" s="551" t="s">
        <v>21</v>
      </c>
      <c r="L404" s="538" t="s">
        <v>2777</v>
      </c>
      <c r="M404" s="51" t="s">
        <v>4977</v>
      </c>
      <c r="N404" s="538" t="s">
        <v>490</v>
      </c>
      <c r="O404" s="824"/>
      <c r="P404" s="503"/>
      <c r="Q404" s="825"/>
      <c r="R404" s="826"/>
      <c r="S404" s="827"/>
      <c r="T404" s="828"/>
      <c r="U404" s="829"/>
      <c r="V404" s="830"/>
      <c r="W404" s="824"/>
      <c r="X404" s="824"/>
      <c r="Y404" s="706"/>
      <c r="Z404" s="824"/>
    </row>
    <row r="405" spans="1:26" s="5" customFormat="1">
      <c r="A405" s="817" t="s">
        <v>4717</v>
      </c>
      <c r="B405" s="817" t="s">
        <v>4909</v>
      </c>
      <c r="C405" s="831" t="s">
        <v>60</v>
      </c>
      <c r="D405" s="819" t="str">
        <f t="shared" ref="D405" si="396">B405&amp;" "&amp;" "&amp;C405</f>
        <v>S5-059  伝説の勇者</v>
      </c>
      <c r="E405" s="841" t="s">
        <v>54</v>
      </c>
      <c r="F405" s="821" t="s">
        <v>34</v>
      </c>
      <c r="G405" s="833" t="s">
        <v>19</v>
      </c>
      <c r="H405" s="833" t="s">
        <v>19</v>
      </c>
      <c r="I405" s="838" t="s">
        <v>4430</v>
      </c>
      <c r="J405" s="817">
        <v>2</v>
      </c>
      <c r="K405" s="551" t="s">
        <v>21</v>
      </c>
      <c r="L405" s="538" t="s">
        <v>4335</v>
      </c>
      <c r="M405" s="51" t="s">
        <v>4960</v>
      </c>
      <c r="N405" s="538" t="s">
        <v>83</v>
      </c>
      <c r="O405" s="824"/>
      <c r="P405" s="503"/>
      <c r="Q405" s="825">
        <v>2610</v>
      </c>
      <c r="R405" s="826">
        <v>1680</v>
      </c>
      <c r="S405" s="827">
        <v>1260</v>
      </c>
      <c r="T405" s="828">
        <v>1330</v>
      </c>
      <c r="U405" s="829">
        <v>1310</v>
      </c>
      <c r="V405" s="830">
        <f t="shared" ref="V405" si="397">SUM(Q405:U406)</f>
        <v>8190</v>
      </c>
      <c r="W405" s="824"/>
      <c r="X405" s="824"/>
      <c r="Y405" s="706"/>
      <c r="Z405" s="824"/>
    </row>
    <row r="406" spans="1:26" s="5" customFormat="1" ht="12" customHeight="1">
      <c r="A406" s="817" t="s">
        <v>4717</v>
      </c>
      <c r="B406" s="817"/>
      <c r="C406" s="831" t="s">
        <v>60</v>
      </c>
      <c r="D406" s="819" t="s">
        <v>2</v>
      </c>
      <c r="E406" s="841" t="s">
        <v>54</v>
      </c>
      <c r="F406" s="821" t="s">
        <v>34</v>
      </c>
      <c r="G406" s="833" t="s">
        <v>19</v>
      </c>
      <c r="H406" s="833" t="s">
        <v>19</v>
      </c>
      <c r="I406" s="838" t="s">
        <v>4430</v>
      </c>
      <c r="J406" s="817">
        <v>2</v>
      </c>
      <c r="K406" s="560" t="s">
        <v>37</v>
      </c>
      <c r="L406" s="538" t="s">
        <v>2785</v>
      </c>
      <c r="M406" s="51" t="s">
        <v>4961</v>
      </c>
      <c r="N406" s="538" t="s">
        <v>490</v>
      </c>
      <c r="O406" s="824"/>
      <c r="P406" s="503"/>
      <c r="Q406" s="825"/>
      <c r="R406" s="826"/>
      <c r="S406" s="827"/>
      <c r="T406" s="828"/>
      <c r="U406" s="829"/>
      <c r="V406" s="830"/>
      <c r="W406" s="824"/>
      <c r="X406" s="824"/>
      <c r="Y406" s="706"/>
      <c r="Z406" s="824"/>
    </row>
    <row r="407" spans="1:26" s="5" customFormat="1">
      <c r="A407" s="817" t="s">
        <v>4717</v>
      </c>
      <c r="B407" s="817" t="s">
        <v>4910</v>
      </c>
      <c r="C407" s="818" t="s">
        <v>497</v>
      </c>
      <c r="D407" s="819" t="str">
        <f t="shared" ref="D407" si="398">B407&amp;" "&amp;" "&amp;C407</f>
        <v>S5-060  勇者ソロ</v>
      </c>
      <c r="E407" s="841" t="s">
        <v>54</v>
      </c>
      <c r="F407" s="821" t="s">
        <v>34</v>
      </c>
      <c r="G407" s="833" t="s">
        <v>19</v>
      </c>
      <c r="H407" s="833" t="s">
        <v>19</v>
      </c>
      <c r="I407" s="836" t="s">
        <v>41</v>
      </c>
      <c r="J407" s="817">
        <v>4</v>
      </c>
      <c r="K407" s="551" t="s">
        <v>21</v>
      </c>
      <c r="L407" s="538" t="s">
        <v>105</v>
      </c>
      <c r="M407" s="51" t="s">
        <v>4962</v>
      </c>
      <c r="N407" s="538" t="s">
        <v>83</v>
      </c>
      <c r="O407" s="824"/>
      <c r="P407" s="503"/>
      <c r="Q407" s="825">
        <v>2610</v>
      </c>
      <c r="R407" s="826">
        <v>1720</v>
      </c>
      <c r="S407" s="827">
        <v>1330</v>
      </c>
      <c r="T407" s="828">
        <v>1220</v>
      </c>
      <c r="U407" s="829">
        <v>1310</v>
      </c>
      <c r="V407" s="830">
        <f t="shared" ref="V407" si="399">SUM(Q407:U408)</f>
        <v>8190</v>
      </c>
      <c r="W407" s="824"/>
      <c r="X407" s="847" t="s">
        <v>187</v>
      </c>
      <c r="Y407" s="706"/>
      <c r="Z407" s="824"/>
    </row>
    <row r="408" spans="1:26" s="5" customFormat="1">
      <c r="A408" s="817" t="s">
        <v>4717</v>
      </c>
      <c r="B408" s="817"/>
      <c r="C408" s="818" t="s">
        <v>497</v>
      </c>
      <c r="D408" s="819" t="s">
        <v>2</v>
      </c>
      <c r="E408" s="841" t="s">
        <v>54</v>
      </c>
      <c r="F408" s="821" t="s">
        <v>34</v>
      </c>
      <c r="G408" s="833" t="s">
        <v>19</v>
      </c>
      <c r="H408" s="833" t="s">
        <v>19</v>
      </c>
      <c r="I408" s="836" t="s">
        <v>41</v>
      </c>
      <c r="J408" s="817">
        <v>4</v>
      </c>
      <c r="K408" s="551" t="s">
        <v>21</v>
      </c>
      <c r="L408" s="538" t="s">
        <v>2040</v>
      </c>
      <c r="M408" s="51" t="s">
        <v>4974</v>
      </c>
      <c r="N408" s="538" t="s">
        <v>83</v>
      </c>
      <c r="O408" s="824"/>
      <c r="P408" s="503"/>
      <c r="Q408" s="825"/>
      <c r="R408" s="826"/>
      <c r="S408" s="827"/>
      <c r="T408" s="828"/>
      <c r="U408" s="829"/>
      <c r="V408" s="830"/>
      <c r="W408" s="824"/>
      <c r="X408" s="847" t="s">
        <v>187</v>
      </c>
      <c r="Y408" s="706"/>
      <c r="Z408" s="824"/>
    </row>
    <row r="409" spans="1:26" s="5" customFormat="1">
      <c r="A409" s="817" t="s">
        <v>4717</v>
      </c>
      <c r="B409" s="817" t="s">
        <v>4911</v>
      </c>
      <c r="C409" s="831" t="s">
        <v>45</v>
      </c>
      <c r="D409" s="819" t="str">
        <f t="shared" ref="D409" si="400">B409&amp;" "&amp;" "&amp;C409</f>
        <v>S5-061  伝説のまもの使い</v>
      </c>
      <c r="E409" s="841" t="s">
        <v>54</v>
      </c>
      <c r="F409" s="821" t="s">
        <v>34</v>
      </c>
      <c r="G409" s="822" t="s">
        <v>40</v>
      </c>
      <c r="H409" s="833" t="s">
        <v>19</v>
      </c>
      <c r="I409" s="837" t="s">
        <v>4431</v>
      </c>
      <c r="J409" s="845">
        <v>3</v>
      </c>
      <c r="K409" s="551" t="s">
        <v>21</v>
      </c>
      <c r="L409" s="538" t="s">
        <v>2040</v>
      </c>
      <c r="M409" s="51" t="s">
        <v>4963</v>
      </c>
      <c r="N409" s="538" t="s">
        <v>83</v>
      </c>
      <c r="O409" s="824"/>
      <c r="P409" s="503"/>
      <c r="Q409" s="825">
        <v>2650</v>
      </c>
      <c r="R409" s="826">
        <v>1610</v>
      </c>
      <c r="S409" s="827">
        <v>1470</v>
      </c>
      <c r="T409" s="828">
        <v>1330</v>
      </c>
      <c r="U409" s="829">
        <v>1130</v>
      </c>
      <c r="V409" s="830">
        <f t="shared" ref="V409" si="401">SUM(Q409:U410)</f>
        <v>8190</v>
      </c>
      <c r="W409" s="824"/>
      <c r="X409" s="824"/>
      <c r="Y409" s="706"/>
      <c r="Z409" s="824"/>
    </row>
    <row r="410" spans="1:26" s="5" customFormat="1">
      <c r="A410" s="817" t="s">
        <v>4717</v>
      </c>
      <c r="B410" s="817"/>
      <c r="C410" s="831" t="s">
        <v>45</v>
      </c>
      <c r="D410" s="819" t="s">
        <v>2</v>
      </c>
      <c r="E410" s="841" t="s">
        <v>54</v>
      </c>
      <c r="F410" s="821" t="s">
        <v>34</v>
      </c>
      <c r="G410" s="822" t="s">
        <v>40</v>
      </c>
      <c r="H410" s="833" t="s">
        <v>19</v>
      </c>
      <c r="I410" s="837" t="s">
        <v>4431</v>
      </c>
      <c r="J410" s="845">
        <v>3</v>
      </c>
      <c r="K410" s="11" t="s">
        <v>81</v>
      </c>
      <c r="L410" s="538" t="s">
        <v>81</v>
      </c>
      <c r="M410" s="51" t="s">
        <v>4981</v>
      </c>
      <c r="N410" s="538" t="s">
        <v>492</v>
      </c>
      <c r="O410" s="824"/>
      <c r="P410" s="503"/>
      <c r="Q410" s="825"/>
      <c r="R410" s="826"/>
      <c r="S410" s="827"/>
      <c r="T410" s="828"/>
      <c r="U410" s="829"/>
      <c r="V410" s="830"/>
      <c r="W410" s="824"/>
      <c r="X410" s="824"/>
      <c r="Y410" s="706"/>
      <c r="Z410" s="824"/>
    </row>
    <row r="411" spans="1:26" s="5" customFormat="1">
      <c r="A411" s="817" t="s">
        <v>4717</v>
      </c>
      <c r="B411" s="817" t="s">
        <v>4912</v>
      </c>
      <c r="C411" s="818" t="s">
        <v>329</v>
      </c>
      <c r="D411" s="819" t="str">
        <f t="shared" ref="D411" si="402">B411&amp;" "&amp;" "&amp;C411</f>
        <v>S5-062  勇者レック</v>
      </c>
      <c r="E411" s="841" t="s">
        <v>54</v>
      </c>
      <c r="F411" s="821" t="s">
        <v>34</v>
      </c>
      <c r="G411" s="833" t="s">
        <v>19</v>
      </c>
      <c r="H411" s="833" t="s">
        <v>19</v>
      </c>
      <c r="I411" s="838" t="s">
        <v>4430</v>
      </c>
      <c r="J411" s="845">
        <v>3</v>
      </c>
      <c r="K411" s="551" t="s">
        <v>21</v>
      </c>
      <c r="L411" s="538" t="s">
        <v>2040</v>
      </c>
      <c r="M411" s="51" t="s">
        <v>4964</v>
      </c>
      <c r="N411" s="538" t="s">
        <v>83</v>
      </c>
      <c r="O411" s="824"/>
      <c r="P411" s="503"/>
      <c r="Q411" s="825">
        <v>2590</v>
      </c>
      <c r="R411" s="826">
        <v>1750</v>
      </c>
      <c r="S411" s="827">
        <v>1350</v>
      </c>
      <c r="T411" s="828">
        <v>1350</v>
      </c>
      <c r="U411" s="829">
        <v>1150</v>
      </c>
      <c r="V411" s="830">
        <f t="shared" ref="V411" si="403">SUM(Q411:U412)</f>
        <v>8190</v>
      </c>
      <c r="W411" s="824"/>
      <c r="X411" s="824"/>
      <c r="Y411" s="706"/>
      <c r="Z411" s="824"/>
    </row>
    <row r="412" spans="1:26" s="5" customFormat="1">
      <c r="A412" s="817" t="s">
        <v>4717</v>
      </c>
      <c r="B412" s="817"/>
      <c r="C412" s="818" t="s">
        <v>329</v>
      </c>
      <c r="D412" s="819" t="s">
        <v>2</v>
      </c>
      <c r="E412" s="841" t="s">
        <v>54</v>
      </c>
      <c r="F412" s="821" t="s">
        <v>34</v>
      </c>
      <c r="G412" s="833" t="s">
        <v>19</v>
      </c>
      <c r="H412" s="833" t="s">
        <v>19</v>
      </c>
      <c r="I412" s="838" t="s">
        <v>4430</v>
      </c>
      <c r="J412" s="845">
        <v>3</v>
      </c>
      <c r="K412" s="560" t="s">
        <v>37</v>
      </c>
      <c r="L412" s="538" t="s">
        <v>2785</v>
      </c>
      <c r="M412" s="51" t="s">
        <v>4965</v>
      </c>
      <c r="N412" s="538" t="s">
        <v>490</v>
      </c>
      <c r="O412" s="824"/>
      <c r="P412" s="503"/>
      <c r="Q412" s="825"/>
      <c r="R412" s="826"/>
      <c r="S412" s="827"/>
      <c r="T412" s="828"/>
      <c r="U412" s="829"/>
      <c r="V412" s="830"/>
      <c r="W412" s="824"/>
      <c r="X412" s="824"/>
      <c r="Y412" s="706"/>
      <c r="Z412" s="824"/>
    </row>
    <row r="413" spans="1:26" s="5" customFormat="1">
      <c r="A413" s="817" t="s">
        <v>4717</v>
      </c>
      <c r="B413" s="817" t="s">
        <v>4913</v>
      </c>
      <c r="C413" s="818" t="s">
        <v>250</v>
      </c>
      <c r="D413" s="819" t="str">
        <f t="shared" ref="D413" si="404">B413&amp;" "&amp;" "&amp;C413</f>
        <v>S5-063  少年アルス</v>
      </c>
      <c r="E413" s="841" t="s">
        <v>54</v>
      </c>
      <c r="F413" s="821" t="s">
        <v>34</v>
      </c>
      <c r="G413" s="833" t="s">
        <v>19</v>
      </c>
      <c r="H413" s="833" t="s">
        <v>19</v>
      </c>
      <c r="I413" s="844" t="s">
        <v>4465</v>
      </c>
      <c r="J413" s="817" t="s">
        <v>4262</v>
      </c>
      <c r="K413" s="551" t="s">
        <v>21</v>
      </c>
      <c r="L413" s="538" t="s">
        <v>4691</v>
      </c>
      <c r="M413" s="51" t="s">
        <v>4966</v>
      </c>
      <c r="N413" s="538" t="s">
        <v>85</v>
      </c>
      <c r="O413" s="824"/>
      <c r="P413" s="503"/>
      <c r="Q413" s="825">
        <v>2600</v>
      </c>
      <c r="R413" s="826">
        <v>1710</v>
      </c>
      <c r="S413" s="827">
        <v>1120</v>
      </c>
      <c r="T413" s="828">
        <v>1530</v>
      </c>
      <c r="U413" s="829">
        <v>1230</v>
      </c>
      <c r="V413" s="830">
        <f t="shared" ref="V413" si="405">SUM(Q413:U414)</f>
        <v>8190</v>
      </c>
      <c r="W413" s="824"/>
      <c r="X413" s="824"/>
      <c r="Y413" s="706"/>
      <c r="Z413" s="824"/>
    </row>
    <row r="414" spans="1:26" s="5" customFormat="1">
      <c r="A414" s="817" t="s">
        <v>4717</v>
      </c>
      <c r="B414" s="817"/>
      <c r="C414" s="818" t="s">
        <v>250</v>
      </c>
      <c r="D414" s="819" t="s">
        <v>2</v>
      </c>
      <c r="E414" s="841" t="s">
        <v>54</v>
      </c>
      <c r="F414" s="821" t="s">
        <v>34</v>
      </c>
      <c r="G414" s="833" t="s">
        <v>19</v>
      </c>
      <c r="H414" s="833" t="s">
        <v>19</v>
      </c>
      <c r="I414" s="844" t="s">
        <v>4465</v>
      </c>
      <c r="J414" s="817" t="s">
        <v>4262</v>
      </c>
      <c r="K414" s="11" t="s">
        <v>81</v>
      </c>
      <c r="L414" s="538" t="s">
        <v>4691</v>
      </c>
      <c r="M414" s="51" t="s">
        <v>4955</v>
      </c>
      <c r="N414" s="538" t="s">
        <v>490</v>
      </c>
      <c r="O414" s="824"/>
      <c r="P414" s="503"/>
      <c r="Q414" s="825"/>
      <c r="R414" s="826"/>
      <c r="S414" s="827"/>
      <c r="T414" s="828"/>
      <c r="U414" s="829"/>
      <c r="V414" s="830"/>
      <c r="W414" s="824"/>
      <c r="X414" s="824"/>
      <c r="Y414" s="706"/>
      <c r="Z414" s="824"/>
    </row>
    <row r="415" spans="1:26" s="5" customFormat="1">
      <c r="A415" s="817" t="s">
        <v>4717</v>
      </c>
      <c r="B415" s="817" t="s">
        <v>4914</v>
      </c>
      <c r="C415" s="831" t="s">
        <v>1643</v>
      </c>
      <c r="D415" s="819" t="str">
        <f t="shared" ref="D415" si="406">B415&amp;" "&amp;" "&amp;C415</f>
        <v>S5-064  勇者エイト</v>
      </c>
      <c r="E415" s="841" t="s">
        <v>54</v>
      </c>
      <c r="F415" s="821" t="s">
        <v>34</v>
      </c>
      <c r="G415" s="833" t="s">
        <v>19</v>
      </c>
      <c r="H415" s="833" t="s">
        <v>19</v>
      </c>
      <c r="I415" s="834" t="s">
        <v>90</v>
      </c>
      <c r="J415" s="817" t="s">
        <v>4263</v>
      </c>
      <c r="K415" s="551" t="s">
        <v>21</v>
      </c>
      <c r="L415" s="538" t="s">
        <v>2040</v>
      </c>
      <c r="M415" s="51" t="s">
        <v>4967</v>
      </c>
      <c r="N415" s="538" t="s">
        <v>83</v>
      </c>
      <c r="O415" s="824"/>
      <c r="P415" s="503"/>
      <c r="Q415" s="825">
        <v>2690</v>
      </c>
      <c r="R415" s="826">
        <v>1720</v>
      </c>
      <c r="S415" s="827">
        <v>1190</v>
      </c>
      <c r="T415" s="828">
        <v>1330</v>
      </c>
      <c r="U415" s="829">
        <v>1260</v>
      </c>
      <c r="V415" s="830">
        <f t="shared" ref="V415" si="407">SUM(Q415:U416)</f>
        <v>8190</v>
      </c>
      <c r="W415" s="824"/>
      <c r="X415" s="824"/>
      <c r="Y415" s="706"/>
      <c r="Z415" s="824"/>
    </row>
    <row r="416" spans="1:26" s="5" customFormat="1">
      <c r="A416" s="817" t="s">
        <v>4717</v>
      </c>
      <c r="B416" s="817"/>
      <c r="C416" s="831" t="s">
        <v>1643</v>
      </c>
      <c r="D416" s="819" t="s">
        <v>2</v>
      </c>
      <c r="E416" s="841" t="s">
        <v>54</v>
      </c>
      <c r="F416" s="821" t="s">
        <v>34</v>
      </c>
      <c r="G416" s="833" t="s">
        <v>19</v>
      </c>
      <c r="H416" s="833" t="s">
        <v>19</v>
      </c>
      <c r="I416" s="834" t="s">
        <v>90</v>
      </c>
      <c r="J416" s="817" t="s">
        <v>4263</v>
      </c>
      <c r="K416" s="560" t="s">
        <v>37</v>
      </c>
      <c r="L416" s="538" t="s">
        <v>2787</v>
      </c>
      <c r="M416" s="51" t="s">
        <v>4978</v>
      </c>
      <c r="N416" s="538" t="s">
        <v>83</v>
      </c>
      <c r="O416" s="824"/>
      <c r="P416" s="503"/>
      <c r="Q416" s="825"/>
      <c r="R416" s="826"/>
      <c r="S416" s="827"/>
      <c r="T416" s="828"/>
      <c r="U416" s="829"/>
      <c r="V416" s="830"/>
      <c r="W416" s="824"/>
      <c r="X416" s="824"/>
      <c r="Y416" s="706"/>
      <c r="Z416" s="824"/>
    </row>
    <row r="417" spans="1:26" s="5" customFormat="1">
      <c r="A417" s="817" t="s">
        <v>4717</v>
      </c>
      <c r="B417" s="817" t="s">
        <v>4915</v>
      </c>
      <c r="C417" s="818" t="s">
        <v>323</v>
      </c>
      <c r="D417" s="819" t="str">
        <f t="shared" ref="D417" si="408">B417&amp;" "&amp;" "&amp;C417</f>
        <v>S5-065  守り人ナイン</v>
      </c>
      <c r="E417" s="841" t="s">
        <v>54</v>
      </c>
      <c r="F417" s="821" t="s">
        <v>34</v>
      </c>
      <c r="G417" s="835" t="s">
        <v>88</v>
      </c>
      <c r="H417" s="835" t="s">
        <v>88</v>
      </c>
      <c r="I417" s="823" t="s">
        <v>82</v>
      </c>
      <c r="J417" s="845">
        <v>3</v>
      </c>
      <c r="K417" s="560" t="s">
        <v>37</v>
      </c>
      <c r="L417" s="538" t="s">
        <v>2785</v>
      </c>
      <c r="M417" s="51" t="s">
        <v>4968</v>
      </c>
      <c r="N417" s="538" t="s">
        <v>490</v>
      </c>
      <c r="O417" s="824"/>
      <c r="P417" s="503"/>
      <c r="Q417" s="825">
        <v>2600</v>
      </c>
      <c r="R417" s="826">
        <v>1550</v>
      </c>
      <c r="S417" s="827">
        <v>1020</v>
      </c>
      <c r="T417" s="828">
        <v>1720</v>
      </c>
      <c r="U417" s="829">
        <v>1300</v>
      </c>
      <c r="V417" s="830">
        <f t="shared" ref="V417" si="409">SUM(Q417:U418)</f>
        <v>8190</v>
      </c>
      <c r="W417" s="824"/>
      <c r="X417" s="824"/>
      <c r="Y417" s="706"/>
      <c r="Z417" s="824"/>
    </row>
    <row r="418" spans="1:26" s="5" customFormat="1">
      <c r="A418" s="817" t="s">
        <v>4717</v>
      </c>
      <c r="B418" s="817"/>
      <c r="C418" s="818" t="s">
        <v>323</v>
      </c>
      <c r="D418" s="819" t="s">
        <v>2</v>
      </c>
      <c r="E418" s="841" t="s">
        <v>54</v>
      </c>
      <c r="F418" s="821" t="s">
        <v>34</v>
      </c>
      <c r="G418" s="835" t="s">
        <v>88</v>
      </c>
      <c r="H418" s="835" t="s">
        <v>88</v>
      </c>
      <c r="I418" s="823" t="s">
        <v>82</v>
      </c>
      <c r="J418" s="845">
        <v>3</v>
      </c>
      <c r="K418" s="551" t="s">
        <v>21</v>
      </c>
      <c r="L418" s="538" t="s">
        <v>330</v>
      </c>
      <c r="M418" s="51" t="s">
        <v>4969</v>
      </c>
      <c r="N418" s="538" t="s">
        <v>83</v>
      </c>
      <c r="O418" s="824"/>
      <c r="P418" s="503"/>
      <c r="Q418" s="825"/>
      <c r="R418" s="826"/>
      <c r="S418" s="827"/>
      <c r="T418" s="828"/>
      <c r="U418" s="829"/>
      <c r="V418" s="830"/>
      <c r="W418" s="824"/>
      <c r="X418" s="824"/>
      <c r="Y418" s="706"/>
      <c r="Z418" s="824"/>
    </row>
    <row r="419" spans="1:26" s="5" customFormat="1">
      <c r="A419" s="817" t="s">
        <v>4717</v>
      </c>
      <c r="B419" s="817" t="s">
        <v>4916</v>
      </c>
      <c r="C419" s="831" t="s">
        <v>198</v>
      </c>
      <c r="D419" s="819" t="str">
        <f t="shared" ref="D419" si="410">B419&amp;" "&amp;" "&amp;C419</f>
        <v>S5-066  冒険者エックス</v>
      </c>
      <c r="E419" s="841" t="s">
        <v>54</v>
      </c>
      <c r="F419" s="821" t="s">
        <v>34</v>
      </c>
      <c r="G419" s="833" t="s">
        <v>19</v>
      </c>
      <c r="H419" s="833" t="s">
        <v>19</v>
      </c>
      <c r="I419" s="848" t="s">
        <v>87</v>
      </c>
      <c r="J419" s="817" t="s">
        <v>4264</v>
      </c>
      <c r="K419" s="551" t="s">
        <v>21</v>
      </c>
      <c r="L419" s="538" t="s">
        <v>2777</v>
      </c>
      <c r="M419" s="51" t="s">
        <v>4979</v>
      </c>
      <c r="N419" s="538" t="s">
        <v>83</v>
      </c>
      <c r="O419" s="824"/>
      <c r="P419" s="503"/>
      <c r="Q419" s="825">
        <v>2740</v>
      </c>
      <c r="R419" s="826">
        <v>1690</v>
      </c>
      <c r="S419" s="827">
        <v>1030</v>
      </c>
      <c r="T419" s="828">
        <v>1510</v>
      </c>
      <c r="U419" s="829">
        <v>1220</v>
      </c>
      <c r="V419" s="830">
        <f t="shared" ref="V419" si="411">SUM(Q419:U420)</f>
        <v>8190</v>
      </c>
      <c r="W419" s="503"/>
      <c r="X419" s="824"/>
      <c r="Y419" s="706"/>
      <c r="Z419" s="824"/>
    </row>
    <row r="420" spans="1:26" s="5" customFormat="1">
      <c r="A420" s="817" t="s">
        <v>4717</v>
      </c>
      <c r="B420" s="817"/>
      <c r="C420" s="831" t="s">
        <v>198</v>
      </c>
      <c r="D420" s="819" t="s">
        <v>2</v>
      </c>
      <c r="E420" s="841" t="s">
        <v>54</v>
      </c>
      <c r="F420" s="821" t="s">
        <v>34</v>
      </c>
      <c r="G420" s="833" t="s">
        <v>19</v>
      </c>
      <c r="H420" s="833" t="s">
        <v>19</v>
      </c>
      <c r="I420" s="848" t="s">
        <v>87</v>
      </c>
      <c r="J420" s="817" t="s">
        <v>4264</v>
      </c>
      <c r="K420" s="551" t="s">
        <v>21</v>
      </c>
      <c r="L420" s="538" t="s">
        <v>2777</v>
      </c>
      <c r="M420" s="51" t="s">
        <v>4980</v>
      </c>
      <c r="N420" s="538" t="s">
        <v>83</v>
      </c>
      <c r="O420" s="824"/>
      <c r="P420" s="503"/>
      <c r="Q420" s="825"/>
      <c r="R420" s="826"/>
      <c r="S420" s="827"/>
      <c r="T420" s="828"/>
      <c r="U420" s="829"/>
      <c r="V420" s="830"/>
      <c r="W420" s="503"/>
      <c r="X420" s="824"/>
      <c r="Y420" s="706"/>
      <c r="Z420" s="824"/>
    </row>
    <row r="421" spans="1:26" s="5" customFormat="1">
      <c r="A421" s="817" t="s">
        <v>4717</v>
      </c>
      <c r="B421" s="817" t="s">
        <v>4917</v>
      </c>
      <c r="C421" s="831" t="s">
        <v>190</v>
      </c>
      <c r="D421" s="819" t="str">
        <f t="shared" ref="D421" si="412">B421&amp;" "&amp;" "&amp;C421</f>
        <v>S5-067  勇者イレブン</v>
      </c>
      <c r="E421" s="841" t="s">
        <v>54</v>
      </c>
      <c r="F421" s="821" t="s">
        <v>34</v>
      </c>
      <c r="G421" s="833" t="s">
        <v>19</v>
      </c>
      <c r="H421" s="835" t="s">
        <v>88</v>
      </c>
      <c r="I421" s="846" t="s">
        <v>93</v>
      </c>
      <c r="J421" s="845">
        <v>3</v>
      </c>
      <c r="K421" s="551" t="s">
        <v>21</v>
      </c>
      <c r="L421" s="538" t="s">
        <v>2040</v>
      </c>
      <c r="M421" s="51" t="s">
        <v>4970</v>
      </c>
      <c r="N421" s="538" t="s">
        <v>494</v>
      </c>
      <c r="O421" s="824"/>
      <c r="P421" s="503"/>
      <c r="Q421" s="825">
        <v>2600</v>
      </c>
      <c r="R421" s="826">
        <v>1730</v>
      </c>
      <c r="S421" s="827">
        <v>1260</v>
      </c>
      <c r="T421" s="828">
        <v>1360</v>
      </c>
      <c r="U421" s="829">
        <v>1240</v>
      </c>
      <c r="V421" s="830">
        <f t="shared" ref="V421" si="413">SUM(Q421:U422)</f>
        <v>8190</v>
      </c>
      <c r="W421" s="503"/>
      <c r="X421" s="824"/>
      <c r="Y421" s="706"/>
      <c r="Z421" s="824"/>
    </row>
    <row r="422" spans="1:26" s="5" customFormat="1">
      <c r="A422" s="817" t="s">
        <v>4717</v>
      </c>
      <c r="B422" s="817"/>
      <c r="C422" s="831" t="s">
        <v>190</v>
      </c>
      <c r="D422" s="819" t="s">
        <v>2</v>
      </c>
      <c r="E422" s="841" t="s">
        <v>54</v>
      </c>
      <c r="F422" s="821" t="s">
        <v>34</v>
      </c>
      <c r="G422" s="833" t="s">
        <v>19</v>
      </c>
      <c r="H422" s="835" t="s">
        <v>88</v>
      </c>
      <c r="I422" s="846" t="s">
        <v>93</v>
      </c>
      <c r="J422" s="845">
        <v>3</v>
      </c>
      <c r="K422" s="551" t="s">
        <v>21</v>
      </c>
      <c r="L422" s="538" t="s">
        <v>4335</v>
      </c>
      <c r="M422" s="51" t="s">
        <v>4982</v>
      </c>
      <c r="N422" s="538" t="s">
        <v>83</v>
      </c>
      <c r="O422" s="824"/>
      <c r="P422" s="503"/>
      <c r="Q422" s="825"/>
      <c r="R422" s="826"/>
      <c r="S422" s="827"/>
      <c r="T422" s="828"/>
      <c r="U422" s="829"/>
      <c r="V422" s="830"/>
      <c r="W422" s="503"/>
      <c r="X422" s="824"/>
      <c r="Y422" s="706"/>
      <c r="Z422" s="824"/>
    </row>
    <row r="423" spans="1:26" s="5" customFormat="1">
      <c r="A423" s="817" t="s">
        <v>4717</v>
      </c>
      <c r="B423" s="817" t="s">
        <v>4918</v>
      </c>
      <c r="C423" s="831" t="s">
        <v>545</v>
      </c>
      <c r="D423" s="819" t="str">
        <f t="shared" ref="D423" si="414">B423&amp;" "&amp;" "&amp;C423</f>
        <v>S5-068  竜王</v>
      </c>
      <c r="E423" s="839" t="s">
        <v>73</v>
      </c>
      <c r="F423" s="543" t="s">
        <v>74</v>
      </c>
      <c r="G423" s="842" t="s">
        <v>89</v>
      </c>
      <c r="H423" s="842" t="s">
        <v>89</v>
      </c>
      <c r="I423" s="837" t="s">
        <v>4431</v>
      </c>
      <c r="J423" s="817" t="s">
        <v>4263</v>
      </c>
      <c r="K423" s="560" t="s">
        <v>37</v>
      </c>
      <c r="L423" s="538" t="s">
        <v>2785</v>
      </c>
      <c r="M423" s="51" t="s">
        <v>4975</v>
      </c>
      <c r="N423" s="538" t="s">
        <v>494</v>
      </c>
      <c r="O423" s="824"/>
      <c r="P423" s="503"/>
      <c r="Q423" s="825">
        <v>2720</v>
      </c>
      <c r="R423" s="826">
        <v>1480</v>
      </c>
      <c r="S423" s="827">
        <v>1130</v>
      </c>
      <c r="T423" s="828">
        <v>1380</v>
      </c>
      <c r="U423" s="829">
        <v>1710</v>
      </c>
      <c r="V423" s="830">
        <f t="shared" ref="V423" si="415">SUM(Q423:U424)</f>
        <v>8420</v>
      </c>
      <c r="W423" s="824"/>
      <c r="X423" s="824"/>
      <c r="Y423" s="706"/>
      <c r="Z423" s="824"/>
    </row>
    <row r="424" spans="1:26" s="5" customFormat="1">
      <c r="A424" s="817" t="s">
        <v>4717</v>
      </c>
      <c r="B424" s="817"/>
      <c r="C424" s="831" t="s">
        <v>545</v>
      </c>
      <c r="D424" s="819" t="s">
        <v>2</v>
      </c>
      <c r="E424" s="839" t="s">
        <v>73</v>
      </c>
      <c r="F424" s="549" t="s">
        <v>35</v>
      </c>
      <c r="G424" s="842" t="s">
        <v>89</v>
      </c>
      <c r="H424" s="842" t="s">
        <v>89</v>
      </c>
      <c r="I424" s="837" t="s">
        <v>4431</v>
      </c>
      <c r="J424" s="817" t="s">
        <v>4263</v>
      </c>
      <c r="K424" s="560" t="s">
        <v>37</v>
      </c>
      <c r="L424" s="538" t="s">
        <v>33</v>
      </c>
      <c r="M424" s="51" t="s">
        <v>4971</v>
      </c>
      <c r="N424" s="538" t="s">
        <v>494</v>
      </c>
      <c r="O424" s="824"/>
      <c r="P424" s="503"/>
      <c r="Q424" s="825"/>
      <c r="R424" s="826"/>
      <c r="S424" s="827"/>
      <c r="T424" s="828"/>
      <c r="U424" s="829"/>
      <c r="V424" s="830"/>
      <c r="W424" s="824"/>
      <c r="X424" s="824"/>
      <c r="Y424" s="706"/>
      <c r="Z424" s="824"/>
    </row>
    <row r="425" spans="1:26" s="5" customFormat="1" ht="13.15" customHeight="1">
      <c r="A425" s="817" t="s">
        <v>4717</v>
      </c>
      <c r="B425" s="817" t="s">
        <v>4919</v>
      </c>
      <c r="C425" s="831" t="s">
        <v>4952</v>
      </c>
      <c r="D425" s="819" t="str">
        <f t="shared" ref="D425" si="416">B425&amp;" "&amp;" "&amp;C425</f>
        <v>S5-069  堕天使エルギオス</v>
      </c>
      <c r="E425" s="839" t="s">
        <v>73</v>
      </c>
      <c r="F425" s="840" t="s">
        <v>74</v>
      </c>
      <c r="G425" s="833" t="s">
        <v>19</v>
      </c>
      <c r="H425" s="833" t="s">
        <v>19</v>
      </c>
      <c r="I425" s="837" t="s">
        <v>4431</v>
      </c>
      <c r="J425" s="845">
        <v>3</v>
      </c>
      <c r="K425" s="560" t="s">
        <v>37</v>
      </c>
      <c r="L425" s="538" t="s">
        <v>4691</v>
      </c>
      <c r="M425" s="51" t="s">
        <v>3778</v>
      </c>
      <c r="N425" s="538" t="s">
        <v>490</v>
      </c>
      <c r="O425" s="824"/>
      <c r="P425" s="503"/>
      <c r="Q425" s="825">
        <v>2670</v>
      </c>
      <c r="R425" s="826">
        <v>1750</v>
      </c>
      <c r="S425" s="827">
        <v>980</v>
      </c>
      <c r="T425" s="828">
        <v>1520</v>
      </c>
      <c r="U425" s="829">
        <v>1460</v>
      </c>
      <c r="V425" s="830">
        <f t="shared" ref="V425" si="417">SUM(Q425:U426)</f>
        <v>8380</v>
      </c>
      <c r="W425" s="824"/>
      <c r="X425" s="824"/>
      <c r="Y425" s="706"/>
      <c r="Z425" s="824"/>
    </row>
    <row r="426" spans="1:26" s="5" customFormat="1" ht="13.15" customHeight="1">
      <c r="A426" s="817" t="s">
        <v>4717</v>
      </c>
      <c r="B426" s="817"/>
      <c r="C426" s="831" t="s">
        <v>4952</v>
      </c>
      <c r="D426" s="819" t="s">
        <v>2</v>
      </c>
      <c r="E426" s="839" t="s">
        <v>73</v>
      </c>
      <c r="F426" s="840" t="s">
        <v>74</v>
      </c>
      <c r="G426" s="833" t="s">
        <v>19</v>
      </c>
      <c r="H426" s="833" t="s">
        <v>19</v>
      </c>
      <c r="I426" s="837" t="s">
        <v>4431</v>
      </c>
      <c r="J426" s="845">
        <v>3</v>
      </c>
      <c r="K426" s="551" t="s">
        <v>21</v>
      </c>
      <c r="L426" s="538" t="s">
        <v>5537</v>
      </c>
      <c r="M426" s="51" t="s">
        <v>4976</v>
      </c>
      <c r="N426" s="538" t="s">
        <v>83</v>
      </c>
      <c r="O426" s="824"/>
      <c r="P426" s="503"/>
      <c r="Q426" s="825"/>
      <c r="R426" s="826"/>
      <c r="S426" s="827"/>
      <c r="T426" s="828"/>
      <c r="U426" s="829"/>
      <c r="V426" s="830"/>
      <c r="W426" s="824"/>
      <c r="X426" s="824"/>
      <c r="Y426" s="706"/>
      <c r="Z426" s="824"/>
    </row>
    <row r="427" spans="1:26" s="5" customFormat="1">
      <c r="A427" s="817" t="s">
        <v>4717</v>
      </c>
      <c r="B427" s="817" t="s">
        <v>4920</v>
      </c>
      <c r="C427" s="831" t="s">
        <v>4953</v>
      </c>
      <c r="D427" s="819" t="str">
        <f t="shared" ref="D427" si="418">B427&amp;" "&amp;" "&amp;C427</f>
        <v>S5-070  創造神マデサゴーラ</v>
      </c>
      <c r="E427" s="839" t="s">
        <v>73</v>
      </c>
      <c r="F427" s="840" t="s">
        <v>74</v>
      </c>
      <c r="G427" s="822" t="s">
        <v>40</v>
      </c>
      <c r="H427" s="835" t="s">
        <v>88</v>
      </c>
      <c r="I427" s="844" t="s">
        <v>4465</v>
      </c>
      <c r="J427" s="817" t="s">
        <v>4264</v>
      </c>
      <c r="K427" s="560" t="s">
        <v>37</v>
      </c>
      <c r="L427" s="538" t="s">
        <v>2785</v>
      </c>
      <c r="M427" s="51" t="s">
        <v>4972</v>
      </c>
      <c r="N427" s="538" t="s">
        <v>494</v>
      </c>
      <c r="O427" s="824"/>
      <c r="P427" s="503"/>
      <c r="Q427" s="825">
        <v>2830</v>
      </c>
      <c r="R427" s="826">
        <v>1090</v>
      </c>
      <c r="S427" s="827">
        <v>1690</v>
      </c>
      <c r="T427" s="828">
        <v>1220</v>
      </c>
      <c r="U427" s="829">
        <v>1550</v>
      </c>
      <c r="V427" s="830">
        <f t="shared" ref="V427" si="419">SUM(Q427:U428)</f>
        <v>8380</v>
      </c>
      <c r="W427" s="824"/>
      <c r="X427" s="824"/>
      <c r="Y427" s="706"/>
      <c r="Z427" s="824"/>
    </row>
    <row r="428" spans="1:26" s="5" customFormat="1">
      <c r="A428" s="817" t="s">
        <v>4717</v>
      </c>
      <c r="B428" s="817"/>
      <c r="C428" s="831" t="s">
        <v>4953</v>
      </c>
      <c r="D428" s="819" t="s">
        <v>2</v>
      </c>
      <c r="E428" s="839" t="s">
        <v>73</v>
      </c>
      <c r="F428" s="840" t="s">
        <v>74</v>
      </c>
      <c r="G428" s="822" t="s">
        <v>40</v>
      </c>
      <c r="H428" s="835" t="s">
        <v>88</v>
      </c>
      <c r="I428" s="844" t="s">
        <v>4465</v>
      </c>
      <c r="J428" s="817" t="s">
        <v>4264</v>
      </c>
      <c r="K428" s="551" t="s">
        <v>21</v>
      </c>
      <c r="L428" s="538" t="s">
        <v>2040</v>
      </c>
      <c r="M428" s="51" t="s">
        <v>4973</v>
      </c>
      <c r="N428" s="538" t="s">
        <v>496</v>
      </c>
      <c r="O428" s="824"/>
      <c r="P428" s="503"/>
      <c r="Q428" s="825"/>
      <c r="R428" s="826"/>
      <c r="S428" s="827"/>
      <c r="T428" s="828"/>
      <c r="U428" s="829"/>
      <c r="V428" s="830"/>
      <c r="W428" s="824"/>
      <c r="X428" s="824"/>
      <c r="Y428" s="706"/>
      <c r="Z428" s="824"/>
    </row>
    <row r="429" spans="1:26" s="5" customFormat="1">
      <c r="A429" s="817" t="s">
        <v>4717</v>
      </c>
      <c r="B429" s="817" t="s">
        <v>4921</v>
      </c>
      <c r="C429" s="831" t="s">
        <v>57</v>
      </c>
      <c r="D429" s="819" t="str">
        <f t="shared" ref="D429" si="420">B429&amp;" "&amp;" "&amp;C429</f>
        <v>S5-071  ゴメちゃん</v>
      </c>
      <c r="E429" s="820" t="s">
        <v>2700</v>
      </c>
      <c r="F429" s="821" t="s">
        <v>34</v>
      </c>
      <c r="G429" s="833" t="s">
        <v>19</v>
      </c>
      <c r="H429" s="833" t="s">
        <v>19</v>
      </c>
      <c r="I429" s="823" t="s">
        <v>82</v>
      </c>
      <c r="J429" s="817" t="s">
        <v>4264</v>
      </c>
      <c r="K429" s="504" t="s">
        <v>21</v>
      </c>
      <c r="L429" s="502" t="s">
        <v>2040</v>
      </c>
      <c r="M429" s="51" t="s">
        <v>4936</v>
      </c>
      <c r="N429" s="502" t="s">
        <v>83</v>
      </c>
      <c r="O429" s="824"/>
      <c r="P429" s="503"/>
      <c r="Q429" s="825">
        <v>2600</v>
      </c>
      <c r="R429" s="826">
        <v>1580</v>
      </c>
      <c r="S429" s="827">
        <v>1130</v>
      </c>
      <c r="T429" s="828">
        <v>1520</v>
      </c>
      <c r="U429" s="829">
        <v>1760</v>
      </c>
      <c r="V429" s="830">
        <f t="shared" ref="V429" si="421">SUM(Q429:U430)</f>
        <v>8590</v>
      </c>
      <c r="W429" s="566" t="s">
        <v>4685</v>
      </c>
      <c r="X429" s="824"/>
      <c r="Y429" s="706"/>
      <c r="Z429" s="824"/>
    </row>
    <row r="430" spans="1:26" s="5" customFormat="1">
      <c r="A430" s="817" t="s">
        <v>4717</v>
      </c>
      <c r="B430" s="817"/>
      <c r="C430" s="831" t="s">
        <v>57</v>
      </c>
      <c r="D430" s="819" t="s">
        <v>2</v>
      </c>
      <c r="E430" s="820" t="s">
        <v>2700</v>
      </c>
      <c r="F430" s="821" t="s">
        <v>34</v>
      </c>
      <c r="G430" s="833" t="s">
        <v>19</v>
      </c>
      <c r="H430" s="833" t="s">
        <v>19</v>
      </c>
      <c r="I430" s="823" t="s">
        <v>82</v>
      </c>
      <c r="J430" s="817" t="s">
        <v>4264</v>
      </c>
      <c r="K430" s="504" t="s">
        <v>21</v>
      </c>
      <c r="L430" s="502" t="s">
        <v>105</v>
      </c>
      <c r="M430" s="51" t="s">
        <v>4937</v>
      </c>
      <c r="N430" s="502" t="s">
        <v>85</v>
      </c>
      <c r="O430" s="824"/>
      <c r="P430" s="503"/>
      <c r="Q430" s="825"/>
      <c r="R430" s="826"/>
      <c r="S430" s="827"/>
      <c r="T430" s="828"/>
      <c r="U430" s="829"/>
      <c r="V430" s="830"/>
      <c r="W430" s="564" t="s">
        <v>4682</v>
      </c>
      <c r="X430" s="824"/>
      <c r="Y430" s="706"/>
      <c r="Z430" s="824"/>
    </row>
    <row r="431" spans="1:26" s="5" customFormat="1">
      <c r="A431" s="817" t="s">
        <v>4717</v>
      </c>
      <c r="B431" s="817" t="s">
        <v>4922</v>
      </c>
      <c r="C431" s="831" t="s">
        <v>1645</v>
      </c>
      <c r="D431" s="819" t="str">
        <f t="shared" ref="D431" si="422">B431&amp;" "&amp;" "&amp;C431</f>
        <v>S5-072  ゼシカ</v>
      </c>
      <c r="E431" s="820" t="s">
        <v>2700</v>
      </c>
      <c r="F431" s="821" t="s">
        <v>34</v>
      </c>
      <c r="G431" s="833" t="s">
        <v>19</v>
      </c>
      <c r="H431" s="833" t="s">
        <v>19</v>
      </c>
      <c r="I431" s="838" t="s">
        <v>4430</v>
      </c>
      <c r="J431" s="817" t="s">
        <v>4263</v>
      </c>
      <c r="K431" s="506" t="s">
        <v>37</v>
      </c>
      <c r="L431" s="502" t="s">
        <v>4928</v>
      </c>
      <c r="M431" s="51" t="s">
        <v>4950</v>
      </c>
      <c r="N431" s="502" t="s">
        <v>496</v>
      </c>
      <c r="O431" s="824"/>
      <c r="P431" s="503"/>
      <c r="Q431" s="825">
        <v>2630</v>
      </c>
      <c r="R431" s="826">
        <v>1710</v>
      </c>
      <c r="S431" s="827">
        <v>1520</v>
      </c>
      <c r="T431" s="828">
        <v>1570</v>
      </c>
      <c r="U431" s="829">
        <v>1110</v>
      </c>
      <c r="V431" s="830">
        <f t="shared" ref="V431" si="423">SUM(Q431:U432)</f>
        <v>8540</v>
      </c>
      <c r="W431" s="824"/>
      <c r="X431" s="824"/>
      <c r="Y431" s="706"/>
      <c r="Z431" s="824"/>
    </row>
    <row r="432" spans="1:26" s="5" customFormat="1">
      <c r="A432" s="817" t="s">
        <v>4717</v>
      </c>
      <c r="B432" s="817"/>
      <c r="C432" s="831" t="s">
        <v>1645</v>
      </c>
      <c r="D432" s="819" t="s">
        <v>2</v>
      </c>
      <c r="E432" s="820" t="s">
        <v>2700</v>
      </c>
      <c r="F432" s="821" t="s">
        <v>34</v>
      </c>
      <c r="G432" s="833" t="s">
        <v>19</v>
      </c>
      <c r="H432" s="833" t="s">
        <v>19</v>
      </c>
      <c r="I432" s="838" t="s">
        <v>4430</v>
      </c>
      <c r="J432" s="817" t="s">
        <v>4263</v>
      </c>
      <c r="K432" s="504" t="s">
        <v>21</v>
      </c>
      <c r="L432" s="502" t="s">
        <v>2040</v>
      </c>
      <c r="M432" s="51" t="s">
        <v>4938</v>
      </c>
      <c r="N432" s="502" t="s">
        <v>85</v>
      </c>
      <c r="O432" s="824"/>
      <c r="P432" s="503"/>
      <c r="Q432" s="825"/>
      <c r="R432" s="826"/>
      <c r="S432" s="827"/>
      <c r="T432" s="828"/>
      <c r="U432" s="829"/>
      <c r="V432" s="830"/>
      <c r="W432" s="824"/>
      <c r="X432" s="824"/>
      <c r="Y432" s="706"/>
      <c r="Z432" s="824"/>
    </row>
    <row r="433" spans="1:26" s="5" customFormat="1">
      <c r="A433" s="817" t="s">
        <v>4717</v>
      </c>
      <c r="B433" s="817" t="s">
        <v>4923</v>
      </c>
      <c r="C433" s="831" t="s">
        <v>4927</v>
      </c>
      <c r="D433" s="819" t="str">
        <f t="shared" ref="D433" si="424">B433&amp;" "&amp;" "&amp;C433</f>
        <v>S5-073  竜神王</v>
      </c>
      <c r="E433" s="820" t="s">
        <v>2700</v>
      </c>
      <c r="F433" s="832" t="s">
        <v>35</v>
      </c>
      <c r="G433" s="842" t="s">
        <v>89</v>
      </c>
      <c r="H433" s="842" t="s">
        <v>89</v>
      </c>
      <c r="I433" s="837" t="s">
        <v>4431</v>
      </c>
      <c r="J433" s="817" t="s">
        <v>4263</v>
      </c>
      <c r="K433" s="505" t="s">
        <v>99</v>
      </c>
      <c r="L433" s="502" t="s">
        <v>4929</v>
      </c>
      <c r="M433" s="51" t="s">
        <v>4940</v>
      </c>
      <c r="N433" s="502" t="s">
        <v>83</v>
      </c>
      <c r="O433" s="824"/>
      <c r="P433" s="503"/>
      <c r="Q433" s="825">
        <v>2830</v>
      </c>
      <c r="R433" s="826">
        <v>1660</v>
      </c>
      <c r="S433" s="827">
        <v>1030</v>
      </c>
      <c r="T433" s="828">
        <v>1190</v>
      </c>
      <c r="U433" s="829">
        <v>1840</v>
      </c>
      <c r="V433" s="830">
        <f t="shared" ref="V433" si="425">SUM(Q433:U434)</f>
        <v>8550</v>
      </c>
      <c r="W433" s="824"/>
      <c r="X433" s="824"/>
      <c r="Y433" s="706"/>
      <c r="Z433" s="824"/>
    </row>
    <row r="434" spans="1:26" s="5" customFormat="1">
      <c r="A434" s="817" t="s">
        <v>4717</v>
      </c>
      <c r="B434" s="817"/>
      <c r="C434" s="831" t="s">
        <v>4927</v>
      </c>
      <c r="D434" s="819" t="s">
        <v>2</v>
      </c>
      <c r="E434" s="820" t="s">
        <v>2700</v>
      </c>
      <c r="F434" s="832" t="s">
        <v>35</v>
      </c>
      <c r="G434" s="842" t="s">
        <v>89</v>
      </c>
      <c r="H434" s="842" t="s">
        <v>89</v>
      </c>
      <c r="I434" s="837" t="s">
        <v>4431</v>
      </c>
      <c r="J434" s="817" t="s">
        <v>4263</v>
      </c>
      <c r="K434" s="504" t="s">
        <v>21</v>
      </c>
      <c r="L434" s="502" t="s">
        <v>5537</v>
      </c>
      <c r="M434" s="37" t="s">
        <v>4939</v>
      </c>
      <c r="N434" s="502" t="s">
        <v>85</v>
      </c>
      <c r="O434" s="824"/>
      <c r="P434" s="503"/>
      <c r="Q434" s="825"/>
      <c r="R434" s="826"/>
      <c r="S434" s="827"/>
      <c r="T434" s="828"/>
      <c r="U434" s="829"/>
      <c r="V434" s="830"/>
      <c r="W434" s="824"/>
      <c r="X434" s="824"/>
      <c r="Y434" s="706"/>
      <c r="Z434" s="824"/>
    </row>
    <row r="435" spans="1:26" s="5" customFormat="1">
      <c r="A435" s="817" t="s">
        <v>4717</v>
      </c>
      <c r="B435" s="817" t="s">
        <v>4924</v>
      </c>
      <c r="C435" s="831" t="s">
        <v>38</v>
      </c>
      <c r="D435" s="819" t="str">
        <f t="shared" ref="D435" si="426">B435&amp;" "&amp;" "&amp;C435</f>
        <v>S5-074  ポップ</v>
      </c>
      <c r="E435" s="820" t="s">
        <v>2700</v>
      </c>
      <c r="F435" s="821" t="s">
        <v>34</v>
      </c>
      <c r="G435" s="822" t="s">
        <v>40</v>
      </c>
      <c r="H435" s="822" t="s">
        <v>40</v>
      </c>
      <c r="I435" s="846" t="s">
        <v>93</v>
      </c>
      <c r="J435" s="817" t="s">
        <v>4262</v>
      </c>
      <c r="K435" s="568" t="s">
        <v>21</v>
      </c>
      <c r="L435" s="565" t="s">
        <v>2040</v>
      </c>
      <c r="M435" s="51" t="s">
        <v>5255</v>
      </c>
      <c r="N435" s="565" t="s">
        <v>83</v>
      </c>
      <c r="O435" s="824"/>
      <c r="P435" s="503"/>
      <c r="Q435" s="825">
        <v>2790</v>
      </c>
      <c r="R435" s="826">
        <v>1070</v>
      </c>
      <c r="S435" s="827">
        <v>1930</v>
      </c>
      <c r="T435" s="828">
        <v>1500</v>
      </c>
      <c r="U435" s="829">
        <v>1340</v>
      </c>
      <c r="V435" s="830">
        <f t="shared" ref="V435" si="427">SUM(Q435:U436)</f>
        <v>8630</v>
      </c>
      <c r="W435" s="824" t="s">
        <v>3389</v>
      </c>
      <c r="X435" s="824"/>
      <c r="Y435" s="706"/>
      <c r="Z435" s="824"/>
    </row>
    <row r="436" spans="1:26" s="5" customFormat="1">
      <c r="A436" s="817" t="s">
        <v>4717</v>
      </c>
      <c r="B436" s="817"/>
      <c r="C436" s="831" t="s">
        <v>38</v>
      </c>
      <c r="D436" s="819" t="s">
        <v>2</v>
      </c>
      <c r="E436" s="820" t="s">
        <v>2700</v>
      </c>
      <c r="F436" s="821" t="s">
        <v>34</v>
      </c>
      <c r="G436" s="822" t="s">
        <v>40</v>
      </c>
      <c r="H436" s="822" t="s">
        <v>40</v>
      </c>
      <c r="I436" s="846" t="s">
        <v>93</v>
      </c>
      <c r="J436" s="817" t="s">
        <v>4262</v>
      </c>
      <c r="K436" s="11" t="s">
        <v>81</v>
      </c>
      <c r="L436" s="565" t="s">
        <v>81</v>
      </c>
      <c r="M436" s="51" t="s">
        <v>5197</v>
      </c>
      <c r="N436" s="565" t="s">
        <v>490</v>
      </c>
      <c r="O436" s="824"/>
      <c r="P436" s="503"/>
      <c r="Q436" s="825"/>
      <c r="R436" s="826"/>
      <c r="S436" s="827"/>
      <c r="T436" s="828"/>
      <c r="U436" s="829"/>
      <c r="V436" s="830"/>
      <c r="W436" s="824" t="s">
        <v>3389</v>
      </c>
      <c r="X436" s="824"/>
      <c r="Y436" s="706"/>
      <c r="Z436" s="824"/>
    </row>
    <row r="437" spans="1:26" s="5" customFormat="1">
      <c r="A437" s="817" t="s">
        <v>4717</v>
      </c>
      <c r="B437" s="817" t="s">
        <v>4925</v>
      </c>
      <c r="C437" s="818" t="s">
        <v>4088</v>
      </c>
      <c r="D437" s="819" t="str">
        <f t="shared" ref="D437" si="428">B437&amp;" "&amp;" "&amp;C437</f>
        <v>S5-075  メルル</v>
      </c>
      <c r="E437" s="820" t="s">
        <v>2700</v>
      </c>
      <c r="F437" s="821" t="s">
        <v>34</v>
      </c>
      <c r="G437" s="822" t="s">
        <v>40</v>
      </c>
      <c r="H437" s="822" t="s">
        <v>40</v>
      </c>
      <c r="I437" s="836" t="s">
        <v>41</v>
      </c>
      <c r="J437" s="817" t="s">
        <v>4266</v>
      </c>
      <c r="K437" s="569" t="s">
        <v>99</v>
      </c>
      <c r="L437" s="565" t="s">
        <v>2040</v>
      </c>
      <c r="M437" s="51" t="s">
        <v>5256</v>
      </c>
      <c r="N437" s="565" t="s">
        <v>83</v>
      </c>
      <c r="O437" s="824"/>
      <c r="P437" s="503"/>
      <c r="Q437" s="825">
        <v>2660</v>
      </c>
      <c r="R437" s="826">
        <v>1040</v>
      </c>
      <c r="S437" s="827">
        <v>1870</v>
      </c>
      <c r="T437" s="828">
        <v>1710</v>
      </c>
      <c r="U437" s="829">
        <v>1310</v>
      </c>
      <c r="V437" s="830">
        <f t="shared" ref="V437" si="429">SUM(Q437:U438)</f>
        <v>8590</v>
      </c>
      <c r="W437" s="824"/>
      <c r="X437" s="824"/>
      <c r="Y437" s="706"/>
      <c r="Z437" s="824"/>
    </row>
    <row r="438" spans="1:26" s="5" customFormat="1">
      <c r="A438" s="817" t="s">
        <v>4717</v>
      </c>
      <c r="B438" s="817"/>
      <c r="C438" s="818" t="s">
        <v>4088</v>
      </c>
      <c r="D438" s="819" t="s">
        <v>2</v>
      </c>
      <c r="E438" s="820" t="s">
        <v>2700</v>
      </c>
      <c r="F438" s="821" t="s">
        <v>34</v>
      </c>
      <c r="G438" s="822" t="s">
        <v>40</v>
      </c>
      <c r="H438" s="822" t="s">
        <v>40</v>
      </c>
      <c r="I438" s="836" t="s">
        <v>41</v>
      </c>
      <c r="J438" s="817" t="s">
        <v>4266</v>
      </c>
      <c r="K438" s="568" t="s">
        <v>21</v>
      </c>
      <c r="L438" s="565" t="s">
        <v>2040</v>
      </c>
      <c r="M438" s="37" t="s">
        <v>5242</v>
      </c>
      <c r="N438" s="565" t="s">
        <v>496</v>
      </c>
      <c r="O438" s="824"/>
      <c r="P438" s="503"/>
      <c r="Q438" s="825"/>
      <c r="R438" s="826"/>
      <c r="S438" s="827"/>
      <c r="T438" s="828"/>
      <c r="U438" s="829"/>
      <c r="V438" s="830"/>
      <c r="W438" s="824"/>
      <c r="X438" s="824"/>
      <c r="Y438" s="706"/>
      <c r="Z438" s="824"/>
    </row>
    <row r="439" spans="1:26" s="5" customFormat="1">
      <c r="A439" s="817" t="s">
        <v>4717</v>
      </c>
      <c r="B439" s="817" t="s">
        <v>4926</v>
      </c>
      <c r="C439" s="831" t="s">
        <v>199</v>
      </c>
      <c r="D439" s="819" t="str">
        <f t="shared" ref="D439" si="430">B439&amp;" "&amp;" "&amp;C439</f>
        <v>S5-076  勇者姫アンルシア</v>
      </c>
      <c r="E439" s="820" t="s">
        <v>2700</v>
      </c>
      <c r="F439" s="821" t="s">
        <v>34</v>
      </c>
      <c r="G439" s="833" t="s">
        <v>19</v>
      </c>
      <c r="H439" s="822" t="s">
        <v>40</v>
      </c>
      <c r="I439" s="837" t="s">
        <v>4431</v>
      </c>
      <c r="J439" s="817" t="s">
        <v>4263</v>
      </c>
      <c r="K439" s="569" t="s">
        <v>99</v>
      </c>
      <c r="L439" s="565" t="s">
        <v>4335</v>
      </c>
      <c r="M439" s="51" t="s">
        <v>5257</v>
      </c>
      <c r="N439" s="565" t="s">
        <v>83</v>
      </c>
      <c r="O439" s="824"/>
      <c r="P439" s="503"/>
      <c r="Q439" s="825">
        <v>2670</v>
      </c>
      <c r="R439" s="826">
        <v>1880</v>
      </c>
      <c r="S439" s="827">
        <v>1510</v>
      </c>
      <c r="T439" s="828">
        <v>1160</v>
      </c>
      <c r="U439" s="829">
        <v>1370</v>
      </c>
      <c r="V439" s="830">
        <f t="shared" ref="V439" si="431">SUM(Q439:U440)</f>
        <v>8590</v>
      </c>
      <c r="W439" s="824"/>
      <c r="X439" s="824"/>
      <c r="Y439" s="706"/>
      <c r="Z439" s="824"/>
    </row>
    <row r="440" spans="1:26" s="5" customFormat="1">
      <c r="A440" s="817" t="s">
        <v>4717</v>
      </c>
      <c r="B440" s="817"/>
      <c r="C440" s="831" t="s">
        <v>199</v>
      </c>
      <c r="D440" s="819" t="s">
        <v>2</v>
      </c>
      <c r="E440" s="820" t="s">
        <v>2700</v>
      </c>
      <c r="F440" s="821" t="s">
        <v>34</v>
      </c>
      <c r="G440" s="833" t="s">
        <v>19</v>
      </c>
      <c r="H440" s="822" t="s">
        <v>40</v>
      </c>
      <c r="I440" s="837" t="s">
        <v>4431</v>
      </c>
      <c r="J440" s="817" t="s">
        <v>4263</v>
      </c>
      <c r="K440" s="568" t="s">
        <v>21</v>
      </c>
      <c r="L440" s="565" t="s">
        <v>2040</v>
      </c>
      <c r="M440" s="51" t="s">
        <v>5243</v>
      </c>
      <c r="N440" s="565" t="s">
        <v>83</v>
      </c>
      <c r="O440" s="824"/>
      <c r="P440" s="503"/>
      <c r="Q440" s="825"/>
      <c r="R440" s="826"/>
      <c r="S440" s="827"/>
      <c r="T440" s="828"/>
      <c r="U440" s="829"/>
      <c r="V440" s="830"/>
      <c r="W440" s="824"/>
      <c r="X440" s="824"/>
      <c r="Y440" s="706"/>
      <c r="Z440" s="824"/>
    </row>
    <row r="441" spans="1:26" s="5" customFormat="1">
      <c r="A441" s="817" t="s">
        <v>4352</v>
      </c>
      <c r="B441" s="817" t="s">
        <v>4353</v>
      </c>
      <c r="C441" s="831" t="s">
        <v>2</v>
      </c>
      <c r="D441" s="819" t="str">
        <f>B441&amp;" "&amp;" "&amp;C441</f>
        <v>S4-001  ダイ</v>
      </c>
      <c r="E441" s="858" t="s">
        <v>609</v>
      </c>
      <c r="F441" s="821" t="s">
        <v>34</v>
      </c>
      <c r="G441" s="833" t="s">
        <v>19</v>
      </c>
      <c r="H441" s="833" t="s">
        <v>19</v>
      </c>
      <c r="I441" s="845"/>
      <c r="J441" s="845"/>
      <c r="K441" s="368" t="s">
        <v>21</v>
      </c>
      <c r="L441" s="373" t="s">
        <v>2779</v>
      </c>
      <c r="M441" s="51" t="s">
        <v>4776</v>
      </c>
      <c r="N441" s="367" t="s">
        <v>491</v>
      </c>
      <c r="O441" s="824"/>
      <c r="P441" s="366"/>
      <c r="Q441" s="825">
        <v>1860</v>
      </c>
      <c r="R441" s="826">
        <v>1250</v>
      </c>
      <c r="S441" s="827">
        <v>710</v>
      </c>
      <c r="T441" s="828">
        <v>980</v>
      </c>
      <c r="U441" s="829">
        <v>1020</v>
      </c>
      <c r="V441" s="830">
        <f>SUM(Q441:U442)</f>
        <v>5820</v>
      </c>
      <c r="W441" s="824" t="s">
        <v>3389</v>
      </c>
      <c r="X441" s="824"/>
      <c r="Y441" s="706"/>
      <c r="Z441" s="824"/>
    </row>
    <row r="442" spans="1:26" s="5" customFormat="1">
      <c r="A442" s="817" t="s">
        <v>4352</v>
      </c>
      <c r="B442" s="817"/>
      <c r="C442" s="831" t="s">
        <v>2</v>
      </c>
      <c r="D442" s="819" t="s">
        <v>2</v>
      </c>
      <c r="E442" s="858" t="s">
        <v>609</v>
      </c>
      <c r="F442" s="821" t="s">
        <v>34</v>
      </c>
      <c r="G442" s="833" t="s">
        <v>19</v>
      </c>
      <c r="H442" s="833" t="s">
        <v>19</v>
      </c>
      <c r="I442" s="845"/>
      <c r="J442" s="845"/>
      <c r="K442" s="366"/>
      <c r="L442" s="366"/>
      <c r="M442" s="51"/>
      <c r="N442" s="366"/>
      <c r="O442" s="824"/>
      <c r="P442" s="366"/>
      <c r="Q442" s="825"/>
      <c r="R442" s="826"/>
      <c r="S442" s="827"/>
      <c r="T442" s="828"/>
      <c r="U442" s="829"/>
      <c r="V442" s="830"/>
      <c r="W442" s="824" t="s">
        <v>3389</v>
      </c>
      <c r="X442" s="824"/>
      <c r="Y442" s="706"/>
      <c r="Z442" s="824"/>
    </row>
    <row r="443" spans="1:26" s="5" customFormat="1">
      <c r="A443" s="817" t="s">
        <v>4352</v>
      </c>
      <c r="B443" s="817" t="s">
        <v>4354</v>
      </c>
      <c r="C443" s="831" t="s">
        <v>42</v>
      </c>
      <c r="D443" s="819" t="str">
        <f t="shared" ref="D443" si="432">B443&amp;" "&amp;" "&amp;C443</f>
        <v>S4-002  レオナ</v>
      </c>
      <c r="E443" s="858" t="s">
        <v>609</v>
      </c>
      <c r="F443" s="821" t="s">
        <v>34</v>
      </c>
      <c r="G443" s="822" t="s">
        <v>40</v>
      </c>
      <c r="H443" s="843" t="s">
        <v>80</v>
      </c>
      <c r="I443" s="845"/>
      <c r="J443" s="845"/>
      <c r="K443" s="377" t="s">
        <v>37</v>
      </c>
      <c r="L443" s="373" t="s">
        <v>2785</v>
      </c>
      <c r="M443" s="51" t="s">
        <v>4483</v>
      </c>
      <c r="N443" s="373" t="s">
        <v>492</v>
      </c>
      <c r="O443" s="824"/>
      <c r="P443" s="366"/>
      <c r="Q443" s="825">
        <v>1780</v>
      </c>
      <c r="R443" s="826">
        <v>730</v>
      </c>
      <c r="S443" s="827">
        <v>1280</v>
      </c>
      <c r="T443" s="828">
        <v>1040</v>
      </c>
      <c r="U443" s="829">
        <v>960</v>
      </c>
      <c r="V443" s="830">
        <f t="shared" ref="V443" si="433">SUM(Q443:U444)</f>
        <v>5790</v>
      </c>
      <c r="W443" s="824" t="s">
        <v>3389</v>
      </c>
      <c r="X443" s="824"/>
      <c r="Y443" s="706"/>
      <c r="Z443" s="824"/>
    </row>
    <row r="444" spans="1:26" s="5" customFormat="1">
      <c r="A444" s="817" t="s">
        <v>4352</v>
      </c>
      <c r="B444" s="817"/>
      <c r="C444" s="831" t="s">
        <v>42</v>
      </c>
      <c r="D444" s="819" t="s">
        <v>2</v>
      </c>
      <c r="E444" s="858" t="s">
        <v>609</v>
      </c>
      <c r="F444" s="821" t="s">
        <v>34</v>
      </c>
      <c r="G444" s="822" t="s">
        <v>40</v>
      </c>
      <c r="H444" s="843" t="s">
        <v>80</v>
      </c>
      <c r="I444" s="845"/>
      <c r="J444" s="845"/>
      <c r="K444" s="366"/>
      <c r="L444" s="366"/>
      <c r="M444" s="51"/>
      <c r="N444" s="366"/>
      <c r="O444" s="824"/>
      <c r="P444" s="366"/>
      <c r="Q444" s="825"/>
      <c r="R444" s="826"/>
      <c r="S444" s="827"/>
      <c r="T444" s="828"/>
      <c r="U444" s="829"/>
      <c r="V444" s="830"/>
      <c r="W444" s="824" t="s">
        <v>3389</v>
      </c>
      <c r="X444" s="824"/>
      <c r="Y444" s="706"/>
      <c r="Z444" s="824"/>
    </row>
    <row r="445" spans="1:26" s="5" customFormat="1">
      <c r="A445" s="817" t="s">
        <v>4352</v>
      </c>
      <c r="B445" s="817" t="s">
        <v>4355</v>
      </c>
      <c r="C445" s="831" t="s">
        <v>4</v>
      </c>
      <c r="D445" s="819" t="str">
        <f t="shared" ref="D445" si="434">B445&amp;" "&amp;" "&amp;C445</f>
        <v>S4-003  クロコダイン</v>
      </c>
      <c r="E445" s="858" t="s">
        <v>609</v>
      </c>
      <c r="F445" s="821" t="s">
        <v>34</v>
      </c>
      <c r="G445" s="842" t="s">
        <v>89</v>
      </c>
      <c r="H445" s="833" t="s">
        <v>19</v>
      </c>
      <c r="I445" s="845"/>
      <c r="J445" s="845"/>
      <c r="K445" s="368" t="s">
        <v>21</v>
      </c>
      <c r="L445" s="373" t="s">
        <v>2777</v>
      </c>
      <c r="M445" s="51" t="s">
        <v>4542</v>
      </c>
      <c r="N445" s="373" t="s">
        <v>496</v>
      </c>
      <c r="O445" s="824"/>
      <c r="P445" s="366"/>
      <c r="Q445" s="825">
        <v>1890</v>
      </c>
      <c r="R445" s="826">
        <v>1210</v>
      </c>
      <c r="S445" s="827">
        <v>700</v>
      </c>
      <c r="T445" s="828">
        <v>810</v>
      </c>
      <c r="U445" s="829">
        <v>1180</v>
      </c>
      <c r="V445" s="830">
        <f t="shared" ref="V445" si="435">SUM(Q445:U446)</f>
        <v>5790</v>
      </c>
      <c r="W445" s="824"/>
      <c r="X445" s="824"/>
      <c r="Y445" s="706"/>
      <c r="Z445" s="824"/>
    </row>
    <row r="446" spans="1:26" s="5" customFormat="1">
      <c r="A446" s="817" t="s">
        <v>4352</v>
      </c>
      <c r="B446" s="817"/>
      <c r="C446" s="831" t="s">
        <v>4</v>
      </c>
      <c r="D446" s="819" t="s">
        <v>2</v>
      </c>
      <c r="E446" s="858" t="s">
        <v>609</v>
      </c>
      <c r="F446" s="821" t="s">
        <v>34</v>
      </c>
      <c r="G446" s="842" t="s">
        <v>89</v>
      </c>
      <c r="H446" s="833" t="s">
        <v>19</v>
      </c>
      <c r="I446" s="845"/>
      <c r="J446" s="845"/>
      <c r="K446" s="366"/>
      <c r="L446" s="366"/>
      <c r="M446" s="51"/>
      <c r="N446" s="366"/>
      <c r="O446" s="824"/>
      <c r="P446" s="366"/>
      <c r="Q446" s="825"/>
      <c r="R446" s="826"/>
      <c r="S446" s="827"/>
      <c r="T446" s="828"/>
      <c r="U446" s="829"/>
      <c r="V446" s="830"/>
      <c r="W446" s="824"/>
      <c r="X446" s="824"/>
      <c r="Y446" s="706"/>
      <c r="Z446" s="824"/>
    </row>
    <row r="447" spans="1:26" s="5" customFormat="1">
      <c r="A447" s="817" t="s">
        <v>4352</v>
      </c>
      <c r="B447" s="817" t="s">
        <v>4356</v>
      </c>
      <c r="C447" s="831" t="s">
        <v>631</v>
      </c>
      <c r="D447" s="819" t="str">
        <f t="shared" ref="D447" si="436">B447&amp;" "&amp;" "&amp;C447</f>
        <v>S4-004  スライム</v>
      </c>
      <c r="E447" s="858" t="s">
        <v>609</v>
      </c>
      <c r="F447" s="857" t="s">
        <v>128</v>
      </c>
      <c r="G447" s="833" t="s">
        <v>19</v>
      </c>
      <c r="H447" s="833" t="s">
        <v>19</v>
      </c>
      <c r="I447" s="845"/>
      <c r="J447" s="845"/>
      <c r="K447" s="368" t="s">
        <v>21</v>
      </c>
      <c r="L447" s="373" t="s">
        <v>2040</v>
      </c>
      <c r="M447" s="51" t="s">
        <v>4555</v>
      </c>
      <c r="N447" s="367" t="s">
        <v>491</v>
      </c>
      <c r="O447" s="824"/>
      <c r="P447" s="372"/>
      <c r="Q447" s="825">
        <v>1530</v>
      </c>
      <c r="R447" s="826">
        <v>920</v>
      </c>
      <c r="S447" s="827">
        <v>1010</v>
      </c>
      <c r="T447" s="828">
        <v>1020</v>
      </c>
      <c r="U447" s="829">
        <v>1110</v>
      </c>
      <c r="V447" s="830">
        <f t="shared" ref="V447" si="437">SUM(Q447:U448)</f>
        <v>5590</v>
      </c>
      <c r="W447" s="824" t="s">
        <v>3399</v>
      </c>
      <c r="X447" s="824"/>
      <c r="Y447" s="706"/>
      <c r="Z447" s="824"/>
    </row>
    <row r="448" spans="1:26" s="5" customFormat="1">
      <c r="A448" s="817" t="s">
        <v>4352</v>
      </c>
      <c r="B448" s="817"/>
      <c r="C448" s="831" t="s">
        <v>631</v>
      </c>
      <c r="D448" s="819" t="s">
        <v>2</v>
      </c>
      <c r="E448" s="858" t="s">
        <v>609</v>
      </c>
      <c r="F448" s="857" t="s">
        <v>128</v>
      </c>
      <c r="G448" s="833" t="s">
        <v>19</v>
      </c>
      <c r="H448" s="833" t="s">
        <v>19</v>
      </c>
      <c r="I448" s="845"/>
      <c r="J448" s="845"/>
      <c r="K448" s="366"/>
      <c r="L448" s="366"/>
      <c r="M448" s="51"/>
      <c r="N448" s="366"/>
      <c r="O448" s="824"/>
      <c r="P448" s="372"/>
      <c r="Q448" s="825"/>
      <c r="R448" s="826"/>
      <c r="S448" s="827"/>
      <c r="T448" s="828"/>
      <c r="U448" s="829"/>
      <c r="V448" s="830"/>
      <c r="W448" s="824" t="s">
        <v>3399</v>
      </c>
      <c r="X448" s="824"/>
      <c r="Y448" s="706"/>
      <c r="Z448" s="824"/>
    </row>
    <row r="449" spans="1:26" s="5" customFormat="1">
      <c r="A449" s="817" t="s">
        <v>4352</v>
      </c>
      <c r="B449" s="817" t="s">
        <v>4357</v>
      </c>
      <c r="C449" s="831" t="s">
        <v>1208</v>
      </c>
      <c r="D449" s="819" t="str">
        <f t="shared" ref="D449" si="438">B449&amp;" "&amp;" "&amp;C449</f>
        <v>S4-005  スライムベス</v>
      </c>
      <c r="E449" s="858" t="s">
        <v>609</v>
      </c>
      <c r="F449" s="857" t="s">
        <v>128</v>
      </c>
      <c r="G449" s="833" t="s">
        <v>19</v>
      </c>
      <c r="H449" s="833" t="s">
        <v>19</v>
      </c>
      <c r="I449" s="845"/>
      <c r="J449" s="845"/>
      <c r="K449" s="368" t="s">
        <v>21</v>
      </c>
      <c r="L449" s="373" t="s">
        <v>104</v>
      </c>
      <c r="M449" s="51" t="s">
        <v>4484</v>
      </c>
      <c r="N449" s="367" t="s">
        <v>491</v>
      </c>
      <c r="O449" s="824"/>
      <c r="P449" s="366"/>
      <c r="Q449" s="825">
        <v>1720</v>
      </c>
      <c r="R449" s="826">
        <v>1150</v>
      </c>
      <c r="S449" s="827">
        <v>910</v>
      </c>
      <c r="T449" s="828">
        <v>880</v>
      </c>
      <c r="U449" s="829">
        <v>950</v>
      </c>
      <c r="V449" s="830">
        <f t="shared" ref="V449" si="439">SUM(Q449:U450)</f>
        <v>5610</v>
      </c>
      <c r="W449" s="824" t="s">
        <v>3399</v>
      </c>
      <c r="X449" s="824"/>
      <c r="Y449" s="706"/>
      <c r="Z449" s="824"/>
    </row>
    <row r="450" spans="1:26" s="5" customFormat="1">
      <c r="A450" s="817" t="s">
        <v>4352</v>
      </c>
      <c r="B450" s="817"/>
      <c r="C450" s="831" t="s">
        <v>1208</v>
      </c>
      <c r="D450" s="819" t="s">
        <v>2</v>
      </c>
      <c r="E450" s="858" t="s">
        <v>609</v>
      </c>
      <c r="F450" s="857" t="s">
        <v>128</v>
      </c>
      <c r="G450" s="833" t="s">
        <v>19</v>
      </c>
      <c r="H450" s="833" t="s">
        <v>19</v>
      </c>
      <c r="I450" s="845"/>
      <c r="J450" s="845"/>
      <c r="K450" s="366"/>
      <c r="L450" s="366"/>
      <c r="M450" s="51"/>
      <c r="N450" s="366"/>
      <c r="O450" s="824"/>
      <c r="P450" s="366"/>
      <c r="Q450" s="825"/>
      <c r="R450" s="826"/>
      <c r="S450" s="827"/>
      <c r="T450" s="828"/>
      <c r="U450" s="829"/>
      <c r="V450" s="830"/>
      <c r="W450" s="824" t="s">
        <v>3399</v>
      </c>
      <c r="X450" s="824"/>
      <c r="Y450" s="706"/>
      <c r="Z450" s="824"/>
    </row>
    <row r="451" spans="1:26" s="5" customFormat="1">
      <c r="A451" s="817" t="s">
        <v>4352</v>
      </c>
      <c r="B451" s="817" t="s">
        <v>4358</v>
      </c>
      <c r="C451" s="831" t="s">
        <v>632</v>
      </c>
      <c r="D451" s="819" t="str">
        <f t="shared" ref="D451" si="440">B451&amp;" "&amp;" "&amp;C451</f>
        <v>S4-006  ホイミスライム</v>
      </c>
      <c r="E451" s="858" t="s">
        <v>609</v>
      </c>
      <c r="F451" s="857" t="s">
        <v>128</v>
      </c>
      <c r="G451" s="833" t="s">
        <v>19</v>
      </c>
      <c r="H451" s="843" t="s">
        <v>80</v>
      </c>
      <c r="I451" s="846" t="s">
        <v>93</v>
      </c>
      <c r="J451" s="817">
        <v>2</v>
      </c>
      <c r="K451" s="11" t="s">
        <v>81</v>
      </c>
      <c r="L451" s="373" t="s">
        <v>81</v>
      </c>
      <c r="M451" s="51" t="s">
        <v>4480</v>
      </c>
      <c r="N451" s="373" t="s">
        <v>492</v>
      </c>
      <c r="O451" s="824">
        <v>3</v>
      </c>
      <c r="P451" s="824">
        <v>2</v>
      </c>
      <c r="Q451" s="825">
        <v>1790</v>
      </c>
      <c r="R451" s="826">
        <v>760</v>
      </c>
      <c r="S451" s="827">
        <v>1070</v>
      </c>
      <c r="T451" s="828">
        <v>930</v>
      </c>
      <c r="U451" s="829">
        <v>1110</v>
      </c>
      <c r="V451" s="830">
        <f t="shared" ref="V451" si="441">SUM(Q451:U452)</f>
        <v>5660</v>
      </c>
      <c r="W451" s="824" t="s">
        <v>3399</v>
      </c>
      <c r="X451" s="824"/>
      <c r="Y451" s="706"/>
      <c r="Z451" s="824"/>
    </row>
    <row r="452" spans="1:26" s="5" customFormat="1">
      <c r="A452" s="817" t="s">
        <v>4352</v>
      </c>
      <c r="B452" s="817"/>
      <c r="C452" s="831" t="s">
        <v>632</v>
      </c>
      <c r="D452" s="819" t="s">
        <v>2</v>
      </c>
      <c r="E452" s="858" t="s">
        <v>609</v>
      </c>
      <c r="F452" s="857" t="s">
        <v>128</v>
      </c>
      <c r="G452" s="833" t="s">
        <v>19</v>
      </c>
      <c r="H452" s="843" t="s">
        <v>80</v>
      </c>
      <c r="I452" s="846" t="s">
        <v>93</v>
      </c>
      <c r="J452" s="817">
        <v>2</v>
      </c>
      <c r="K452" s="366"/>
      <c r="L452" s="366"/>
      <c r="M452" s="51"/>
      <c r="N452" s="366"/>
      <c r="O452" s="824">
        <v>1</v>
      </c>
      <c r="P452" s="824">
        <v>1</v>
      </c>
      <c r="Q452" s="825"/>
      <c r="R452" s="826"/>
      <c r="S452" s="827"/>
      <c r="T452" s="828"/>
      <c r="U452" s="829"/>
      <c r="V452" s="830"/>
      <c r="W452" s="824" t="s">
        <v>3399</v>
      </c>
      <c r="X452" s="824"/>
      <c r="Y452" s="706"/>
      <c r="Z452" s="824"/>
    </row>
    <row r="453" spans="1:26" s="5" customFormat="1">
      <c r="A453" s="817" t="s">
        <v>4352</v>
      </c>
      <c r="B453" s="817" t="s">
        <v>4359</v>
      </c>
      <c r="C453" s="831" t="s">
        <v>637</v>
      </c>
      <c r="D453" s="819" t="str">
        <f t="shared" ref="D453" si="442">B453&amp;" "&amp;" "&amp;C453</f>
        <v>S4-007  ミイラ男</v>
      </c>
      <c r="E453" s="858" t="s">
        <v>609</v>
      </c>
      <c r="F453" s="856" t="s">
        <v>129</v>
      </c>
      <c r="G453" s="833" t="s">
        <v>19</v>
      </c>
      <c r="H453" s="833" t="s">
        <v>19</v>
      </c>
      <c r="I453" s="845"/>
      <c r="J453" s="845"/>
      <c r="K453" s="370" t="s">
        <v>99</v>
      </c>
      <c r="L453" s="373" t="s">
        <v>2040</v>
      </c>
      <c r="M453" s="51" t="s">
        <v>4525</v>
      </c>
      <c r="N453" s="373" t="s">
        <v>496</v>
      </c>
      <c r="O453" s="824"/>
      <c r="P453" s="366"/>
      <c r="Q453" s="825">
        <v>1860</v>
      </c>
      <c r="R453" s="826">
        <v>1080</v>
      </c>
      <c r="S453" s="827">
        <v>720</v>
      </c>
      <c r="T453" s="828">
        <v>880</v>
      </c>
      <c r="U453" s="829">
        <v>1160</v>
      </c>
      <c r="V453" s="830">
        <f t="shared" ref="V453" si="443">SUM(Q453:U454)</f>
        <v>5700</v>
      </c>
      <c r="W453" s="824"/>
      <c r="X453" s="824"/>
      <c r="Y453" s="706"/>
      <c r="Z453" s="824"/>
    </row>
    <row r="454" spans="1:26" s="5" customFormat="1">
      <c r="A454" s="817" t="s">
        <v>4352</v>
      </c>
      <c r="B454" s="817"/>
      <c r="C454" s="831" t="s">
        <v>637</v>
      </c>
      <c r="D454" s="819" t="s">
        <v>2</v>
      </c>
      <c r="E454" s="858" t="s">
        <v>609</v>
      </c>
      <c r="F454" s="856" t="s">
        <v>129</v>
      </c>
      <c r="G454" s="833" t="s">
        <v>19</v>
      </c>
      <c r="H454" s="833" t="s">
        <v>19</v>
      </c>
      <c r="I454" s="845"/>
      <c r="J454" s="845"/>
      <c r="K454" s="366"/>
      <c r="L454" s="366"/>
      <c r="M454" s="51"/>
      <c r="N454" s="366"/>
      <c r="O454" s="824"/>
      <c r="P454" s="366"/>
      <c r="Q454" s="825"/>
      <c r="R454" s="826"/>
      <c r="S454" s="827"/>
      <c r="T454" s="828"/>
      <c r="U454" s="829"/>
      <c r="V454" s="830"/>
      <c r="W454" s="824"/>
      <c r="X454" s="824"/>
      <c r="Y454" s="706"/>
      <c r="Z454" s="824"/>
    </row>
    <row r="455" spans="1:26" s="5" customFormat="1">
      <c r="A455" s="817" t="s">
        <v>4352</v>
      </c>
      <c r="B455" s="817" t="s">
        <v>4360</v>
      </c>
      <c r="C455" s="831" t="s">
        <v>1211</v>
      </c>
      <c r="D455" s="819" t="str">
        <f t="shared" ref="D455" si="444">B455&amp;" "&amp;" "&amp;C455</f>
        <v>S4-008  ボーンファイター</v>
      </c>
      <c r="E455" s="858" t="s">
        <v>609</v>
      </c>
      <c r="F455" s="856" t="s">
        <v>129</v>
      </c>
      <c r="G455" s="833" t="s">
        <v>19</v>
      </c>
      <c r="H455" s="833" t="s">
        <v>19</v>
      </c>
      <c r="I455" s="845"/>
      <c r="J455" s="845"/>
      <c r="K455" s="376" t="s">
        <v>21</v>
      </c>
      <c r="L455" s="373" t="s">
        <v>2777</v>
      </c>
      <c r="M455" s="51" t="s">
        <v>4543</v>
      </c>
      <c r="N455" s="367" t="s">
        <v>491</v>
      </c>
      <c r="O455" s="824"/>
      <c r="P455" s="366"/>
      <c r="Q455" s="825">
        <v>1790</v>
      </c>
      <c r="R455" s="826">
        <v>1140</v>
      </c>
      <c r="S455" s="827">
        <v>680</v>
      </c>
      <c r="T455" s="828">
        <v>950</v>
      </c>
      <c r="U455" s="829">
        <v>1160</v>
      </c>
      <c r="V455" s="830">
        <f t="shared" ref="V455" si="445">SUM(Q455:U456)</f>
        <v>5720</v>
      </c>
      <c r="W455" s="443" t="s">
        <v>3400</v>
      </c>
      <c r="X455" s="824"/>
      <c r="Y455" s="706"/>
      <c r="Z455" s="824"/>
    </row>
    <row r="456" spans="1:26" s="5" customFormat="1">
      <c r="A456" s="817" t="s">
        <v>4352</v>
      </c>
      <c r="B456" s="817"/>
      <c r="C456" s="831" t="s">
        <v>1211</v>
      </c>
      <c r="D456" s="819" t="s">
        <v>2</v>
      </c>
      <c r="E456" s="858" t="s">
        <v>609</v>
      </c>
      <c r="F456" s="856" t="s">
        <v>129</v>
      </c>
      <c r="G456" s="833" t="s">
        <v>19</v>
      </c>
      <c r="H456" s="833" t="s">
        <v>19</v>
      </c>
      <c r="I456" s="845"/>
      <c r="J456" s="845"/>
      <c r="K456" s="366"/>
      <c r="L456" s="366"/>
      <c r="M456" s="51"/>
      <c r="N456" s="366"/>
      <c r="O456" s="824"/>
      <c r="P456" s="366"/>
      <c r="Q456" s="825"/>
      <c r="R456" s="826"/>
      <c r="S456" s="827"/>
      <c r="T456" s="828"/>
      <c r="U456" s="829"/>
      <c r="V456" s="830"/>
      <c r="W456" s="443" t="s">
        <v>4688</v>
      </c>
      <c r="X456" s="824"/>
      <c r="Y456" s="706"/>
      <c r="Z456" s="824"/>
    </row>
    <row r="457" spans="1:26" s="5" customFormat="1">
      <c r="A457" s="817" t="s">
        <v>4352</v>
      </c>
      <c r="B457" s="817" t="s">
        <v>4361</v>
      </c>
      <c r="C457" s="831" t="s">
        <v>123</v>
      </c>
      <c r="D457" s="819" t="str">
        <f t="shared" ref="D457" si="446">B457&amp;" "&amp;" "&amp;C457</f>
        <v>S4-009  ばくだん岩</v>
      </c>
      <c r="E457" s="858" t="s">
        <v>609</v>
      </c>
      <c r="F457" s="855" t="s">
        <v>130</v>
      </c>
      <c r="G457" s="833" t="s">
        <v>19</v>
      </c>
      <c r="H457" s="833" t="s">
        <v>19</v>
      </c>
      <c r="I457" s="845"/>
      <c r="J457" s="845"/>
      <c r="K457" s="377" t="s">
        <v>37</v>
      </c>
      <c r="L457" s="373" t="s">
        <v>39</v>
      </c>
      <c r="M457" s="51" t="s">
        <v>4481</v>
      </c>
      <c r="N457" s="373" t="s">
        <v>492</v>
      </c>
      <c r="O457" s="824"/>
      <c r="P457" s="366"/>
      <c r="Q457" s="825">
        <v>1860</v>
      </c>
      <c r="R457" s="826">
        <v>1250</v>
      </c>
      <c r="S457" s="827">
        <v>740</v>
      </c>
      <c r="T457" s="828">
        <v>800</v>
      </c>
      <c r="U457" s="829">
        <v>1070</v>
      </c>
      <c r="V457" s="830">
        <f t="shared" ref="V457" si="447">SUM(Q457:U458)</f>
        <v>5720</v>
      </c>
      <c r="W457" s="824"/>
      <c r="X457" s="824"/>
      <c r="Y457" s="706"/>
      <c r="Z457" s="824"/>
    </row>
    <row r="458" spans="1:26" s="5" customFormat="1">
      <c r="A458" s="817" t="s">
        <v>4352</v>
      </c>
      <c r="B458" s="817"/>
      <c r="C458" s="831" t="s">
        <v>123</v>
      </c>
      <c r="D458" s="819" t="s">
        <v>2</v>
      </c>
      <c r="E458" s="858" t="s">
        <v>609</v>
      </c>
      <c r="F458" s="855" t="s">
        <v>130</v>
      </c>
      <c r="G458" s="833" t="s">
        <v>19</v>
      </c>
      <c r="H458" s="833" t="s">
        <v>19</v>
      </c>
      <c r="I458" s="845"/>
      <c r="J458" s="845"/>
      <c r="K458" s="366"/>
      <c r="L458" s="366"/>
      <c r="M458" s="51"/>
      <c r="N458" s="366"/>
      <c r="O458" s="824"/>
      <c r="P458" s="366"/>
      <c r="Q458" s="825"/>
      <c r="R458" s="826"/>
      <c r="S458" s="827"/>
      <c r="T458" s="828"/>
      <c r="U458" s="829"/>
      <c r="V458" s="830"/>
      <c r="W458" s="824"/>
      <c r="X458" s="824"/>
      <c r="Y458" s="706"/>
      <c r="Z458" s="824"/>
    </row>
    <row r="459" spans="1:26" s="5" customFormat="1">
      <c r="A459" s="817" t="s">
        <v>4352</v>
      </c>
      <c r="B459" s="817" t="s">
        <v>4362</v>
      </c>
      <c r="C459" s="831" t="s">
        <v>1223</v>
      </c>
      <c r="D459" s="819" t="str">
        <f t="shared" ref="D459" si="448">B459&amp;" "&amp;" "&amp;C459</f>
        <v>S4-010  ガーゴイル</v>
      </c>
      <c r="E459" s="858" t="s">
        <v>609</v>
      </c>
      <c r="F459" s="852" t="s">
        <v>75</v>
      </c>
      <c r="G459" s="833" t="s">
        <v>19</v>
      </c>
      <c r="H459" s="835" t="s">
        <v>88</v>
      </c>
      <c r="I459" s="823" t="s">
        <v>82</v>
      </c>
      <c r="J459" s="817">
        <v>2</v>
      </c>
      <c r="K459" s="522" t="s">
        <v>37</v>
      </c>
      <c r="L459" s="373" t="s">
        <v>2040</v>
      </c>
      <c r="M459" s="51" t="s">
        <v>4526</v>
      </c>
      <c r="N459" s="373" t="s">
        <v>496</v>
      </c>
      <c r="O459" s="824"/>
      <c r="P459" s="372"/>
      <c r="Q459" s="825">
        <v>1740</v>
      </c>
      <c r="R459" s="826">
        <v>1090</v>
      </c>
      <c r="S459" s="827">
        <v>630</v>
      </c>
      <c r="T459" s="828">
        <v>1120</v>
      </c>
      <c r="U459" s="829">
        <v>1140</v>
      </c>
      <c r="V459" s="830">
        <f t="shared" ref="V459" si="449">SUM(Q459:U460)</f>
        <v>5720</v>
      </c>
      <c r="W459" s="824"/>
      <c r="X459" s="824"/>
      <c r="Y459" s="706"/>
      <c r="Z459" s="824"/>
    </row>
    <row r="460" spans="1:26" s="5" customFormat="1">
      <c r="A460" s="817" t="s">
        <v>4352</v>
      </c>
      <c r="B460" s="817"/>
      <c r="C460" s="831" t="s">
        <v>1223</v>
      </c>
      <c r="D460" s="819" t="s">
        <v>2</v>
      </c>
      <c r="E460" s="858" t="s">
        <v>609</v>
      </c>
      <c r="F460" s="852" t="s">
        <v>75</v>
      </c>
      <c r="G460" s="833" t="s">
        <v>19</v>
      </c>
      <c r="H460" s="835" t="s">
        <v>88</v>
      </c>
      <c r="I460" s="823" t="s">
        <v>82</v>
      </c>
      <c r="J460" s="817">
        <v>2</v>
      </c>
      <c r="K460" s="366"/>
      <c r="L460" s="366"/>
      <c r="M460" s="51"/>
      <c r="N460" s="366"/>
      <c r="O460" s="824"/>
      <c r="P460" s="372"/>
      <c r="Q460" s="825"/>
      <c r="R460" s="826"/>
      <c r="S460" s="827"/>
      <c r="T460" s="828"/>
      <c r="U460" s="829"/>
      <c r="V460" s="830"/>
      <c r="W460" s="824"/>
      <c r="X460" s="824"/>
      <c r="Y460" s="706"/>
      <c r="Z460" s="824"/>
    </row>
    <row r="461" spans="1:26" s="5" customFormat="1">
      <c r="A461" s="817" t="s">
        <v>4352</v>
      </c>
      <c r="B461" s="817" t="s">
        <v>4363</v>
      </c>
      <c r="C461" s="831" t="s">
        <v>262</v>
      </c>
      <c r="D461" s="819" t="str">
        <f t="shared" ref="D461" si="450">B461&amp;" "&amp;" "&amp;C461</f>
        <v>S4-011  じごくのつかい</v>
      </c>
      <c r="E461" s="858" t="s">
        <v>609</v>
      </c>
      <c r="F461" s="852" t="s">
        <v>75</v>
      </c>
      <c r="G461" s="822" t="s">
        <v>40</v>
      </c>
      <c r="H461" s="822" t="s">
        <v>40</v>
      </c>
      <c r="I461" s="845"/>
      <c r="J461" s="845"/>
      <c r="K461" s="370" t="s">
        <v>99</v>
      </c>
      <c r="L461" s="373" t="s">
        <v>2040</v>
      </c>
      <c r="M461" s="51" t="s">
        <v>4527</v>
      </c>
      <c r="N461" s="373" t="s">
        <v>496</v>
      </c>
      <c r="O461" s="824"/>
      <c r="P461" s="372"/>
      <c r="Q461" s="825">
        <v>1770</v>
      </c>
      <c r="R461" s="826">
        <v>850</v>
      </c>
      <c r="S461" s="827">
        <v>1120</v>
      </c>
      <c r="T461" s="828">
        <v>1130</v>
      </c>
      <c r="U461" s="829">
        <v>850</v>
      </c>
      <c r="V461" s="830">
        <f t="shared" ref="V461" si="451">SUM(Q461:U462)</f>
        <v>5720</v>
      </c>
      <c r="W461" s="824" t="s">
        <v>4689</v>
      </c>
      <c r="X461" s="824"/>
      <c r="Y461" s="706"/>
      <c r="Z461" s="824"/>
    </row>
    <row r="462" spans="1:26" s="5" customFormat="1">
      <c r="A462" s="817" t="s">
        <v>4352</v>
      </c>
      <c r="B462" s="817"/>
      <c r="C462" s="831" t="s">
        <v>262</v>
      </c>
      <c r="D462" s="819" t="s">
        <v>2</v>
      </c>
      <c r="E462" s="858" t="s">
        <v>609</v>
      </c>
      <c r="F462" s="852" t="s">
        <v>75</v>
      </c>
      <c r="G462" s="822" t="s">
        <v>40</v>
      </c>
      <c r="H462" s="822" t="s">
        <v>40</v>
      </c>
      <c r="I462" s="845"/>
      <c r="J462" s="845"/>
      <c r="K462" s="366"/>
      <c r="L462" s="366"/>
      <c r="M462" s="51"/>
      <c r="N462" s="366"/>
      <c r="O462" s="824"/>
      <c r="P462" s="372"/>
      <c r="Q462" s="825"/>
      <c r="R462" s="826"/>
      <c r="S462" s="827"/>
      <c r="T462" s="828"/>
      <c r="U462" s="829"/>
      <c r="V462" s="830"/>
      <c r="W462" s="824" t="s">
        <v>4689</v>
      </c>
      <c r="X462" s="824"/>
      <c r="Y462" s="706"/>
      <c r="Z462" s="824"/>
    </row>
    <row r="463" spans="1:26" s="5" customFormat="1">
      <c r="A463" s="817" t="s">
        <v>4352</v>
      </c>
      <c r="B463" s="817" t="s">
        <v>4364</v>
      </c>
      <c r="C463" s="831" t="s">
        <v>3403</v>
      </c>
      <c r="D463" s="819" t="str">
        <f t="shared" ref="D463" si="452">B463&amp;" "&amp;" "&amp;C463</f>
        <v>S4-012  ゴーレム</v>
      </c>
      <c r="E463" s="858" t="s">
        <v>609</v>
      </c>
      <c r="F463" s="851" t="s">
        <v>78</v>
      </c>
      <c r="G463" s="833" t="s">
        <v>19</v>
      </c>
      <c r="H463" s="833" t="s">
        <v>19</v>
      </c>
      <c r="I463" s="834" t="s">
        <v>90</v>
      </c>
      <c r="J463" s="817">
        <v>2</v>
      </c>
      <c r="K463" s="368" t="s">
        <v>21</v>
      </c>
      <c r="L463" s="373" t="s">
        <v>2040</v>
      </c>
      <c r="M463" s="51" t="s">
        <v>4485</v>
      </c>
      <c r="N463" s="373" t="s">
        <v>85</v>
      </c>
      <c r="O463" s="824">
        <v>3</v>
      </c>
      <c r="P463" s="824">
        <v>1</v>
      </c>
      <c r="Q463" s="825">
        <v>1920</v>
      </c>
      <c r="R463" s="826">
        <v>1200</v>
      </c>
      <c r="S463" s="827">
        <v>660</v>
      </c>
      <c r="T463" s="828">
        <v>780</v>
      </c>
      <c r="U463" s="829">
        <v>1150</v>
      </c>
      <c r="V463" s="830">
        <f t="shared" ref="V463" si="453">SUM(Q463:U464)</f>
        <v>5710</v>
      </c>
      <c r="W463" s="824"/>
      <c r="X463" s="824"/>
      <c r="Y463" s="706"/>
      <c r="Z463" s="824"/>
    </row>
    <row r="464" spans="1:26" s="5" customFormat="1">
      <c r="A464" s="817" t="s">
        <v>4352</v>
      </c>
      <c r="B464" s="817"/>
      <c r="C464" s="831" t="s">
        <v>3403</v>
      </c>
      <c r="D464" s="819" t="s">
        <v>2</v>
      </c>
      <c r="E464" s="858" t="s">
        <v>609</v>
      </c>
      <c r="F464" s="851" t="s">
        <v>78</v>
      </c>
      <c r="G464" s="833" t="s">
        <v>19</v>
      </c>
      <c r="H464" s="833" t="s">
        <v>19</v>
      </c>
      <c r="I464" s="834" t="s">
        <v>90</v>
      </c>
      <c r="J464" s="817">
        <v>2</v>
      </c>
      <c r="K464" s="366"/>
      <c r="L464" s="366"/>
      <c r="M464" s="51"/>
      <c r="N464" s="366"/>
      <c r="O464" s="824">
        <v>1</v>
      </c>
      <c r="P464" s="824">
        <v>1</v>
      </c>
      <c r="Q464" s="825"/>
      <c r="R464" s="826"/>
      <c r="S464" s="827"/>
      <c r="T464" s="828"/>
      <c r="U464" s="829"/>
      <c r="V464" s="830"/>
      <c r="W464" s="824"/>
      <c r="X464" s="824"/>
      <c r="Y464" s="706"/>
      <c r="Z464" s="824"/>
    </row>
    <row r="465" spans="1:26" s="5" customFormat="1">
      <c r="A465" s="817" t="s">
        <v>4352</v>
      </c>
      <c r="B465" s="817" t="s">
        <v>4365</v>
      </c>
      <c r="C465" s="831" t="s">
        <v>640</v>
      </c>
      <c r="D465" s="819" t="str">
        <f t="shared" ref="D465" si="454">B465&amp;" "&amp;" "&amp;C465</f>
        <v>S4-013  わらいぶくろ</v>
      </c>
      <c r="E465" s="858" t="s">
        <v>609</v>
      </c>
      <c r="F465" s="851" t="s">
        <v>78</v>
      </c>
      <c r="G465" s="822" t="s">
        <v>40</v>
      </c>
      <c r="H465" s="835" t="s">
        <v>88</v>
      </c>
      <c r="I465" s="845"/>
      <c r="J465" s="845"/>
      <c r="K465" s="377" t="s">
        <v>37</v>
      </c>
      <c r="L465" s="373" t="s">
        <v>2785</v>
      </c>
      <c r="M465" s="51" t="s">
        <v>4528</v>
      </c>
      <c r="N465" s="373" t="s">
        <v>490</v>
      </c>
      <c r="O465" s="824"/>
      <c r="P465" s="366"/>
      <c r="Q465" s="825">
        <v>1730</v>
      </c>
      <c r="R465" s="826">
        <v>760</v>
      </c>
      <c r="S465" s="827">
        <v>1240</v>
      </c>
      <c r="T465" s="828">
        <v>1150</v>
      </c>
      <c r="U465" s="829">
        <v>780</v>
      </c>
      <c r="V465" s="830">
        <f t="shared" ref="V465" si="455">SUM(Q465:U466)</f>
        <v>5660</v>
      </c>
      <c r="W465" s="824" t="s">
        <v>3918</v>
      </c>
      <c r="X465" s="824"/>
      <c r="Y465" s="706"/>
      <c r="Z465" s="824"/>
    </row>
    <row r="466" spans="1:26" s="5" customFormat="1">
      <c r="A466" s="817" t="s">
        <v>4352</v>
      </c>
      <c r="B466" s="817"/>
      <c r="C466" s="831" t="s">
        <v>640</v>
      </c>
      <c r="D466" s="819" t="s">
        <v>2</v>
      </c>
      <c r="E466" s="858" t="s">
        <v>609</v>
      </c>
      <c r="F466" s="851" t="s">
        <v>78</v>
      </c>
      <c r="G466" s="822" t="s">
        <v>40</v>
      </c>
      <c r="H466" s="835" t="s">
        <v>88</v>
      </c>
      <c r="I466" s="845"/>
      <c r="J466" s="845"/>
      <c r="K466" s="366"/>
      <c r="L466" s="366"/>
      <c r="M466" s="51"/>
      <c r="N466" s="366"/>
      <c r="O466" s="824"/>
      <c r="P466" s="366"/>
      <c r="Q466" s="825"/>
      <c r="R466" s="826"/>
      <c r="S466" s="827"/>
      <c r="T466" s="828"/>
      <c r="U466" s="829"/>
      <c r="V466" s="830"/>
      <c r="W466" s="824" t="s">
        <v>3918</v>
      </c>
      <c r="X466" s="824"/>
      <c r="Y466" s="706"/>
      <c r="Z466" s="824"/>
    </row>
    <row r="467" spans="1:26" s="5" customFormat="1">
      <c r="A467" s="817" t="s">
        <v>4352</v>
      </c>
      <c r="B467" s="817" t="s">
        <v>4366</v>
      </c>
      <c r="C467" s="831" t="s">
        <v>647</v>
      </c>
      <c r="D467" s="819" t="str">
        <f t="shared" ref="D467" si="456">B467&amp;" "&amp;" "&amp;C467</f>
        <v>S4-014  おどるほうせき</v>
      </c>
      <c r="E467" s="858" t="s">
        <v>609</v>
      </c>
      <c r="F467" s="851" t="s">
        <v>78</v>
      </c>
      <c r="G467" s="835" t="s">
        <v>88</v>
      </c>
      <c r="H467" s="835" t="s">
        <v>88</v>
      </c>
      <c r="I467" s="845"/>
      <c r="J467" s="845"/>
      <c r="K467" s="375" t="s">
        <v>99</v>
      </c>
      <c r="L467" s="373" t="s">
        <v>104</v>
      </c>
      <c r="M467" s="51" t="s">
        <v>4529</v>
      </c>
      <c r="N467" s="373" t="s">
        <v>496</v>
      </c>
      <c r="O467" s="824">
        <v>3</v>
      </c>
      <c r="P467" s="824">
        <v>3</v>
      </c>
      <c r="Q467" s="825">
        <v>1740</v>
      </c>
      <c r="R467" s="826">
        <v>720</v>
      </c>
      <c r="S467" s="827">
        <v>1100</v>
      </c>
      <c r="T467" s="828">
        <v>1000</v>
      </c>
      <c r="U467" s="829">
        <v>1110</v>
      </c>
      <c r="V467" s="830">
        <f t="shared" ref="V467" si="457">SUM(Q467:U468)</f>
        <v>5670</v>
      </c>
      <c r="W467" s="824" t="s">
        <v>3918</v>
      </c>
      <c r="X467" s="824"/>
      <c r="Y467" s="706"/>
      <c r="Z467" s="824"/>
    </row>
    <row r="468" spans="1:26" s="5" customFormat="1">
      <c r="A468" s="817" t="s">
        <v>4352</v>
      </c>
      <c r="B468" s="817"/>
      <c r="C468" s="831" t="s">
        <v>647</v>
      </c>
      <c r="D468" s="819" t="s">
        <v>2</v>
      </c>
      <c r="E468" s="858" t="s">
        <v>609</v>
      </c>
      <c r="F468" s="851" t="s">
        <v>78</v>
      </c>
      <c r="G468" s="835" t="s">
        <v>88</v>
      </c>
      <c r="H468" s="835" t="s">
        <v>88</v>
      </c>
      <c r="I468" s="845"/>
      <c r="J468" s="845"/>
      <c r="K468" s="366"/>
      <c r="L468" s="366"/>
      <c r="M468" s="51"/>
      <c r="N468" s="366"/>
      <c r="O468" s="824">
        <v>1</v>
      </c>
      <c r="P468" s="824">
        <v>1</v>
      </c>
      <c r="Q468" s="825"/>
      <c r="R468" s="826"/>
      <c r="S468" s="827"/>
      <c r="T468" s="828"/>
      <c r="U468" s="829"/>
      <c r="V468" s="830"/>
      <c r="W468" s="824" t="s">
        <v>3918</v>
      </c>
      <c r="X468" s="824"/>
      <c r="Y468" s="706"/>
      <c r="Z468" s="824"/>
    </row>
    <row r="469" spans="1:26" s="5" customFormat="1">
      <c r="A469" s="817" t="s">
        <v>4352</v>
      </c>
      <c r="B469" s="817" t="s">
        <v>4367</v>
      </c>
      <c r="C469" s="831" t="s">
        <v>542</v>
      </c>
      <c r="D469" s="819" t="str">
        <f t="shared" ref="D469" si="458">B469&amp;" "&amp;" "&amp;C469</f>
        <v>S4-015  ドラゴン</v>
      </c>
      <c r="E469" s="858" t="s">
        <v>609</v>
      </c>
      <c r="F469" s="832" t="s">
        <v>35</v>
      </c>
      <c r="G469" s="833" t="s">
        <v>19</v>
      </c>
      <c r="H469" s="842" t="s">
        <v>89</v>
      </c>
      <c r="I469" s="836" t="s">
        <v>41</v>
      </c>
      <c r="J469" s="845">
        <v>3</v>
      </c>
      <c r="K469" s="376" t="s">
        <v>21</v>
      </c>
      <c r="L469" s="373" t="s">
        <v>107</v>
      </c>
      <c r="M469" s="51" t="s">
        <v>4486</v>
      </c>
      <c r="N469" s="373" t="s">
        <v>491</v>
      </c>
      <c r="O469" s="824">
        <v>3</v>
      </c>
      <c r="P469" s="824">
        <v>3</v>
      </c>
      <c r="Q469" s="825">
        <v>1780</v>
      </c>
      <c r="R469" s="826">
        <v>1240</v>
      </c>
      <c r="S469" s="827">
        <v>680</v>
      </c>
      <c r="T469" s="828">
        <v>930</v>
      </c>
      <c r="U469" s="829">
        <v>1060</v>
      </c>
      <c r="V469" s="830">
        <f t="shared" ref="V469" si="459">SUM(Q469:U470)</f>
        <v>5690</v>
      </c>
      <c r="W469" s="824" t="s">
        <v>4451</v>
      </c>
      <c r="X469" s="824"/>
      <c r="Y469" s="706"/>
      <c r="Z469" s="824"/>
    </row>
    <row r="470" spans="1:26" s="5" customFormat="1">
      <c r="A470" s="817" t="s">
        <v>4352</v>
      </c>
      <c r="B470" s="817"/>
      <c r="C470" s="831" t="s">
        <v>542</v>
      </c>
      <c r="D470" s="819" t="s">
        <v>2</v>
      </c>
      <c r="E470" s="858" t="s">
        <v>609</v>
      </c>
      <c r="F470" s="832" t="s">
        <v>35</v>
      </c>
      <c r="G470" s="833" t="s">
        <v>19</v>
      </c>
      <c r="H470" s="842" t="s">
        <v>89</v>
      </c>
      <c r="I470" s="836" t="s">
        <v>41</v>
      </c>
      <c r="J470" s="845">
        <v>3</v>
      </c>
      <c r="K470" s="366"/>
      <c r="L470" s="366"/>
      <c r="M470" s="51"/>
      <c r="N470" s="366"/>
      <c r="O470" s="824">
        <v>1</v>
      </c>
      <c r="P470" s="824">
        <v>1</v>
      </c>
      <c r="Q470" s="825"/>
      <c r="R470" s="826"/>
      <c r="S470" s="827"/>
      <c r="T470" s="828"/>
      <c r="U470" s="829"/>
      <c r="V470" s="830"/>
      <c r="W470" s="824" t="s">
        <v>4451</v>
      </c>
      <c r="X470" s="824"/>
      <c r="Y470" s="706"/>
      <c r="Z470" s="824"/>
    </row>
    <row r="471" spans="1:26" s="5" customFormat="1">
      <c r="A471" s="817" t="s">
        <v>4352</v>
      </c>
      <c r="B471" s="817" t="s">
        <v>4368</v>
      </c>
      <c r="C471" s="831" t="s">
        <v>44</v>
      </c>
      <c r="D471" s="819" t="str">
        <f t="shared" ref="D471" si="460">B471&amp;" "&amp;" "&amp;C471</f>
        <v>S4-016  ヒム</v>
      </c>
      <c r="E471" s="854" t="s">
        <v>630</v>
      </c>
      <c r="F471" s="840" t="s">
        <v>74</v>
      </c>
      <c r="G471" s="833" t="s">
        <v>19</v>
      </c>
      <c r="H471" s="833" t="s">
        <v>19</v>
      </c>
      <c r="I471" s="845"/>
      <c r="J471" s="845"/>
      <c r="K471" s="376" t="s">
        <v>21</v>
      </c>
      <c r="L471" s="373" t="s">
        <v>2040</v>
      </c>
      <c r="M471" s="51" t="s">
        <v>4487</v>
      </c>
      <c r="N471" s="373" t="s">
        <v>491</v>
      </c>
      <c r="O471" s="824"/>
      <c r="P471" s="366"/>
      <c r="Q471" s="825">
        <v>1870</v>
      </c>
      <c r="R471" s="826">
        <v>1150</v>
      </c>
      <c r="S471" s="827">
        <v>910</v>
      </c>
      <c r="T471" s="828">
        <v>1030</v>
      </c>
      <c r="U471" s="829">
        <v>1200</v>
      </c>
      <c r="V471" s="830">
        <f t="shared" ref="V471" si="461">SUM(Q471:U472)</f>
        <v>6160</v>
      </c>
      <c r="W471" s="824" t="s">
        <v>3402</v>
      </c>
      <c r="X471" s="824"/>
      <c r="Y471" s="706"/>
      <c r="Z471" s="824"/>
    </row>
    <row r="472" spans="1:26" s="5" customFormat="1">
      <c r="A472" s="817" t="s">
        <v>4352</v>
      </c>
      <c r="B472" s="817"/>
      <c r="C472" s="831" t="s">
        <v>44</v>
      </c>
      <c r="D472" s="819" t="s">
        <v>2</v>
      </c>
      <c r="E472" s="854" t="s">
        <v>630</v>
      </c>
      <c r="F472" s="840" t="s">
        <v>74</v>
      </c>
      <c r="G472" s="833" t="s">
        <v>19</v>
      </c>
      <c r="H472" s="833" t="s">
        <v>19</v>
      </c>
      <c r="I472" s="845"/>
      <c r="J472" s="845"/>
      <c r="K472" s="366"/>
      <c r="L472" s="366"/>
      <c r="M472" s="51"/>
      <c r="N472" s="366"/>
      <c r="O472" s="824"/>
      <c r="P472" s="366"/>
      <c r="Q472" s="825"/>
      <c r="R472" s="826"/>
      <c r="S472" s="827"/>
      <c r="T472" s="828"/>
      <c r="U472" s="829"/>
      <c r="V472" s="830"/>
      <c r="W472" s="824" t="s">
        <v>3402</v>
      </c>
      <c r="X472" s="824"/>
      <c r="Y472" s="706"/>
      <c r="Z472" s="824"/>
    </row>
    <row r="473" spans="1:26" s="5" customFormat="1">
      <c r="A473" s="817" t="s">
        <v>4352</v>
      </c>
      <c r="B473" s="817" t="s">
        <v>4369</v>
      </c>
      <c r="C473" s="818" t="s">
        <v>320</v>
      </c>
      <c r="D473" s="819" t="str">
        <f t="shared" ref="D473" si="462">B473&amp;" "&amp;" "&amp;C473</f>
        <v>S4-017  アルビナス</v>
      </c>
      <c r="E473" s="854" t="s">
        <v>630</v>
      </c>
      <c r="F473" s="840" t="s">
        <v>4447</v>
      </c>
      <c r="G473" s="835" t="s">
        <v>88</v>
      </c>
      <c r="H473" s="835" t="s">
        <v>88</v>
      </c>
      <c r="I473" s="845"/>
      <c r="J473" s="845"/>
      <c r="K473" s="376" t="s">
        <v>21</v>
      </c>
      <c r="L473" s="373" t="s">
        <v>4255</v>
      </c>
      <c r="M473" s="37" t="s">
        <v>4488</v>
      </c>
      <c r="N473" s="373" t="s">
        <v>491</v>
      </c>
      <c r="O473" s="824"/>
      <c r="P473" s="366"/>
      <c r="Q473" s="825">
        <v>2020</v>
      </c>
      <c r="R473" s="826">
        <v>670</v>
      </c>
      <c r="S473" s="827">
        <v>1170</v>
      </c>
      <c r="T473" s="828">
        <v>1280</v>
      </c>
      <c r="U473" s="829">
        <v>1020</v>
      </c>
      <c r="V473" s="830">
        <f t="shared" ref="V473" si="463">SUM(Q473:U474)</f>
        <v>6160</v>
      </c>
      <c r="W473" s="824" t="s">
        <v>3402</v>
      </c>
      <c r="X473" s="824"/>
      <c r="Y473" s="706"/>
      <c r="Z473" s="824"/>
    </row>
    <row r="474" spans="1:26" s="5" customFormat="1">
      <c r="A474" s="817" t="s">
        <v>4352</v>
      </c>
      <c r="B474" s="817"/>
      <c r="C474" s="818" t="s">
        <v>320</v>
      </c>
      <c r="D474" s="819" t="s">
        <v>2</v>
      </c>
      <c r="E474" s="854" t="s">
        <v>630</v>
      </c>
      <c r="F474" s="840" t="s">
        <v>74</v>
      </c>
      <c r="G474" s="835" t="s">
        <v>88</v>
      </c>
      <c r="H474" s="835" t="s">
        <v>88</v>
      </c>
      <c r="I474" s="845"/>
      <c r="J474" s="845"/>
      <c r="K474" s="366"/>
      <c r="L474" s="366"/>
      <c r="M474" s="51"/>
      <c r="N474" s="366"/>
      <c r="O474" s="824"/>
      <c r="P474" s="366"/>
      <c r="Q474" s="825"/>
      <c r="R474" s="826"/>
      <c r="S474" s="827"/>
      <c r="T474" s="828"/>
      <c r="U474" s="829"/>
      <c r="V474" s="830"/>
      <c r="W474" s="824" t="s">
        <v>3402</v>
      </c>
      <c r="X474" s="824"/>
      <c r="Y474" s="706"/>
      <c r="Z474" s="824"/>
    </row>
    <row r="475" spans="1:26" s="5" customFormat="1">
      <c r="A475" s="817" t="s">
        <v>4352</v>
      </c>
      <c r="B475" s="817" t="s">
        <v>4370</v>
      </c>
      <c r="C475" s="831" t="s">
        <v>321</v>
      </c>
      <c r="D475" s="819" t="str">
        <f t="shared" ref="D475" si="464">B475&amp;" "&amp;" "&amp;C475</f>
        <v>S4-018  シグマ</v>
      </c>
      <c r="E475" s="854" t="s">
        <v>630</v>
      </c>
      <c r="F475" s="840" t="s">
        <v>74</v>
      </c>
      <c r="G475" s="833" t="s">
        <v>19</v>
      </c>
      <c r="H475" s="835" t="s">
        <v>88</v>
      </c>
      <c r="I475" s="845"/>
      <c r="J475" s="845"/>
      <c r="K475" s="376" t="s">
        <v>21</v>
      </c>
      <c r="L475" s="373" t="s">
        <v>105</v>
      </c>
      <c r="M475" s="51" t="s">
        <v>4489</v>
      </c>
      <c r="N475" s="373" t="s">
        <v>496</v>
      </c>
      <c r="O475" s="824"/>
      <c r="P475" s="366"/>
      <c r="Q475" s="825">
        <v>1890</v>
      </c>
      <c r="R475" s="826">
        <v>1170</v>
      </c>
      <c r="S475" s="827">
        <v>710</v>
      </c>
      <c r="T475" s="828">
        <v>1350</v>
      </c>
      <c r="U475" s="829">
        <v>1040</v>
      </c>
      <c r="V475" s="830">
        <f t="shared" ref="V475" si="465">SUM(Q475:U476)</f>
        <v>6160</v>
      </c>
      <c r="W475" s="443" t="s">
        <v>3402</v>
      </c>
      <c r="X475" s="824"/>
      <c r="Y475" s="706"/>
      <c r="Z475" s="824"/>
    </row>
    <row r="476" spans="1:26" s="5" customFormat="1">
      <c r="A476" s="817" t="s">
        <v>4352</v>
      </c>
      <c r="B476" s="817"/>
      <c r="C476" s="831" t="s">
        <v>321</v>
      </c>
      <c r="D476" s="819" t="s">
        <v>2</v>
      </c>
      <c r="E476" s="854" t="s">
        <v>630</v>
      </c>
      <c r="F476" s="840" t="s">
        <v>74</v>
      </c>
      <c r="G476" s="833" t="s">
        <v>19</v>
      </c>
      <c r="H476" s="835" t="s">
        <v>88</v>
      </c>
      <c r="I476" s="845"/>
      <c r="J476" s="845"/>
      <c r="K476" s="366"/>
      <c r="L476" s="366"/>
      <c r="M476" s="51"/>
      <c r="N476" s="366"/>
      <c r="O476" s="824"/>
      <c r="P476" s="366"/>
      <c r="Q476" s="825"/>
      <c r="R476" s="826"/>
      <c r="S476" s="827"/>
      <c r="T476" s="828"/>
      <c r="U476" s="829"/>
      <c r="V476" s="830"/>
      <c r="W476" s="443" t="s">
        <v>4442</v>
      </c>
      <c r="X476" s="824"/>
      <c r="Y476" s="706"/>
      <c r="Z476" s="824"/>
    </row>
    <row r="477" spans="1:26" s="5" customFormat="1">
      <c r="A477" s="817" t="s">
        <v>4352</v>
      </c>
      <c r="B477" s="817" t="s">
        <v>4371</v>
      </c>
      <c r="C477" s="831" t="s">
        <v>322</v>
      </c>
      <c r="D477" s="819" t="str">
        <f t="shared" ref="D477" si="466">B477&amp;" "&amp;" "&amp;C477</f>
        <v>S4-019  フェンブレン</v>
      </c>
      <c r="E477" s="854" t="s">
        <v>630</v>
      </c>
      <c r="F477" s="840" t="s">
        <v>74</v>
      </c>
      <c r="G477" s="833" t="s">
        <v>19</v>
      </c>
      <c r="H477" s="833" t="s">
        <v>19</v>
      </c>
      <c r="I477" s="845"/>
      <c r="J477" s="845"/>
      <c r="K477" s="370" t="s">
        <v>99</v>
      </c>
      <c r="L477" s="373" t="s">
        <v>2040</v>
      </c>
      <c r="M477" s="51" t="s">
        <v>4530</v>
      </c>
      <c r="N477" s="373" t="s">
        <v>496</v>
      </c>
      <c r="O477" s="824"/>
      <c r="P477" s="366"/>
      <c r="Q477" s="825">
        <v>1850</v>
      </c>
      <c r="R477" s="826">
        <v>1310</v>
      </c>
      <c r="S477" s="827">
        <v>920</v>
      </c>
      <c r="T477" s="828">
        <v>1090</v>
      </c>
      <c r="U477" s="829">
        <v>990</v>
      </c>
      <c r="V477" s="830">
        <f t="shared" ref="V477" si="467">SUM(Q477:U478)</f>
        <v>6160</v>
      </c>
      <c r="W477" s="824" t="s">
        <v>3402</v>
      </c>
      <c r="X477" s="824"/>
      <c r="Y477" s="706"/>
      <c r="Z477" s="824"/>
    </row>
    <row r="478" spans="1:26" s="5" customFormat="1">
      <c r="A478" s="817" t="s">
        <v>4352</v>
      </c>
      <c r="B478" s="817"/>
      <c r="C478" s="831" t="s">
        <v>322</v>
      </c>
      <c r="D478" s="819" t="s">
        <v>2</v>
      </c>
      <c r="E478" s="854" t="s">
        <v>630</v>
      </c>
      <c r="F478" s="840" t="s">
        <v>74</v>
      </c>
      <c r="G478" s="833" t="s">
        <v>19</v>
      </c>
      <c r="H478" s="833" t="s">
        <v>19</v>
      </c>
      <c r="I478" s="845"/>
      <c r="J478" s="845"/>
      <c r="K478" s="366"/>
      <c r="L478" s="366"/>
      <c r="M478" s="51"/>
      <c r="N478" s="366"/>
      <c r="O478" s="824"/>
      <c r="P478" s="366"/>
      <c r="Q478" s="825"/>
      <c r="R478" s="826"/>
      <c r="S478" s="827"/>
      <c r="T478" s="828"/>
      <c r="U478" s="829"/>
      <c r="V478" s="830"/>
      <c r="W478" s="824" t="s">
        <v>3402</v>
      </c>
      <c r="X478" s="824"/>
      <c r="Y478" s="706"/>
      <c r="Z478" s="824"/>
    </row>
    <row r="479" spans="1:26" s="5" customFormat="1">
      <c r="A479" s="817" t="s">
        <v>4352</v>
      </c>
      <c r="B479" s="817" t="s">
        <v>4372</v>
      </c>
      <c r="C479" s="831" t="s">
        <v>5</v>
      </c>
      <c r="D479" s="819" t="str">
        <f t="shared" ref="D479" si="468">B479&amp;" "&amp;" "&amp;C479</f>
        <v>S4-020  ブロック</v>
      </c>
      <c r="E479" s="854" t="s">
        <v>630</v>
      </c>
      <c r="F479" s="840" t="s">
        <v>74</v>
      </c>
      <c r="G479" s="833" t="s">
        <v>19</v>
      </c>
      <c r="H479" s="833" t="s">
        <v>19</v>
      </c>
      <c r="I479" s="845"/>
      <c r="J479" s="845"/>
      <c r="K479" s="368" t="s">
        <v>21</v>
      </c>
      <c r="L479" s="373" t="s">
        <v>2777</v>
      </c>
      <c r="M479" s="51" t="s">
        <v>4544</v>
      </c>
      <c r="N479" s="367" t="s">
        <v>491</v>
      </c>
      <c r="O479" s="824"/>
      <c r="P479" s="366"/>
      <c r="Q479" s="825">
        <v>2130</v>
      </c>
      <c r="R479" s="826">
        <v>1190</v>
      </c>
      <c r="S479" s="827">
        <v>700</v>
      </c>
      <c r="T479" s="828">
        <v>780</v>
      </c>
      <c r="U479" s="829">
        <v>1360</v>
      </c>
      <c r="V479" s="830">
        <f t="shared" ref="V479" si="469">SUM(Q479:U480)</f>
        <v>6160</v>
      </c>
      <c r="W479" s="824" t="s">
        <v>3402</v>
      </c>
      <c r="X479" s="824"/>
      <c r="Y479" s="706"/>
      <c r="Z479" s="824"/>
    </row>
    <row r="480" spans="1:26" s="5" customFormat="1">
      <c r="A480" s="817" t="s">
        <v>4352</v>
      </c>
      <c r="B480" s="817"/>
      <c r="C480" s="831" t="s">
        <v>5</v>
      </c>
      <c r="D480" s="819" t="s">
        <v>2</v>
      </c>
      <c r="E480" s="854" t="s">
        <v>630</v>
      </c>
      <c r="F480" s="840" t="s">
        <v>74</v>
      </c>
      <c r="G480" s="833" t="s">
        <v>19</v>
      </c>
      <c r="H480" s="833" t="s">
        <v>19</v>
      </c>
      <c r="I480" s="845"/>
      <c r="J480" s="845"/>
      <c r="K480" s="366"/>
      <c r="L480" s="366"/>
      <c r="M480" s="51"/>
      <c r="N480" s="366"/>
      <c r="O480" s="824"/>
      <c r="P480" s="366"/>
      <c r="Q480" s="825"/>
      <c r="R480" s="826"/>
      <c r="S480" s="827"/>
      <c r="T480" s="828"/>
      <c r="U480" s="829"/>
      <c r="V480" s="830"/>
      <c r="W480" s="824" t="s">
        <v>3402</v>
      </c>
      <c r="X480" s="824"/>
      <c r="Y480" s="706"/>
      <c r="Z480" s="824"/>
    </row>
    <row r="481" spans="1:26" s="5" customFormat="1">
      <c r="A481" s="817" t="s">
        <v>4352</v>
      </c>
      <c r="B481" s="817" t="s">
        <v>4373</v>
      </c>
      <c r="C481" s="831" t="s">
        <v>635</v>
      </c>
      <c r="D481" s="819" t="str">
        <f t="shared" ref="D481" si="470">B481&amp;" "&amp;" "&amp;C481</f>
        <v>S4-021  キラーパンサー</v>
      </c>
      <c r="E481" s="854" t="s">
        <v>630</v>
      </c>
      <c r="F481" s="857" t="s">
        <v>128</v>
      </c>
      <c r="G481" s="833" t="s">
        <v>19</v>
      </c>
      <c r="H481" s="833" t="s">
        <v>19</v>
      </c>
      <c r="I481" s="845"/>
      <c r="J481" s="845"/>
      <c r="K481" s="368" t="s">
        <v>21</v>
      </c>
      <c r="L481" s="373" t="s">
        <v>2779</v>
      </c>
      <c r="M481" s="51" t="s">
        <v>4448</v>
      </c>
      <c r="N481" s="367" t="s">
        <v>491</v>
      </c>
      <c r="O481" s="824"/>
      <c r="P481" s="372"/>
      <c r="Q481" s="825">
        <v>1920</v>
      </c>
      <c r="R481" s="826">
        <v>1120</v>
      </c>
      <c r="S481" s="827">
        <v>660</v>
      </c>
      <c r="T481" s="828">
        <v>1290</v>
      </c>
      <c r="U481" s="829">
        <v>1070</v>
      </c>
      <c r="V481" s="830">
        <f t="shared" ref="V481" si="471">SUM(Q481:U482)</f>
        <v>6060</v>
      </c>
      <c r="W481" s="824"/>
      <c r="X481" s="824"/>
      <c r="Y481" s="706"/>
      <c r="Z481" s="824"/>
    </row>
    <row r="482" spans="1:26" s="5" customFormat="1">
      <c r="A482" s="817" t="s">
        <v>4352</v>
      </c>
      <c r="B482" s="817"/>
      <c r="C482" s="831" t="s">
        <v>635</v>
      </c>
      <c r="D482" s="819" t="s">
        <v>2</v>
      </c>
      <c r="E482" s="854" t="s">
        <v>630</v>
      </c>
      <c r="F482" s="857" t="s">
        <v>128</v>
      </c>
      <c r="G482" s="833" t="s">
        <v>19</v>
      </c>
      <c r="H482" s="833" t="s">
        <v>19</v>
      </c>
      <c r="I482" s="845"/>
      <c r="J482" s="845"/>
      <c r="K482" s="366"/>
      <c r="L482" s="366"/>
      <c r="M482" s="51"/>
      <c r="N482" s="366"/>
      <c r="O482" s="824"/>
      <c r="P482" s="372"/>
      <c r="Q482" s="825"/>
      <c r="R482" s="826"/>
      <c r="S482" s="827"/>
      <c r="T482" s="828"/>
      <c r="U482" s="829"/>
      <c r="V482" s="830"/>
      <c r="W482" s="824"/>
      <c r="X482" s="824"/>
      <c r="Y482" s="706"/>
      <c r="Z482" s="824"/>
    </row>
    <row r="483" spans="1:26" s="5" customFormat="1">
      <c r="A483" s="817" t="s">
        <v>4352</v>
      </c>
      <c r="B483" s="817" t="s">
        <v>4374</v>
      </c>
      <c r="C483" s="831" t="s">
        <v>633</v>
      </c>
      <c r="D483" s="819" t="str">
        <f t="shared" ref="D483" si="472">B483&amp;" "&amp;" "&amp;C483</f>
        <v>S4-022  トンブレロ</v>
      </c>
      <c r="E483" s="854" t="s">
        <v>630</v>
      </c>
      <c r="F483" s="857" t="s">
        <v>128</v>
      </c>
      <c r="G483" s="842" t="s">
        <v>89</v>
      </c>
      <c r="H483" s="835" t="s">
        <v>88</v>
      </c>
      <c r="I483" s="845"/>
      <c r="J483" s="845"/>
      <c r="K483" s="368" t="s">
        <v>21</v>
      </c>
      <c r="L483" s="373" t="s">
        <v>2779</v>
      </c>
      <c r="M483" s="51" t="s">
        <v>4490</v>
      </c>
      <c r="N483" s="367" t="s">
        <v>491</v>
      </c>
      <c r="O483" s="824"/>
      <c r="P483" s="372"/>
      <c r="Q483" s="825">
        <v>1830</v>
      </c>
      <c r="R483" s="826">
        <v>730</v>
      </c>
      <c r="S483" s="827">
        <v>1180</v>
      </c>
      <c r="T483" s="828">
        <v>1060</v>
      </c>
      <c r="U483" s="829">
        <v>1200</v>
      </c>
      <c r="V483" s="830">
        <f t="shared" ref="V483" si="473">SUM(Q483:U484)</f>
        <v>6000</v>
      </c>
      <c r="W483" s="824" t="s">
        <v>4680</v>
      </c>
      <c r="X483" s="824"/>
      <c r="Y483" s="706"/>
      <c r="Z483" s="824"/>
    </row>
    <row r="484" spans="1:26" s="5" customFormat="1">
      <c r="A484" s="817" t="s">
        <v>4352</v>
      </c>
      <c r="B484" s="817"/>
      <c r="C484" s="831" t="s">
        <v>633</v>
      </c>
      <c r="D484" s="819" t="s">
        <v>2</v>
      </c>
      <c r="E484" s="854" t="s">
        <v>630</v>
      </c>
      <c r="F484" s="857" t="s">
        <v>128</v>
      </c>
      <c r="G484" s="842" t="s">
        <v>89</v>
      </c>
      <c r="H484" s="835" t="s">
        <v>88</v>
      </c>
      <c r="I484" s="845"/>
      <c r="J484" s="845"/>
      <c r="K484" s="366"/>
      <c r="L484" s="366"/>
      <c r="M484" s="51"/>
      <c r="N484" s="366"/>
      <c r="O484" s="824"/>
      <c r="P484" s="372"/>
      <c r="Q484" s="825"/>
      <c r="R484" s="826"/>
      <c r="S484" s="827"/>
      <c r="T484" s="828"/>
      <c r="U484" s="829"/>
      <c r="V484" s="830"/>
      <c r="W484" s="824" t="s">
        <v>4680</v>
      </c>
      <c r="X484" s="824"/>
      <c r="Y484" s="706"/>
      <c r="Z484" s="824"/>
    </row>
    <row r="485" spans="1:26" s="5" customFormat="1">
      <c r="A485" s="817" t="s">
        <v>4352</v>
      </c>
      <c r="B485" s="817" t="s">
        <v>4375</v>
      </c>
      <c r="C485" s="831" t="s">
        <v>636</v>
      </c>
      <c r="D485" s="819" t="str">
        <f t="shared" ref="D485" si="474">B485&amp;" "&amp;" "&amp;C485</f>
        <v>S4-023  がいこつ</v>
      </c>
      <c r="E485" s="854" t="s">
        <v>630</v>
      </c>
      <c r="F485" s="856" t="s">
        <v>129</v>
      </c>
      <c r="G485" s="833" t="s">
        <v>19</v>
      </c>
      <c r="H485" s="833" t="s">
        <v>19</v>
      </c>
      <c r="I485" s="845"/>
      <c r="J485" s="845"/>
      <c r="K485" s="376" t="s">
        <v>21</v>
      </c>
      <c r="L485" s="373" t="s">
        <v>2040</v>
      </c>
      <c r="M485" s="51" t="s">
        <v>4491</v>
      </c>
      <c r="N485" s="373" t="s">
        <v>491</v>
      </c>
      <c r="O485" s="824">
        <v>2</v>
      </c>
      <c r="P485" s="824">
        <v>2</v>
      </c>
      <c r="Q485" s="825">
        <v>1860</v>
      </c>
      <c r="R485" s="826">
        <v>1310</v>
      </c>
      <c r="S485" s="827">
        <v>810</v>
      </c>
      <c r="T485" s="828">
        <v>900</v>
      </c>
      <c r="U485" s="829">
        <v>1140</v>
      </c>
      <c r="V485" s="830">
        <f t="shared" ref="V485" si="475">SUM(Q485:U486)</f>
        <v>6020</v>
      </c>
      <c r="W485" s="824" t="s">
        <v>3400</v>
      </c>
      <c r="X485" s="824"/>
      <c r="Y485" s="706"/>
      <c r="Z485" s="824"/>
    </row>
    <row r="486" spans="1:26" s="5" customFormat="1">
      <c r="A486" s="817" t="s">
        <v>4352</v>
      </c>
      <c r="B486" s="817"/>
      <c r="C486" s="831" t="s">
        <v>636</v>
      </c>
      <c r="D486" s="819" t="s">
        <v>2</v>
      </c>
      <c r="E486" s="854" t="s">
        <v>630</v>
      </c>
      <c r="F486" s="856" t="s">
        <v>129</v>
      </c>
      <c r="G486" s="833" t="s">
        <v>19</v>
      </c>
      <c r="H486" s="833" t="s">
        <v>19</v>
      </c>
      <c r="I486" s="845"/>
      <c r="J486" s="845"/>
      <c r="K486" s="366"/>
      <c r="L486" s="366"/>
      <c r="M486" s="51"/>
      <c r="N486" s="366"/>
      <c r="O486" s="824">
        <v>1</v>
      </c>
      <c r="P486" s="824">
        <v>1</v>
      </c>
      <c r="Q486" s="825"/>
      <c r="R486" s="826"/>
      <c r="S486" s="827"/>
      <c r="T486" s="828"/>
      <c r="U486" s="829"/>
      <c r="V486" s="830"/>
      <c r="W486" s="824" t="s">
        <v>3400</v>
      </c>
      <c r="X486" s="824"/>
      <c r="Y486" s="706"/>
      <c r="Z486" s="824"/>
    </row>
    <row r="487" spans="1:26" s="5" customFormat="1">
      <c r="A487" s="817" t="s">
        <v>4352</v>
      </c>
      <c r="B487" s="817" t="s">
        <v>4376</v>
      </c>
      <c r="C487" s="831" t="s">
        <v>1210</v>
      </c>
      <c r="D487" s="819" t="str">
        <f t="shared" ref="D487" si="476">B487&amp;" "&amp;" "&amp;C487</f>
        <v>S4-024  くさった死体</v>
      </c>
      <c r="E487" s="854" t="s">
        <v>630</v>
      </c>
      <c r="F487" s="856" t="s">
        <v>129</v>
      </c>
      <c r="G487" s="833" t="s">
        <v>19</v>
      </c>
      <c r="H487" s="842" t="s">
        <v>89</v>
      </c>
      <c r="I487" s="823" t="s">
        <v>82</v>
      </c>
      <c r="J487" s="817">
        <v>1</v>
      </c>
      <c r="K487" s="368" t="s">
        <v>21</v>
      </c>
      <c r="L487" s="373" t="s">
        <v>2777</v>
      </c>
      <c r="M487" s="51" t="s">
        <v>4545</v>
      </c>
      <c r="N487" s="373" t="s">
        <v>85</v>
      </c>
      <c r="O487" s="824" t="s">
        <v>649</v>
      </c>
      <c r="P487" s="824">
        <v>1</v>
      </c>
      <c r="Q487" s="825">
        <v>1920</v>
      </c>
      <c r="R487" s="826">
        <v>1290</v>
      </c>
      <c r="S487" s="827">
        <v>690</v>
      </c>
      <c r="T487" s="828">
        <v>910</v>
      </c>
      <c r="U487" s="829">
        <v>1210</v>
      </c>
      <c r="V487" s="830">
        <f t="shared" ref="V487" si="477">SUM(Q487:U488)</f>
        <v>6020</v>
      </c>
      <c r="W487" s="824"/>
      <c r="X487" s="824"/>
      <c r="Y487" s="706"/>
      <c r="Z487" s="824"/>
    </row>
    <row r="488" spans="1:26" s="5" customFormat="1">
      <c r="A488" s="817" t="s">
        <v>4352</v>
      </c>
      <c r="B488" s="817"/>
      <c r="C488" s="831" t="s">
        <v>1210</v>
      </c>
      <c r="D488" s="819" t="s">
        <v>2</v>
      </c>
      <c r="E488" s="854" t="s">
        <v>630</v>
      </c>
      <c r="F488" s="856" t="s">
        <v>129</v>
      </c>
      <c r="G488" s="833" t="s">
        <v>19</v>
      </c>
      <c r="H488" s="842" t="s">
        <v>89</v>
      </c>
      <c r="I488" s="823" t="s">
        <v>82</v>
      </c>
      <c r="J488" s="817">
        <v>1</v>
      </c>
      <c r="K488" s="366"/>
      <c r="L488" s="366"/>
      <c r="M488" s="51"/>
      <c r="N488" s="366"/>
      <c r="O488" s="824">
        <v>1</v>
      </c>
      <c r="P488" s="824">
        <v>1</v>
      </c>
      <c r="Q488" s="825"/>
      <c r="R488" s="826"/>
      <c r="S488" s="827"/>
      <c r="T488" s="828"/>
      <c r="U488" s="829"/>
      <c r="V488" s="830"/>
      <c r="W488" s="824"/>
      <c r="X488" s="824"/>
      <c r="Y488" s="706"/>
      <c r="Z488" s="824"/>
    </row>
    <row r="489" spans="1:26" s="5" customFormat="1">
      <c r="A489" s="817" t="s">
        <v>4352</v>
      </c>
      <c r="B489" s="817" t="s">
        <v>4377</v>
      </c>
      <c r="C489" s="831" t="s">
        <v>1220</v>
      </c>
      <c r="D489" s="819" t="str">
        <f t="shared" ref="D489" si="478">B489&amp;" "&amp;" "&amp;C489</f>
        <v>S4-025  フレイム</v>
      </c>
      <c r="E489" s="854" t="s">
        <v>630</v>
      </c>
      <c r="F489" s="855" t="s">
        <v>130</v>
      </c>
      <c r="G489" s="833" t="s">
        <v>19</v>
      </c>
      <c r="H489" s="842" t="s">
        <v>89</v>
      </c>
      <c r="I489" s="845"/>
      <c r="J489" s="845"/>
      <c r="K489" s="377" t="s">
        <v>37</v>
      </c>
      <c r="L489" s="373" t="s">
        <v>20</v>
      </c>
      <c r="M489" s="51" t="s">
        <v>4477</v>
      </c>
      <c r="N489" s="367" t="s">
        <v>491</v>
      </c>
      <c r="O489" s="824" t="s">
        <v>649</v>
      </c>
      <c r="P489" s="824">
        <v>2</v>
      </c>
      <c r="Q489" s="825">
        <v>1830</v>
      </c>
      <c r="R489" s="826">
        <v>1180</v>
      </c>
      <c r="S489" s="827">
        <v>1130</v>
      </c>
      <c r="T489" s="828">
        <v>870</v>
      </c>
      <c r="U489" s="829">
        <v>1040</v>
      </c>
      <c r="V489" s="830">
        <f t="shared" ref="V489" si="479">SUM(Q489:U490)</f>
        <v>6050</v>
      </c>
      <c r="W489" s="831" t="s">
        <v>3392</v>
      </c>
      <c r="X489" s="824"/>
      <c r="Y489" s="706"/>
      <c r="Z489" s="824"/>
    </row>
    <row r="490" spans="1:26" s="5" customFormat="1">
      <c r="A490" s="817" t="s">
        <v>4352</v>
      </c>
      <c r="B490" s="817"/>
      <c r="C490" s="831" t="s">
        <v>1220</v>
      </c>
      <c r="D490" s="819" t="s">
        <v>2</v>
      </c>
      <c r="E490" s="854" t="s">
        <v>630</v>
      </c>
      <c r="F490" s="855" t="s">
        <v>130</v>
      </c>
      <c r="G490" s="833" t="s">
        <v>19</v>
      </c>
      <c r="H490" s="842" t="s">
        <v>89</v>
      </c>
      <c r="I490" s="845"/>
      <c r="J490" s="845"/>
      <c r="K490" s="366"/>
      <c r="L490" s="366"/>
      <c r="M490" s="51"/>
      <c r="N490" s="366"/>
      <c r="O490" s="824">
        <v>1</v>
      </c>
      <c r="P490" s="824">
        <v>1</v>
      </c>
      <c r="Q490" s="825"/>
      <c r="R490" s="826"/>
      <c r="S490" s="827"/>
      <c r="T490" s="828"/>
      <c r="U490" s="829"/>
      <c r="V490" s="830"/>
      <c r="W490" s="831" t="s">
        <v>3392</v>
      </c>
      <c r="X490" s="824"/>
      <c r="Y490" s="706"/>
      <c r="Z490" s="824"/>
    </row>
    <row r="491" spans="1:26" s="5" customFormat="1">
      <c r="A491" s="817" t="s">
        <v>4352</v>
      </c>
      <c r="B491" s="817" t="s">
        <v>4378</v>
      </c>
      <c r="C491" s="831" t="s">
        <v>1221</v>
      </c>
      <c r="D491" s="819" t="str">
        <f t="shared" ref="D491" si="480">B491&amp;" "&amp;" "&amp;C491</f>
        <v>S4-026  ブリザード</v>
      </c>
      <c r="E491" s="854" t="s">
        <v>630</v>
      </c>
      <c r="F491" s="855" t="s">
        <v>130</v>
      </c>
      <c r="G491" s="833" t="s">
        <v>19</v>
      </c>
      <c r="H491" s="842" t="s">
        <v>89</v>
      </c>
      <c r="I491" s="849" t="s">
        <v>91</v>
      </c>
      <c r="J491" s="817">
        <v>2</v>
      </c>
      <c r="K491" s="369" t="s">
        <v>37</v>
      </c>
      <c r="L491" s="373" t="s">
        <v>20</v>
      </c>
      <c r="M491" s="51" t="s">
        <v>4478</v>
      </c>
      <c r="N491" s="373" t="s">
        <v>496</v>
      </c>
      <c r="O491" s="824">
        <v>2</v>
      </c>
      <c r="P491" s="824">
        <v>3</v>
      </c>
      <c r="Q491" s="825">
        <v>1860</v>
      </c>
      <c r="R491" s="826">
        <v>990</v>
      </c>
      <c r="S491" s="827">
        <v>1100</v>
      </c>
      <c r="T491" s="828">
        <v>970</v>
      </c>
      <c r="U491" s="829">
        <v>1130</v>
      </c>
      <c r="V491" s="830">
        <f t="shared" ref="V491" si="481">SUM(Q491:U492)</f>
        <v>6050</v>
      </c>
      <c r="W491" s="831" t="s">
        <v>3394</v>
      </c>
      <c r="X491" s="824"/>
      <c r="Y491" s="706"/>
      <c r="Z491" s="824"/>
    </row>
    <row r="492" spans="1:26" s="5" customFormat="1">
      <c r="A492" s="817" t="s">
        <v>4352</v>
      </c>
      <c r="B492" s="817"/>
      <c r="C492" s="831" t="s">
        <v>1221</v>
      </c>
      <c r="D492" s="819" t="s">
        <v>2</v>
      </c>
      <c r="E492" s="854" t="s">
        <v>630</v>
      </c>
      <c r="F492" s="855" t="s">
        <v>130</v>
      </c>
      <c r="G492" s="833" t="s">
        <v>19</v>
      </c>
      <c r="H492" s="842" t="s">
        <v>89</v>
      </c>
      <c r="I492" s="849" t="s">
        <v>91</v>
      </c>
      <c r="J492" s="817">
        <v>2</v>
      </c>
      <c r="K492" s="366"/>
      <c r="L492" s="366"/>
      <c r="M492" s="51"/>
      <c r="N492" s="366"/>
      <c r="O492" s="824">
        <v>1</v>
      </c>
      <c r="P492" s="824">
        <v>1</v>
      </c>
      <c r="Q492" s="825"/>
      <c r="R492" s="826"/>
      <c r="S492" s="827"/>
      <c r="T492" s="828"/>
      <c r="U492" s="829"/>
      <c r="V492" s="830"/>
      <c r="W492" s="831" t="s">
        <v>3394</v>
      </c>
      <c r="X492" s="824"/>
      <c r="Y492" s="706"/>
      <c r="Z492" s="824"/>
    </row>
    <row r="493" spans="1:26" s="5" customFormat="1">
      <c r="A493" s="817" t="s">
        <v>4352</v>
      </c>
      <c r="B493" s="817" t="s">
        <v>4379</v>
      </c>
      <c r="C493" s="831" t="s">
        <v>178</v>
      </c>
      <c r="D493" s="819" t="str">
        <f t="shared" ref="D493" si="482">B493&amp;" "&amp;" "&amp;C493</f>
        <v>S4-027  ボストロール</v>
      </c>
      <c r="E493" s="854" t="s">
        <v>630</v>
      </c>
      <c r="F493" s="852" t="s">
        <v>75</v>
      </c>
      <c r="G493" s="833" t="s">
        <v>19</v>
      </c>
      <c r="H493" s="833" t="s">
        <v>19</v>
      </c>
      <c r="I493" s="845"/>
      <c r="J493" s="845"/>
      <c r="K493" s="370" t="s">
        <v>99</v>
      </c>
      <c r="L493" s="373" t="s">
        <v>2040</v>
      </c>
      <c r="M493" s="51" t="s">
        <v>4531</v>
      </c>
      <c r="N493" s="373" t="s">
        <v>496</v>
      </c>
      <c r="O493" s="824"/>
      <c r="P493" s="366"/>
      <c r="Q493" s="825">
        <v>2050</v>
      </c>
      <c r="R493" s="826">
        <v>1130</v>
      </c>
      <c r="S493" s="827">
        <v>870</v>
      </c>
      <c r="T493" s="828">
        <v>780</v>
      </c>
      <c r="U493" s="829">
        <v>1240</v>
      </c>
      <c r="V493" s="830">
        <f t="shared" ref="V493" si="483">SUM(Q493:U494)</f>
        <v>6070</v>
      </c>
      <c r="W493" s="824" t="s">
        <v>4212</v>
      </c>
      <c r="X493" s="824"/>
      <c r="Y493" s="706"/>
      <c r="Z493" s="824"/>
    </row>
    <row r="494" spans="1:26" s="5" customFormat="1">
      <c r="A494" s="817" t="s">
        <v>4352</v>
      </c>
      <c r="B494" s="817"/>
      <c r="C494" s="831" t="s">
        <v>178</v>
      </c>
      <c r="D494" s="819" t="s">
        <v>2</v>
      </c>
      <c r="E494" s="854" t="s">
        <v>630</v>
      </c>
      <c r="F494" s="852" t="s">
        <v>75</v>
      </c>
      <c r="G494" s="833" t="s">
        <v>19</v>
      </c>
      <c r="H494" s="833" t="s">
        <v>19</v>
      </c>
      <c r="I494" s="845"/>
      <c r="J494" s="845"/>
      <c r="K494" s="366"/>
      <c r="L494" s="366"/>
      <c r="M494" s="51"/>
      <c r="N494" s="366"/>
      <c r="O494" s="824"/>
      <c r="P494" s="366"/>
      <c r="Q494" s="825"/>
      <c r="R494" s="826"/>
      <c r="S494" s="827"/>
      <c r="T494" s="828"/>
      <c r="U494" s="829"/>
      <c r="V494" s="830"/>
      <c r="W494" s="824" t="s">
        <v>4212</v>
      </c>
      <c r="X494" s="824"/>
      <c r="Y494" s="706"/>
      <c r="Z494" s="824"/>
    </row>
    <row r="495" spans="1:26" s="5" customFormat="1">
      <c r="A495" s="817" t="s">
        <v>4352</v>
      </c>
      <c r="B495" s="817" t="s">
        <v>4380</v>
      </c>
      <c r="C495" s="831" t="s">
        <v>1213</v>
      </c>
      <c r="D495" s="819" t="str">
        <f t="shared" ref="D495" si="484">B495&amp;" "&amp;" "&amp;C495</f>
        <v>S4-028  さまようよろい</v>
      </c>
      <c r="E495" s="854" t="s">
        <v>630</v>
      </c>
      <c r="F495" s="851" t="s">
        <v>78</v>
      </c>
      <c r="G495" s="833" t="s">
        <v>19</v>
      </c>
      <c r="H495" s="833" t="s">
        <v>19</v>
      </c>
      <c r="I495" s="845"/>
      <c r="J495" s="845"/>
      <c r="K495" s="368" t="s">
        <v>21</v>
      </c>
      <c r="L495" s="373" t="s">
        <v>2777</v>
      </c>
      <c r="M495" s="51" t="s">
        <v>4546</v>
      </c>
      <c r="N495" s="367" t="s">
        <v>491</v>
      </c>
      <c r="O495" s="824">
        <v>2</v>
      </c>
      <c r="P495" s="824">
        <v>1</v>
      </c>
      <c r="Q495" s="825">
        <v>1940</v>
      </c>
      <c r="R495" s="826">
        <v>1220</v>
      </c>
      <c r="S495" s="827">
        <v>790</v>
      </c>
      <c r="T495" s="828">
        <v>800</v>
      </c>
      <c r="U495" s="829">
        <v>1280</v>
      </c>
      <c r="V495" s="830">
        <f t="shared" ref="V495" si="485">SUM(Q495:U496)</f>
        <v>6030</v>
      </c>
      <c r="W495" s="824"/>
      <c r="X495" s="824"/>
      <c r="Y495" s="706"/>
      <c r="Z495" s="824"/>
    </row>
    <row r="496" spans="1:26" s="5" customFormat="1">
      <c r="A496" s="817" t="s">
        <v>4352</v>
      </c>
      <c r="B496" s="817"/>
      <c r="C496" s="831" t="s">
        <v>1213</v>
      </c>
      <c r="D496" s="819" t="s">
        <v>2</v>
      </c>
      <c r="E496" s="854" t="s">
        <v>630</v>
      </c>
      <c r="F496" s="851" t="s">
        <v>78</v>
      </c>
      <c r="G496" s="833" t="s">
        <v>19</v>
      </c>
      <c r="H496" s="833" t="s">
        <v>19</v>
      </c>
      <c r="I496" s="845"/>
      <c r="J496" s="845"/>
      <c r="K496" s="366"/>
      <c r="L496" s="366"/>
      <c r="M496" s="51"/>
      <c r="N496" s="366"/>
      <c r="O496" s="824">
        <v>1</v>
      </c>
      <c r="P496" s="824">
        <v>1</v>
      </c>
      <c r="Q496" s="825"/>
      <c r="R496" s="826"/>
      <c r="S496" s="827"/>
      <c r="T496" s="828"/>
      <c r="U496" s="829"/>
      <c r="V496" s="830"/>
      <c r="W496" s="824"/>
      <c r="X496" s="824"/>
      <c r="Y496" s="706"/>
      <c r="Z496" s="824"/>
    </row>
    <row r="497" spans="1:26" s="5" customFormat="1">
      <c r="A497" s="817" t="s">
        <v>4352</v>
      </c>
      <c r="B497" s="817" t="s">
        <v>4381</v>
      </c>
      <c r="C497" s="831" t="s">
        <v>1214</v>
      </c>
      <c r="D497" s="819" t="str">
        <f t="shared" ref="D497" si="486">B497&amp;" "&amp;" "&amp;C497</f>
        <v>S4-029  ゴースト</v>
      </c>
      <c r="E497" s="854" t="s">
        <v>630</v>
      </c>
      <c r="F497" s="851" t="s">
        <v>78</v>
      </c>
      <c r="G497" s="833" t="s">
        <v>19</v>
      </c>
      <c r="H497" s="835" t="s">
        <v>88</v>
      </c>
      <c r="I497" s="823" t="s">
        <v>82</v>
      </c>
      <c r="J497" s="817">
        <v>2</v>
      </c>
      <c r="K497" s="368" t="s">
        <v>21</v>
      </c>
      <c r="L497" s="373" t="s">
        <v>5539</v>
      </c>
      <c r="M497" s="51" t="s">
        <v>4532</v>
      </c>
      <c r="N497" s="367" t="s">
        <v>491</v>
      </c>
      <c r="O497" s="824"/>
      <c r="P497" s="366"/>
      <c r="Q497" s="825">
        <v>1710</v>
      </c>
      <c r="R497" s="826">
        <v>1120</v>
      </c>
      <c r="S497" s="827">
        <v>1160</v>
      </c>
      <c r="T497" s="828">
        <v>1290</v>
      </c>
      <c r="U497" s="829">
        <v>720</v>
      </c>
      <c r="V497" s="830">
        <f t="shared" ref="V497" si="487">SUM(Q497:U498)</f>
        <v>6000</v>
      </c>
      <c r="W497" s="443" t="s">
        <v>3918</v>
      </c>
      <c r="X497" s="824"/>
      <c r="Y497" s="706"/>
      <c r="Z497" s="824"/>
    </row>
    <row r="498" spans="1:26" s="5" customFormat="1">
      <c r="A498" s="817" t="s">
        <v>4352</v>
      </c>
      <c r="B498" s="817"/>
      <c r="C498" s="831" t="s">
        <v>1214</v>
      </c>
      <c r="D498" s="819" t="s">
        <v>2</v>
      </c>
      <c r="E498" s="854" t="s">
        <v>630</v>
      </c>
      <c r="F498" s="851" t="s">
        <v>78</v>
      </c>
      <c r="G498" s="833" t="s">
        <v>19</v>
      </c>
      <c r="H498" s="835" t="s">
        <v>88</v>
      </c>
      <c r="I498" s="823" t="s">
        <v>82</v>
      </c>
      <c r="J498" s="817">
        <v>2</v>
      </c>
      <c r="K498" s="366"/>
      <c r="L498" s="366"/>
      <c r="M498" s="51"/>
      <c r="N498" s="366"/>
      <c r="O498" s="824"/>
      <c r="P498" s="366"/>
      <c r="Q498" s="825"/>
      <c r="R498" s="826"/>
      <c r="S498" s="827"/>
      <c r="T498" s="828"/>
      <c r="U498" s="829"/>
      <c r="V498" s="830"/>
      <c r="W498" s="443" t="s">
        <v>4681</v>
      </c>
      <c r="X498" s="824"/>
      <c r="Y498" s="706"/>
      <c r="Z498" s="824"/>
    </row>
    <row r="499" spans="1:26" s="5" customFormat="1">
      <c r="A499" s="817" t="s">
        <v>4352</v>
      </c>
      <c r="B499" s="817" t="s">
        <v>4382</v>
      </c>
      <c r="C499" s="831" t="s">
        <v>543</v>
      </c>
      <c r="D499" s="819" t="str">
        <f t="shared" ref="D499" si="488">B499&amp;" "&amp;" "&amp;C499</f>
        <v>S4-030  キースドラゴン</v>
      </c>
      <c r="E499" s="854" t="s">
        <v>630</v>
      </c>
      <c r="F499" s="832" t="s">
        <v>35</v>
      </c>
      <c r="G499" s="833" t="s">
        <v>19</v>
      </c>
      <c r="H499" s="842" t="s">
        <v>89</v>
      </c>
      <c r="I499" s="845"/>
      <c r="J499" s="845"/>
      <c r="K499" s="368" t="s">
        <v>21</v>
      </c>
      <c r="L499" s="373" t="s">
        <v>2040</v>
      </c>
      <c r="M499" s="51" t="s">
        <v>4492</v>
      </c>
      <c r="N499" s="367" t="s">
        <v>491</v>
      </c>
      <c r="O499" s="824"/>
      <c r="P499" s="372"/>
      <c r="Q499" s="825">
        <v>1910</v>
      </c>
      <c r="R499" s="826">
        <v>1100</v>
      </c>
      <c r="S499" s="827">
        <v>770</v>
      </c>
      <c r="T499" s="828">
        <v>1170</v>
      </c>
      <c r="U499" s="829">
        <v>1110</v>
      </c>
      <c r="V499" s="830">
        <f t="shared" ref="V499" si="489">SUM(Q499:U500)</f>
        <v>6060</v>
      </c>
      <c r="W499" s="824"/>
      <c r="X499" s="824"/>
      <c r="Y499" s="706"/>
      <c r="Z499" s="824"/>
    </row>
    <row r="500" spans="1:26" s="5" customFormat="1">
      <c r="A500" s="817" t="s">
        <v>4352</v>
      </c>
      <c r="B500" s="817"/>
      <c r="C500" s="831" t="s">
        <v>543</v>
      </c>
      <c r="D500" s="819" t="s">
        <v>2</v>
      </c>
      <c r="E500" s="854" t="s">
        <v>630</v>
      </c>
      <c r="F500" s="832" t="s">
        <v>35</v>
      </c>
      <c r="G500" s="833" t="s">
        <v>19</v>
      </c>
      <c r="H500" s="842" t="s">
        <v>89</v>
      </c>
      <c r="I500" s="845"/>
      <c r="J500" s="845"/>
      <c r="K500" s="366"/>
      <c r="L500" s="366"/>
      <c r="M500" s="51"/>
      <c r="N500" s="366"/>
      <c r="O500" s="824"/>
      <c r="P500" s="372"/>
      <c r="Q500" s="825"/>
      <c r="R500" s="826"/>
      <c r="S500" s="827"/>
      <c r="T500" s="828"/>
      <c r="U500" s="829"/>
      <c r="V500" s="830"/>
      <c r="W500" s="824"/>
      <c r="X500" s="824"/>
      <c r="Y500" s="706"/>
      <c r="Z500" s="824"/>
    </row>
    <row r="501" spans="1:26" s="5" customFormat="1">
      <c r="A501" s="817" t="s">
        <v>4352</v>
      </c>
      <c r="B501" s="817" t="s">
        <v>4383</v>
      </c>
      <c r="C501" s="831" t="s">
        <v>38</v>
      </c>
      <c r="D501" s="819" t="str">
        <f t="shared" ref="D501" si="490">B501&amp;" "&amp;" "&amp;C501</f>
        <v>S4-031  ポップ</v>
      </c>
      <c r="E501" s="853" t="s">
        <v>120</v>
      </c>
      <c r="F501" s="821" t="s">
        <v>34</v>
      </c>
      <c r="G501" s="822" t="s">
        <v>40</v>
      </c>
      <c r="H501" s="822" t="s">
        <v>40</v>
      </c>
      <c r="I501" s="845"/>
      <c r="J501" s="845"/>
      <c r="K501" s="377" t="s">
        <v>37</v>
      </c>
      <c r="L501" s="373" t="s">
        <v>2785</v>
      </c>
      <c r="M501" s="51" t="s">
        <v>4493</v>
      </c>
      <c r="N501" s="373" t="s">
        <v>490</v>
      </c>
      <c r="O501" s="824"/>
      <c r="P501" s="366"/>
      <c r="Q501" s="825">
        <v>2520</v>
      </c>
      <c r="R501" s="826">
        <v>1000</v>
      </c>
      <c r="S501" s="827">
        <v>1480</v>
      </c>
      <c r="T501" s="828">
        <v>1280</v>
      </c>
      <c r="U501" s="829">
        <v>1100</v>
      </c>
      <c r="V501" s="830">
        <f t="shared" ref="V501" si="491">SUM(Q501:U502)</f>
        <v>7380</v>
      </c>
      <c r="W501" s="824" t="s">
        <v>3389</v>
      </c>
      <c r="X501" s="824"/>
      <c r="Y501" s="706"/>
      <c r="Z501" s="824"/>
    </row>
    <row r="502" spans="1:26" s="5" customFormat="1">
      <c r="A502" s="817" t="s">
        <v>4352</v>
      </c>
      <c r="B502" s="817"/>
      <c r="C502" s="831" t="s">
        <v>38</v>
      </c>
      <c r="D502" s="819" t="s">
        <v>2</v>
      </c>
      <c r="E502" s="853" t="s">
        <v>120</v>
      </c>
      <c r="F502" s="821" t="s">
        <v>34</v>
      </c>
      <c r="G502" s="822" t="s">
        <v>40</v>
      </c>
      <c r="H502" s="822" t="s">
        <v>40</v>
      </c>
      <c r="I502" s="845"/>
      <c r="J502" s="845"/>
      <c r="K502" s="366"/>
      <c r="L502" s="366"/>
      <c r="M502" s="51"/>
      <c r="N502" s="366"/>
      <c r="O502" s="824"/>
      <c r="P502" s="366"/>
      <c r="Q502" s="825"/>
      <c r="R502" s="826"/>
      <c r="S502" s="827"/>
      <c r="T502" s="828"/>
      <c r="U502" s="829"/>
      <c r="V502" s="830"/>
      <c r="W502" s="824" t="s">
        <v>3389</v>
      </c>
      <c r="X502" s="824"/>
      <c r="Y502" s="706"/>
      <c r="Z502" s="824"/>
    </row>
    <row r="503" spans="1:26" s="5" customFormat="1">
      <c r="A503" s="817" t="s">
        <v>4352</v>
      </c>
      <c r="B503" s="817" t="s">
        <v>4384</v>
      </c>
      <c r="C503" s="831" t="s">
        <v>172</v>
      </c>
      <c r="D503" s="819" t="str">
        <f t="shared" ref="D503" si="492">B503&amp;" "&amp;" "&amp;C503</f>
        <v>S4-032  ヒュンケル</v>
      </c>
      <c r="E503" s="853" t="s">
        <v>120</v>
      </c>
      <c r="F503" s="821" t="s">
        <v>34</v>
      </c>
      <c r="G503" s="833" t="s">
        <v>19</v>
      </c>
      <c r="H503" s="833" t="s">
        <v>19</v>
      </c>
      <c r="I503" s="845"/>
      <c r="J503" s="845"/>
      <c r="K503" s="368" t="s">
        <v>21</v>
      </c>
      <c r="L503" s="373" t="s">
        <v>2777</v>
      </c>
      <c r="M503" s="51" t="s">
        <v>4547</v>
      </c>
      <c r="N503" s="367" t="s">
        <v>83</v>
      </c>
      <c r="O503" s="824"/>
      <c r="P503" s="366"/>
      <c r="Q503" s="825">
        <v>2420</v>
      </c>
      <c r="R503" s="826">
        <v>1370</v>
      </c>
      <c r="S503" s="827">
        <v>940</v>
      </c>
      <c r="T503" s="828">
        <v>1220</v>
      </c>
      <c r="U503" s="829">
        <v>1440</v>
      </c>
      <c r="V503" s="830">
        <f t="shared" ref="V503" si="493">SUM(Q503:U504)</f>
        <v>7390</v>
      </c>
      <c r="W503" s="378" t="s">
        <v>3389</v>
      </c>
      <c r="X503" s="824"/>
      <c r="Y503" s="706"/>
      <c r="Z503" s="824"/>
    </row>
    <row r="504" spans="1:26" s="5" customFormat="1">
      <c r="A504" s="817" t="s">
        <v>4352</v>
      </c>
      <c r="B504" s="817"/>
      <c r="C504" s="831" t="s">
        <v>172</v>
      </c>
      <c r="D504" s="819" t="s">
        <v>2</v>
      </c>
      <c r="E504" s="853" t="s">
        <v>120</v>
      </c>
      <c r="F504" s="821" t="s">
        <v>34</v>
      </c>
      <c r="G504" s="833" t="s">
        <v>19</v>
      </c>
      <c r="H504" s="833" t="s">
        <v>19</v>
      </c>
      <c r="I504" s="845"/>
      <c r="J504" s="845"/>
      <c r="K504" s="366"/>
      <c r="L504" s="366"/>
      <c r="M504" s="51"/>
      <c r="N504" s="366"/>
      <c r="O504" s="824"/>
      <c r="P504" s="366"/>
      <c r="Q504" s="825"/>
      <c r="R504" s="826"/>
      <c r="S504" s="827"/>
      <c r="T504" s="828"/>
      <c r="U504" s="829"/>
      <c r="V504" s="830"/>
      <c r="W504" s="380" t="s">
        <v>4450</v>
      </c>
      <c r="X504" s="824"/>
      <c r="Y504" s="706"/>
      <c r="Z504" s="824"/>
    </row>
    <row r="505" spans="1:26" s="5" customFormat="1">
      <c r="A505" s="817" t="s">
        <v>4352</v>
      </c>
      <c r="B505" s="817" t="s">
        <v>4385</v>
      </c>
      <c r="C505" s="831" t="s">
        <v>644</v>
      </c>
      <c r="D505" s="819" t="str">
        <f t="shared" ref="D505" si="494">B505&amp;" "&amp;" "&amp;C505</f>
        <v>S4-033  メタルライダー</v>
      </c>
      <c r="E505" s="853" t="s">
        <v>120</v>
      </c>
      <c r="F505" s="857" t="s">
        <v>128</v>
      </c>
      <c r="G505" s="833" t="s">
        <v>19</v>
      </c>
      <c r="H505" s="833" t="s">
        <v>19</v>
      </c>
      <c r="I505" s="845"/>
      <c r="J505" s="845"/>
      <c r="K505" s="376" t="s">
        <v>21</v>
      </c>
      <c r="L505" s="373" t="s">
        <v>2779</v>
      </c>
      <c r="M505" s="51" t="s">
        <v>4494</v>
      </c>
      <c r="N505" s="373" t="s">
        <v>83</v>
      </c>
      <c r="O505" s="824">
        <v>1</v>
      </c>
      <c r="P505" s="824">
        <v>1</v>
      </c>
      <c r="Q505" s="825">
        <v>2450</v>
      </c>
      <c r="R505" s="826">
        <v>1310</v>
      </c>
      <c r="S505" s="827">
        <v>910</v>
      </c>
      <c r="T505" s="828">
        <v>1330</v>
      </c>
      <c r="U505" s="829">
        <v>1270</v>
      </c>
      <c r="V505" s="830">
        <f t="shared" ref="V505" si="495">SUM(Q505:U506)</f>
        <v>7270</v>
      </c>
      <c r="W505" s="824"/>
      <c r="X505" s="824"/>
      <c r="Y505" s="706"/>
      <c r="Z505" s="824"/>
    </row>
    <row r="506" spans="1:26" s="5" customFormat="1">
      <c r="A506" s="817" t="s">
        <v>4352</v>
      </c>
      <c r="B506" s="817"/>
      <c r="C506" s="831" t="s">
        <v>644</v>
      </c>
      <c r="D506" s="819" t="s">
        <v>2</v>
      </c>
      <c r="E506" s="853" t="s">
        <v>120</v>
      </c>
      <c r="F506" s="857" t="s">
        <v>128</v>
      </c>
      <c r="G506" s="833" t="s">
        <v>19</v>
      </c>
      <c r="H506" s="833" t="s">
        <v>19</v>
      </c>
      <c r="I506" s="845"/>
      <c r="J506" s="845"/>
      <c r="K506" s="366"/>
      <c r="L506" s="366"/>
      <c r="M506" s="51"/>
      <c r="N506" s="366"/>
      <c r="O506" s="824">
        <v>1</v>
      </c>
      <c r="P506" s="824">
        <v>1</v>
      </c>
      <c r="Q506" s="825"/>
      <c r="R506" s="826"/>
      <c r="S506" s="827"/>
      <c r="T506" s="828"/>
      <c r="U506" s="829"/>
      <c r="V506" s="830"/>
      <c r="W506" s="824"/>
      <c r="X506" s="824"/>
      <c r="Y506" s="706"/>
      <c r="Z506" s="824"/>
    </row>
    <row r="507" spans="1:26" s="5" customFormat="1">
      <c r="A507" s="817" t="s">
        <v>4352</v>
      </c>
      <c r="B507" s="817" t="s">
        <v>4386</v>
      </c>
      <c r="C507" s="831" t="s">
        <v>4445</v>
      </c>
      <c r="D507" s="819" t="str">
        <f t="shared" ref="D507" si="496">B507&amp;" "&amp;" "&amp;C507</f>
        <v>S4-034  まおうのつかい</v>
      </c>
      <c r="E507" s="853" t="s">
        <v>120</v>
      </c>
      <c r="F507" s="856" t="s">
        <v>129</v>
      </c>
      <c r="G507" s="833" t="s">
        <v>19</v>
      </c>
      <c r="H507" s="833" t="s">
        <v>19</v>
      </c>
      <c r="I507" s="848" t="s">
        <v>87</v>
      </c>
      <c r="J507" s="817">
        <v>2</v>
      </c>
      <c r="K507" s="376" t="s">
        <v>21</v>
      </c>
      <c r="L507" s="373" t="s">
        <v>2040</v>
      </c>
      <c r="M507" s="51" t="s">
        <v>4495</v>
      </c>
      <c r="N507" s="373" t="s">
        <v>85</v>
      </c>
      <c r="O507" s="824"/>
      <c r="P507" s="366"/>
      <c r="Q507" s="825">
        <v>2390</v>
      </c>
      <c r="R507" s="826">
        <v>1400</v>
      </c>
      <c r="S507" s="827">
        <v>910</v>
      </c>
      <c r="T507" s="828">
        <v>1290</v>
      </c>
      <c r="U507" s="829">
        <v>1250</v>
      </c>
      <c r="V507" s="830">
        <f t="shared" ref="V507" si="497">SUM(Q507:U508)</f>
        <v>7240</v>
      </c>
      <c r="W507" s="443" t="s">
        <v>3400</v>
      </c>
      <c r="X507" s="824"/>
      <c r="Y507" s="706"/>
      <c r="Z507" s="824"/>
    </row>
    <row r="508" spans="1:26" s="5" customFormat="1">
      <c r="A508" s="817" t="s">
        <v>4352</v>
      </c>
      <c r="B508" s="817"/>
      <c r="C508" s="831" t="s">
        <v>4445</v>
      </c>
      <c r="D508" s="819" t="s">
        <v>2</v>
      </c>
      <c r="E508" s="853" t="s">
        <v>120</v>
      </c>
      <c r="F508" s="856" t="s">
        <v>129</v>
      </c>
      <c r="G508" s="833" t="s">
        <v>19</v>
      </c>
      <c r="H508" s="833" t="s">
        <v>19</v>
      </c>
      <c r="I508" s="848" t="s">
        <v>87</v>
      </c>
      <c r="J508" s="817">
        <v>2</v>
      </c>
      <c r="K508" s="366"/>
      <c r="L508" s="366"/>
      <c r="M508" s="51"/>
      <c r="N508" s="366"/>
      <c r="O508" s="824"/>
      <c r="P508" s="366"/>
      <c r="Q508" s="825"/>
      <c r="R508" s="826"/>
      <c r="S508" s="827"/>
      <c r="T508" s="828"/>
      <c r="U508" s="829"/>
      <c r="V508" s="830"/>
      <c r="W508" s="443" t="s">
        <v>4688</v>
      </c>
      <c r="X508" s="824"/>
      <c r="Y508" s="706"/>
      <c r="Z508" s="824"/>
    </row>
    <row r="509" spans="1:26" s="5" customFormat="1">
      <c r="A509" s="817" t="s">
        <v>4352</v>
      </c>
      <c r="B509" s="817" t="s">
        <v>4387</v>
      </c>
      <c r="C509" s="831" t="s">
        <v>4446</v>
      </c>
      <c r="D509" s="819" t="str">
        <f t="shared" ref="D509" si="498">B509&amp;" "&amp;" "&amp;C509</f>
        <v>S4-035  スマイルロック</v>
      </c>
      <c r="E509" s="853" t="s">
        <v>120</v>
      </c>
      <c r="F509" s="855" t="s">
        <v>130</v>
      </c>
      <c r="G509" s="833" t="s">
        <v>19</v>
      </c>
      <c r="H509" s="833" t="s">
        <v>19</v>
      </c>
      <c r="I509" s="823" t="s">
        <v>82</v>
      </c>
      <c r="J509" s="817">
        <v>1</v>
      </c>
      <c r="K509" s="370" t="s">
        <v>99</v>
      </c>
      <c r="L509" s="373" t="s">
        <v>2040</v>
      </c>
      <c r="M509" s="51" t="s">
        <v>4533</v>
      </c>
      <c r="N509" s="373" t="s">
        <v>85</v>
      </c>
      <c r="O509" s="824"/>
      <c r="P509" s="366"/>
      <c r="Q509" s="825">
        <v>2450</v>
      </c>
      <c r="R509" s="826">
        <v>1360</v>
      </c>
      <c r="S509" s="827">
        <v>1040</v>
      </c>
      <c r="T509" s="828">
        <v>1030</v>
      </c>
      <c r="U509" s="829">
        <v>1380</v>
      </c>
      <c r="V509" s="830">
        <f t="shared" ref="V509" si="499">SUM(Q509:U510)</f>
        <v>7260</v>
      </c>
      <c r="W509" s="831"/>
      <c r="X509" s="824"/>
      <c r="Y509" s="706"/>
      <c r="Z509" s="824"/>
    </row>
    <row r="510" spans="1:26" s="5" customFormat="1">
      <c r="A510" s="817" t="s">
        <v>4352</v>
      </c>
      <c r="B510" s="817"/>
      <c r="C510" s="831" t="s">
        <v>4446</v>
      </c>
      <c r="D510" s="819" t="s">
        <v>2</v>
      </c>
      <c r="E510" s="853" t="s">
        <v>120</v>
      </c>
      <c r="F510" s="855" t="s">
        <v>130</v>
      </c>
      <c r="G510" s="833" t="s">
        <v>19</v>
      </c>
      <c r="H510" s="833" t="s">
        <v>19</v>
      </c>
      <c r="I510" s="823" t="s">
        <v>82</v>
      </c>
      <c r="J510" s="817">
        <v>1</v>
      </c>
      <c r="K510" s="366"/>
      <c r="L510" s="366"/>
      <c r="M510" s="51"/>
      <c r="N510" s="366"/>
      <c r="O510" s="824"/>
      <c r="P510" s="366"/>
      <c r="Q510" s="825"/>
      <c r="R510" s="826"/>
      <c r="S510" s="827"/>
      <c r="T510" s="828"/>
      <c r="U510" s="829"/>
      <c r="V510" s="830"/>
      <c r="W510" s="831"/>
      <c r="X510" s="824"/>
      <c r="Y510" s="706"/>
      <c r="Z510" s="824"/>
    </row>
    <row r="511" spans="1:26" s="5" customFormat="1">
      <c r="A511" s="817" t="s">
        <v>4352</v>
      </c>
      <c r="B511" s="817" t="s">
        <v>4388</v>
      </c>
      <c r="C511" s="831" t="s">
        <v>2770</v>
      </c>
      <c r="D511" s="819" t="str">
        <f t="shared" ref="D511" si="500">B511&amp;" "&amp;" "&amp;C511</f>
        <v>S4-036  アンクルホーン</v>
      </c>
      <c r="E511" s="853" t="s">
        <v>120</v>
      </c>
      <c r="F511" s="852" t="s">
        <v>75</v>
      </c>
      <c r="G511" s="822" t="s">
        <v>40</v>
      </c>
      <c r="H511" s="822" t="s">
        <v>40</v>
      </c>
      <c r="I511" s="849" t="s">
        <v>91</v>
      </c>
      <c r="J511" s="817">
        <v>1</v>
      </c>
      <c r="K511" s="375" t="s">
        <v>99</v>
      </c>
      <c r="L511" s="373" t="s">
        <v>104</v>
      </c>
      <c r="M511" s="51" t="s">
        <v>4534</v>
      </c>
      <c r="N511" s="373" t="s">
        <v>496</v>
      </c>
      <c r="O511" s="824"/>
      <c r="P511" s="372"/>
      <c r="Q511" s="825">
        <v>2460</v>
      </c>
      <c r="R511" s="826">
        <v>1140</v>
      </c>
      <c r="S511" s="827">
        <v>1300</v>
      </c>
      <c r="T511" s="828">
        <v>1380</v>
      </c>
      <c r="U511" s="829">
        <v>1010</v>
      </c>
      <c r="V511" s="830">
        <f t="shared" ref="V511" si="501">SUM(Q511:U512)</f>
        <v>7290</v>
      </c>
      <c r="W511" s="831"/>
      <c r="X511" s="824"/>
      <c r="Y511" s="706"/>
      <c r="Z511" s="824"/>
    </row>
    <row r="512" spans="1:26" s="5" customFormat="1">
      <c r="A512" s="817" t="s">
        <v>4352</v>
      </c>
      <c r="B512" s="817"/>
      <c r="C512" s="831" t="s">
        <v>2770</v>
      </c>
      <c r="D512" s="819" t="s">
        <v>2</v>
      </c>
      <c r="E512" s="853" t="s">
        <v>120</v>
      </c>
      <c r="F512" s="852" t="s">
        <v>75</v>
      </c>
      <c r="G512" s="822" t="s">
        <v>40</v>
      </c>
      <c r="H512" s="822" t="s">
        <v>40</v>
      </c>
      <c r="I512" s="849" t="s">
        <v>91</v>
      </c>
      <c r="J512" s="817">
        <v>1</v>
      </c>
      <c r="K512" s="366"/>
      <c r="L512" s="366"/>
      <c r="M512" s="51"/>
      <c r="N512" s="366"/>
      <c r="O512" s="824"/>
      <c r="P512" s="372"/>
      <c r="Q512" s="825"/>
      <c r="R512" s="826"/>
      <c r="S512" s="827"/>
      <c r="T512" s="828"/>
      <c r="U512" s="829"/>
      <c r="V512" s="830"/>
      <c r="W512" s="831"/>
      <c r="X512" s="824"/>
      <c r="Y512" s="706"/>
      <c r="Z512" s="824"/>
    </row>
    <row r="513" spans="1:26" s="5" customFormat="1">
      <c r="A513" s="817" t="s">
        <v>4352</v>
      </c>
      <c r="B513" s="817" t="s">
        <v>4389</v>
      </c>
      <c r="C513" s="831" t="s">
        <v>642</v>
      </c>
      <c r="D513" s="819" t="str">
        <f t="shared" ref="D513" si="502">B513&amp;" "&amp;" "&amp;C513</f>
        <v>S4-037  キラーマシン テムジン改造ver.</v>
      </c>
      <c r="E513" s="853" t="s">
        <v>120</v>
      </c>
      <c r="F513" s="851" t="s">
        <v>78</v>
      </c>
      <c r="G513" s="833" t="s">
        <v>19</v>
      </c>
      <c r="H513" s="833" t="s">
        <v>19</v>
      </c>
      <c r="I513" s="845"/>
      <c r="J513" s="845"/>
      <c r="K513" s="368" t="s">
        <v>21</v>
      </c>
      <c r="L513" s="373" t="s">
        <v>104</v>
      </c>
      <c r="M513" s="51" t="s">
        <v>4496</v>
      </c>
      <c r="N513" s="373" t="s">
        <v>83</v>
      </c>
      <c r="O513" s="824"/>
      <c r="P513" s="366"/>
      <c r="Q513" s="825">
        <v>2370</v>
      </c>
      <c r="R513" s="826">
        <v>1310</v>
      </c>
      <c r="S513" s="827">
        <v>950</v>
      </c>
      <c r="T513" s="828">
        <v>1330</v>
      </c>
      <c r="U513" s="829">
        <v>1310</v>
      </c>
      <c r="V513" s="830">
        <f t="shared" ref="V513" si="503">SUM(Q513:U514)</f>
        <v>7270</v>
      </c>
      <c r="W513" s="831" t="s">
        <v>3391</v>
      </c>
      <c r="X513" s="824"/>
      <c r="Y513" s="706"/>
      <c r="Z513" s="824"/>
    </row>
    <row r="514" spans="1:26" s="5" customFormat="1">
      <c r="A514" s="817" t="s">
        <v>4352</v>
      </c>
      <c r="B514" s="817"/>
      <c r="C514" s="831" t="s">
        <v>641</v>
      </c>
      <c r="D514" s="819" t="s">
        <v>2</v>
      </c>
      <c r="E514" s="853" t="s">
        <v>120</v>
      </c>
      <c r="F514" s="851" t="s">
        <v>78</v>
      </c>
      <c r="G514" s="833" t="s">
        <v>19</v>
      </c>
      <c r="H514" s="833" t="s">
        <v>19</v>
      </c>
      <c r="I514" s="845"/>
      <c r="J514" s="845"/>
      <c r="K514" s="366"/>
      <c r="L514" s="366"/>
      <c r="M514" s="51"/>
      <c r="N514" s="366"/>
      <c r="O514" s="824"/>
      <c r="P514" s="366"/>
      <c r="Q514" s="825"/>
      <c r="R514" s="826"/>
      <c r="S514" s="827"/>
      <c r="T514" s="828"/>
      <c r="U514" s="829"/>
      <c r="V514" s="830"/>
      <c r="W514" s="831" t="s">
        <v>3391</v>
      </c>
      <c r="X514" s="824"/>
      <c r="Y514" s="706"/>
      <c r="Z514" s="824"/>
    </row>
    <row r="515" spans="1:26" s="5" customFormat="1">
      <c r="A515" s="817" t="s">
        <v>4352</v>
      </c>
      <c r="B515" s="817" t="s">
        <v>4390</v>
      </c>
      <c r="C515" s="831" t="s">
        <v>127</v>
      </c>
      <c r="D515" s="819" t="str">
        <f t="shared" ref="D515" si="504">B515&amp;" "&amp;" "&amp;C515</f>
        <v>S4-038  ブラックドラゴン</v>
      </c>
      <c r="E515" s="853" t="s">
        <v>120</v>
      </c>
      <c r="F515" s="832" t="s">
        <v>35</v>
      </c>
      <c r="G515" s="842" t="s">
        <v>89</v>
      </c>
      <c r="H515" s="842" t="s">
        <v>89</v>
      </c>
      <c r="I515" s="836" t="s">
        <v>41</v>
      </c>
      <c r="J515" s="845">
        <v>3</v>
      </c>
      <c r="K515" s="377" t="s">
        <v>37</v>
      </c>
      <c r="L515" s="373" t="s">
        <v>2785</v>
      </c>
      <c r="M515" s="51" t="s">
        <v>4497</v>
      </c>
      <c r="N515" s="373" t="s">
        <v>492</v>
      </c>
      <c r="O515" s="824"/>
      <c r="P515" s="366"/>
      <c r="Q515" s="825">
        <v>2420</v>
      </c>
      <c r="R515" s="826">
        <v>1390</v>
      </c>
      <c r="S515" s="827">
        <v>1060</v>
      </c>
      <c r="T515" s="828">
        <v>1050</v>
      </c>
      <c r="U515" s="829">
        <v>1370</v>
      </c>
      <c r="V515" s="830">
        <f t="shared" ref="V515" si="505">SUM(Q515:U516)</f>
        <v>7290</v>
      </c>
      <c r="W515" s="824"/>
      <c r="X515" s="824"/>
      <c r="Y515" s="706"/>
      <c r="Z515" s="824"/>
    </row>
    <row r="516" spans="1:26" s="5" customFormat="1">
      <c r="A516" s="817" t="s">
        <v>4352</v>
      </c>
      <c r="B516" s="817"/>
      <c r="C516" s="831" t="s">
        <v>127</v>
      </c>
      <c r="D516" s="819" t="s">
        <v>2</v>
      </c>
      <c r="E516" s="853" t="s">
        <v>120</v>
      </c>
      <c r="F516" s="832" t="s">
        <v>35</v>
      </c>
      <c r="G516" s="842" t="s">
        <v>89</v>
      </c>
      <c r="H516" s="842" t="s">
        <v>89</v>
      </c>
      <c r="I516" s="836" t="s">
        <v>41</v>
      </c>
      <c r="J516" s="845">
        <v>3</v>
      </c>
      <c r="K516" s="366"/>
      <c r="L516" s="366"/>
      <c r="M516" s="51"/>
      <c r="N516" s="366"/>
      <c r="O516" s="824"/>
      <c r="P516" s="366"/>
      <c r="Q516" s="825"/>
      <c r="R516" s="826"/>
      <c r="S516" s="827"/>
      <c r="T516" s="828"/>
      <c r="U516" s="829"/>
      <c r="V516" s="830"/>
      <c r="W516" s="824"/>
      <c r="X516" s="824"/>
      <c r="Y516" s="706"/>
      <c r="Z516" s="824"/>
    </row>
    <row r="517" spans="1:26" s="5" customFormat="1">
      <c r="A517" s="817" t="s">
        <v>4352</v>
      </c>
      <c r="B517" s="817" t="s">
        <v>4391</v>
      </c>
      <c r="C517" s="831" t="s">
        <v>2</v>
      </c>
      <c r="D517" s="819" t="str">
        <f t="shared" ref="D517" si="506">B517&amp;" "&amp;" "&amp;C517</f>
        <v>S4-039  ダイ</v>
      </c>
      <c r="E517" s="889" t="s">
        <v>4428</v>
      </c>
      <c r="F517" s="821" t="s">
        <v>34</v>
      </c>
      <c r="G517" s="833" t="s">
        <v>19</v>
      </c>
      <c r="H517" s="833" t="s">
        <v>19</v>
      </c>
      <c r="I517" s="838" t="s">
        <v>4430</v>
      </c>
      <c r="J517" s="845">
        <v>3</v>
      </c>
      <c r="K517" s="368" t="s">
        <v>21</v>
      </c>
      <c r="L517" s="373" t="s">
        <v>104</v>
      </c>
      <c r="M517" s="51" t="s">
        <v>4498</v>
      </c>
      <c r="N517" s="373" t="s">
        <v>496</v>
      </c>
      <c r="O517" s="824"/>
      <c r="P517" s="372"/>
      <c r="Q517" s="825">
        <v>2610</v>
      </c>
      <c r="R517" s="826">
        <v>1630</v>
      </c>
      <c r="S517" s="827">
        <v>1110</v>
      </c>
      <c r="T517" s="828">
        <v>1370</v>
      </c>
      <c r="U517" s="829">
        <v>1270</v>
      </c>
      <c r="V517" s="830">
        <f t="shared" ref="V517" si="507">SUM(Q517:U518)</f>
        <v>7990</v>
      </c>
      <c r="W517" s="824" t="s">
        <v>3389</v>
      </c>
      <c r="X517" s="824"/>
      <c r="Y517" s="706"/>
      <c r="Z517" s="824"/>
    </row>
    <row r="518" spans="1:26" s="5" customFormat="1">
      <c r="A518" s="817" t="s">
        <v>4352</v>
      </c>
      <c r="B518" s="817"/>
      <c r="C518" s="831" t="s">
        <v>2</v>
      </c>
      <c r="D518" s="819" t="s">
        <v>2</v>
      </c>
      <c r="E518" s="889" t="s">
        <v>4428</v>
      </c>
      <c r="F518" s="821" t="s">
        <v>34</v>
      </c>
      <c r="G518" s="833" t="s">
        <v>19</v>
      </c>
      <c r="H518" s="833" t="s">
        <v>19</v>
      </c>
      <c r="I518" s="838" t="s">
        <v>4430</v>
      </c>
      <c r="J518" s="845">
        <v>3</v>
      </c>
      <c r="K518" s="368" t="s">
        <v>21</v>
      </c>
      <c r="L518" s="373" t="s">
        <v>105</v>
      </c>
      <c r="M518" s="51" t="s">
        <v>4499</v>
      </c>
      <c r="N518" s="373" t="s">
        <v>83</v>
      </c>
      <c r="O518" s="824"/>
      <c r="P518" s="372"/>
      <c r="Q518" s="825"/>
      <c r="R518" s="826"/>
      <c r="S518" s="827"/>
      <c r="T518" s="828"/>
      <c r="U518" s="829"/>
      <c r="V518" s="830"/>
      <c r="W518" s="824" t="s">
        <v>3389</v>
      </c>
      <c r="X518" s="824"/>
      <c r="Y518" s="706"/>
      <c r="Z518" s="824"/>
    </row>
    <row r="519" spans="1:26" s="5" customFormat="1">
      <c r="A519" s="817" t="s">
        <v>4352</v>
      </c>
      <c r="B519" s="817" t="s">
        <v>4392</v>
      </c>
      <c r="C519" s="831" t="s">
        <v>38</v>
      </c>
      <c r="D519" s="819" t="str">
        <f t="shared" ref="D519" si="508">B519&amp;" "&amp;" "&amp;C519</f>
        <v>S4-040  ポップ</v>
      </c>
      <c r="E519" s="889" t="s">
        <v>4428</v>
      </c>
      <c r="F519" s="821" t="s">
        <v>34</v>
      </c>
      <c r="G519" s="822" t="s">
        <v>40</v>
      </c>
      <c r="H519" s="822" t="s">
        <v>40</v>
      </c>
      <c r="I519" s="823" t="s">
        <v>82</v>
      </c>
      <c r="J519" s="845">
        <v>3</v>
      </c>
      <c r="K519" s="368" t="s">
        <v>21</v>
      </c>
      <c r="L519" s="373" t="s">
        <v>2040</v>
      </c>
      <c r="M519" s="51" t="s">
        <v>4500</v>
      </c>
      <c r="N519" s="373" t="s">
        <v>83</v>
      </c>
      <c r="O519" s="824"/>
      <c r="P519" s="366"/>
      <c r="Q519" s="825">
        <v>2580</v>
      </c>
      <c r="R519" s="826">
        <v>990</v>
      </c>
      <c r="S519" s="827">
        <v>1690</v>
      </c>
      <c r="T519" s="828">
        <v>1450</v>
      </c>
      <c r="U519" s="829">
        <v>1270</v>
      </c>
      <c r="V519" s="830">
        <f t="shared" ref="V519" si="509">SUM(Q519:U520)</f>
        <v>7980</v>
      </c>
      <c r="W519" s="824" t="s">
        <v>3389</v>
      </c>
      <c r="X519" s="824"/>
      <c r="Y519" s="706"/>
      <c r="Z519" s="824"/>
    </row>
    <row r="520" spans="1:26" s="5" customFormat="1">
      <c r="A520" s="817" t="s">
        <v>4352</v>
      </c>
      <c r="B520" s="817"/>
      <c r="C520" s="831" t="s">
        <v>38</v>
      </c>
      <c r="D520" s="819" t="s">
        <v>2</v>
      </c>
      <c r="E520" s="889" t="s">
        <v>4428</v>
      </c>
      <c r="F520" s="821" t="s">
        <v>34</v>
      </c>
      <c r="G520" s="822" t="s">
        <v>40</v>
      </c>
      <c r="H520" s="822" t="s">
        <v>40</v>
      </c>
      <c r="I520" s="823" t="s">
        <v>82</v>
      </c>
      <c r="J520" s="845">
        <v>3</v>
      </c>
      <c r="K520" s="369" t="s">
        <v>37</v>
      </c>
      <c r="L520" s="373" t="s">
        <v>2785</v>
      </c>
      <c r="M520" s="51" t="s">
        <v>4501</v>
      </c>
      <c r="N520" s="373" t="s">
        <v>490</v>
      </c>
      <c r="O520" s="824"/>
      <c r="P520" s="366"/>
      <c r="Q520" s="825"/>
      <c r="R520" s="826"/>
      <c r="S520" s="827"/>
      <c r="T520" s="828"/>
      <c r="U520" s="829"/>
      <c r="V520" s="830"/>
      <c r="W520" s="824" t="s">
        <v>3389</v>
      </c>
      <c r="X520" s="824"/>
      <c r="Y520" s="706"/>
      <c r="Z520" s="824"/>
    </row>
    <row r="521" spans="1:26" s="5" customFormat="1">
      <c r="A521" s="817" t="s">
        <v>4352</v>
      </c>
      <c r="B521" s="817" t="s">
        <v>4393</v>
      </c>
      <c r="C521" s="831" t="s">
        <v>183</v>
      </c>
      <c r="D521" s="819" t="str">
        <f t="shared" ref="D521" si="510">B521&amp;" "&amp;" "&amp;C521</f>
        <v>S4-041  マァム</v>
      </c>
      <c r="E521" s="889" t="s">
        <v>4428</v>
      </c>
      <c r="F521" s="821" t="s">
        <v>34</v>
      </c>
      <c r="G521" s="833" t="s">
        <v>19</v>
      </c>
      <c r="H521" s="833" t="s">
        <v>19</v>
      </c>
      <c r="I521" s="838" t="s">
        <v>4430</v>
      </c>
      <c r="J521" s="817">
        <v>2</v>
      </c>
      <c r="K521" s="368" t="s">
        <v>21</v>
      </c>
      <c r="L521" s="373" t="s">
        <v>2040</v>
      </c>
      <c r="M521" s="37" t="s">
        <v>4502</v>
      </c>
      <c r="N521" s="373" t="s">
        <v>83</v>
      </c>
      <c r="O521" s="824"/>
      <c r="P521" s="366"/>
      <c r="Q521" s="825">
        <v>2560</v>
      </c>
      <c r="R521" s="826">
        <v>1590</v>
      </c>
      <c r="S521" s="827">
        <v>1070</v>
      </c>
      <c r="T521" s="828">
        <v>1540</v>
      </c>
      <c r="U521" s="829">
        <v>1220</v>
      </c>
      <c r="V521" s="830">
        <f t="shared" ref="V521" si="511">SUM(Q521:U522)</f>
        <v>7980</v>
      </c>
      <c r="W521" s="824" t="s">
        <v>3389</v>
      </c>
      <c r="X521" s="824"/>
      <c r="Y521" s="706"/>
      <c r="Z521" s="824"/>
    </row>
    <row r="522" spans="1:26" s="5" customFormat="1">
      <c r="A522" s="817" t="s">
        <v>4352</v>
      </c>
      <c r="B522" s="817"/>
      <c r="C522" s="831" t="s">
        <v>183</v>
      </c>
      <c r="D522" s="819" t="s">
        <v>2</v>
      </c>
      <c r="E522" s="889" t="s">
        <v>4428</v>
      </c>
      <c r="F522" s="821" t="s">
        <v>34</v>
      </c>
      <c r="G522" s="833" t="s">
        <v>19</v>
      </c>
      <c r="H522" s="833" t="s">
        <v>19</v>
      </c>
      <c r="I522" s="838" t="s">
        <v>4430</v>
      </c>
      <c r="J522" s="817">
        <v>2</v>
      </c>
      <c r="K522" s="368" t="s">
        <v>21</v>
      </c>
      <c r="L522" s="373" t="s">
        <v>104</v>
      </c>
      <c r="M522" s="51" t="s">
        <v>4548</v>
      </c>
      <c r="N522" s="373" t="s">
        <v>496</v>
      </c>
      <c r="O522" s="824"/>
      <c r="P522" s="366"/>
      <c r="Q522" s="825"/>
      <c r="R522" s="826"/>
      <c r="S522" s="827"/>
      <c r="T522" s="828"/>
      <c r="U522" s="829"/>
      <c r="V522" s="830"/>
      <c r="W522" s="824" t="s">
        <v>3389</v>
      </c>
      <c r="X522" s="824"/>
      <c r="Y522" s="706"/>
      <c r="Z522" s="824"/>
    </row>
    <row r="523" spans="1:26" s="5" customFormat="1">
      <c r="A523" s="817" t="s">
        <v>4352</v>
      </c>
      <c r="B523" s="817" t="s">
        <v>4394</v>
      </c>
      <c r="C523" s="831" t="s">
        <v>44</v>
      </c>
      <c r="D523" s="819" t="str">
        <f t="shared" ref="D523" si="512">B523&amp;" "&amp;" "&amp;C523</f>
        <v>S4-042  ヒム</v>
      </c>
      <c r="E523" s="889" t="s">
        <v>4428</v>
      </c>
      <c r="F523" s="821" t="s">
        <v>34</v>
      </c>
      <c r="G523" s="833" t="s">
        <v>19</v>
      </c>
      <c r="H523" s="833" t="s">
        <v>19</v>
      </c>
      <c r="I523" s="838" t="s">
        <v>4430</v>
      </c>
      <c r="J523" s="845">
        <v>3</v>
      </c>
      <c r="K523" s="368" t="s">
        <v>21</v>
      </c>
      <c r="L523" s="373" t="s">
        <v>105</v>
      </c>
      <c r="M523" s="37" t="s">
        <v>4503</v>
      </c>
      <c r="N523" s="373" t="s">
        <v>85</v>
      </c>
      <c r="O523" s="824"/>
      <c r="P523" s="366"/>
      <c r="Q523" s="825">
        <v>2470</v>
      </c>
      <c r="R523" s="826">
        <v>1530</v>
      </c>
      <c r="S523" s="827">
        <v>1150</v>
      </c>
      <c r="T523" s="828">
        <v>1390</v>
      </c>
      <c r="U523" s="829">
        <v>1440</v>
      </c>
      <c r="V523" s="830">
        <f t="shared" ref="V523" si="513">SUM(Q523:U524)</f>
        <v>7980</v>
      </c>
      <c r="W523" s="824"/>
      <c r="X523" s="824"/>
      <c r="Y523" s="706"/>
      <c r="Z523" s="824"/>
    </row>
    <row r="524" spans="1:26" s="5" customFormat="1">
      <c r="A524" s="817" t="s">
        <v>4352</v>
      </c>
      <c r="B524" s="817"/>
      <c r="C524" s="831" t="s">
        <v>44</v>
      </c>
      <c r="D524" s="819" t="s">
        <v>2</v>
      </c>
      <c r="E524" s="889" t="s">
        <v>4428</v>
      </c>
      <c r="F524" s="821" t="s">
        <v>34</v>
      </c>
      <c r="G524" s="833" t="s">
        <v>19</v>
      </c>
      <c r="H524" s="833" t="s">
        <v>19</v>
      </c>
      <c r="I524" s="838" t="s">
        <v>4430</v>
      </c>
      <c r="J524" s="845">
        <v>3</v>
      </c>
      <c r="K524" s="368" t="s">
        <v>21</v>
      </c>
      <c r="L524" s="373" t="s">
        <v>2040</v>
      </c>
      <c r="M524" s="51" t="s">
        <v>4504</v>
      </c>
      <c r="N524" s="373" t="s">
        <v>496</v>
      </c>
      <c r="O524" s="824"/>
      <c r="P524" s="366"/>
      <c r="Q524" s="825"/>
      <c r="R524" s="826"/>
      <c r="S524" s="827"/>
      <c r="T524" s="828"/>
      <c r="U524" s="829"/>
      <c r="V524" s="830"/>
      <c r="W524" s="824"/>
      <c r="X524" s="824"/>
      <c r="Y524" s="706"/>
      <c r="Z524" s="824"/>
    </row>
    <row r="525" spans="1:26" s="5" customFormat="1">
      <c r="A525" s="817" t="s">
        <v>4352</v>
      </c>
      <c r="B525" s="817" t="s">
        <v>4395</v>
      </c>
      <c r="C525" s="831" t="s">
        <v>43</v>
      </c>
      <c r="D525" s="819" t="str">
        <f t="shared" ref="D525" si="514">B525&amp;" "&amp;" "&amp;C525</f>
        <v>S4-043  ラーハルト</v>
      </c>
      <c r="E525" s="889" t="s">
        <v>4428</v>
      </c>
      <c r="F525" s="821" t="s">
        <v>34</v>
      </c>
      <c r="G525" s="833" t="s">
        <v>19</v>
      </c>
      <c r="H525" s="833" t="s">
        <v>19</v>
      </c>
      <c r="I525" s="846" t="s">
        <v>93</v>
      </c>
      <c r="J525" s="845">
        <v>3</v>
      </c>
      <c r="K525" s="369" t="s">
        <v>37</v>
      </c>
      <c r="L525" s="373" t="s">
        <v>2785</v>
      </c>
      <c r="M525" s="51" t="s">
        <v>4505</v>
      </c>
      <c r="N525" s="373" t="s">
        <v>490</v>
      </c>
      <c r="O525" s="824"/>
      <c r="P525" s="366"/>
      <c r="Q525" s="825">
        <v>2540</v>
      </c>
      <c r="R525" s="826">
        <v>1480</v>
      </c>
      <c r="S525" s="827">
        <v>1310</v>
      </c>
      <c r="T525" s="828">
        <v>1510</v>
      </c>
      <c r="U525" s="829">
        <v>1120</v>
      </c>
      <c r="V525" s="830">
        <f t="shared" ref="V525" si="515">SUM(Q525:U526)</f>
        <v>7960</v>
      </c>
      <c r="W525" s="367"/>
      <c r="X525" s="824"/>
      <c r="Y525" s="706"/>
      <c r="Z525" s="824"/>
    </row>
    <row r="526" spans="1:26" s="5" customFormat="1">
      <c r="A526" s="817" t="s">
        <v>4352</v>
      </c>
      <c r="B526" s="817"/>
      <c r="C526" s="831" t="s">
        <v>43</v>
      </c>
      <c r="D526" s="819" t="s">
        <v>2</v>
      </c>
      <c r="E526" s="889" t="s">
        <v>4428</v>
      </c>
      <c r="F526" s="821" t="s">
        <v>34</v>
      </c>
      <c r="G526" s="833" t="s">
        <v>19</v>
      </c>
      <c r="H526" s="833" t="s">
        <v>19</v>
      </c>
      <c r="I526" s="846" t="s">
        <v>93</v>
      </c>
      <c r="J526" s="845">
        <v>3</v>
      </c>
      <c r="K526" s="368" t="s">
        <v>21</v>
      </c>
      <c r="L526" s="373" t="s">
        <v>104</v>
      </c>
      <c r="M526" s="51" t="s">
        <v>4506</v>
      </c>
      <c r="N526" s="373" t="s">
        <v>496</v>
      </c>
      <c r="O526" s="824"/>
      <c r="P526" s="366"/>
      <c r="Q526" s="825"/>
      <c r="R526" s="826"/>
      <c r="S526" s="827"/>
      <c r="T526" s="828"/>
      <c r="U526" s="829"/>
      <c r="V526" s="830"/>
      <c r="W526" s="367"/>
      <c r="X526" s="824"/>
      <c r="Y526" s="706"/>
      <c r="Z526" s="824"/>
    </row>
    <row r="527" spans="1:26" s="5" customFormat="1">
      <c r="A527" s="817" t="s">
        <v>4352</v>
      </c>
      <c r="B527" s="817" t="s">
        <v>4396</v>
      </c>
      <c r="C527" s="831" t="s">
        <v>172</v>
      </c>
      <c r="D527" s="819" t="str">
        <f t="shared" ref="D527" si="516">B527&amp;" "&amp;" "&amp;C527</f>
        <v>S4-044  ヒュンケル</v>
      </c>
      <c r="E527" s="889" t="s">
        <v>4428</v>
      </c>
      <c r="F527" s="821" t="s">
        <v>34</v>
      </c>
      <c r="G527" s="833" t="s">
        <v>19</v>
      </c>
      <c r="H527" s="835" t="s">
        <v>88</v>
      </c>
      <c r="I527" s="848" t="s">
        <v>87</v>
      </c>
      <c r="J527" s="817">
        <v>2</v>
      </c>
      <c r="K527" s="368" t="s">
        <v>21</v>
      </c>
      <c r="L527" s="373" t="s">
        <v>2040</v>
      </c>
      <c r="M527" s="51" t="s">
        <v>4507</v>
      </c>
      <c r="N527" s="373" t="s">
        <v>83</v>
      </c>
      <c r="O527" s="824"/>
      <c r="P527" s="366"/>
      <c r="Q527" s="825">
        <v>2600</v>
      </c>
      <c r="R527" s="826">
        <v>1550</v>
      </c>
      <c r="S527" s="827">
        <v>890</v>
      </c>
      <c r="T527" s="828">
        <v>1520</v>
      </c>
      <c r="U527" s="829">
        <v>1420</v>
      </c>
      <c r="V527" s="830">
        <f t="shared" ref="V527" si="517">SUM(Q527:U528)</f>
        <v>7980</v>
      </c>
      <c r="W527" s="378" t="s">
        <v>3389</v>
      </c>
      <c r="X527" s="824"/>
      <c r="Y527" s="706"/>
      <c r="Z527" s="824"/>
    </row>
    <row r="528" spans="1:26" s="5" customFormat="1">
      <c r="A528" s="817" t="s">
        <v>4352</v>
      </c>
      <c r="B528" s="817"/>
      <c r="C528" s="831" t="s">
        <v>172</v>
      </c>
      <c r="D528" s="819" t="s">
        <v>2</v>
      </c>
      <c r="E528" s="889" t="s">
        <v>4428</v>
      </c>
      <c r="F528" s="821" t="s">
        <v>34</v>
      </c>
      <c r="G528" s="833" t="s">
        <v>19</v>
      </c>
      <c r="H528" s="835" t="s">
        <v>88</v>
      </c>
      <c r="I528" s="848" t="s">
        <v>87</v>
      </c>
      <c r="J528" s="817">
        <v>2</v>
      </c>
      <c r="K528" s="368" t="s">
        <v>21</v>
      </c>
      <c r="L528" s="373" t="s">
        <v>2779</v>
      </c>
      <c r="M528" s="51" t="s">
        <v>4508</v>
      </c>
      <c r="N528" s="373" t="s">
        <v>83</v>
      </c>
      <c r="O528" s="824"/>
      <c r="P528" s="366"/>
      <c r="Q528" s="825"/>
      <c r="R528" s="826"/>
      <c r="S528" s="827"/>
      <c r="T528" s="828"/>
      <c r="U528" s="829"/>
      <c r="V528" s="830"/>
      <c r="W528" s="380" t="s">
        <v>4450</v>
      </c>
      <c r="X528" s="824"/>
      <c r="Y528" s="706"/>
      <c r="Z528" s="824"/>
    </row>
    <row r="529" spans="1:26" s="5" customFormat="1">
      <c r="A529" s="817" t="s">
        <v>4352</v>
      </c>
      <c r="B529" s="817" t="s">
        <v>4397</v>
      </c>
      <c r="C529" s="831" t="s">
        <v>42</v>
      </c>
      <c r="D529" s="819" t="str">
        <f t="shared" ref="D529" si="518">B529&amp;" "&amp;" "&amp;C529</f>
        <v>S4-045  レオナ</v>
      </c>
      <c r="E529" s="889" t="s">
        <v>4428</v>
      </c>
      <c r="F529" s="821" t="s">
        <v>34</v>
      </c>
      <c r="G529" s="822" t="s">
        <v>40</v>
      </c>
      <c r="H529" s="843" t="s">
        <v>80</v>
      </c>
      <c r="I529" s="848" t="s">
        <v>87</v>
      </c>
      <c r="J529" s="845">
        <v>3</v>
      </c>
      <c r="K529" s="368" t="s">
        <v>21</v>
      </c>
      <c r="L529" s="373" t="s">
        <v>2777</v>
      </c>
      <c r="M529" s="51" t="s">
        <v>4549</v>
      </c>
      <c r="N529" s="373" t="s">
        <v>83</v>
      </c>
      <c r="O529" s="824"/>
      <c r="P529" s="366"/>
      <c r="Q529" s="825">
        <v>2530</v>
      </c>
      <c r="R529" s="826">
        <v>960</v>
      </c>
      <c r="S529" s="827">
        <v>1660</v>
      </c>
      <c r="T529" s="828">
        <v>1490</v>
      </c>
      <c r="U529" s="829">
        <v>1300</v>
      </c>
      <c r="V529" s="830">
        <f t="shared" ref="V529" si="519">SUM(Q529:U530)</f>
        <v>7940</v>
      </c>
      <c r="W529" s="824" t="s">
        <v>3389</v>
      </c>
      <c r="X529" s="824"/>
      <c r="Y529" s="706"/>
      <c r="Z529" s="824"/>
    </row>
    <row r="530" spans="1:26" s="5" customFormat="1">
      <c r="A530" s="817" t="s">
        <v>4352</v>
      </c>
      <c r="B530" s="817"/>
      <c r="C530" s="831" t="s">
        <v>42</v>
      </c>
      <c r="D530" s="819" t="s">
        <v>2</v>
      </c>
      <c r="E530" s="889" t="s">
        <v>4428</v>
      </c>
      <c r="F530" s="821" t="s">
        <v>34</v>
      </c>
      <c r="G530" s="822" t="s">
        <v>40</v>
      </c>
      <c r="H530" s="843" t="s">
        <v>80</v>
      </c>
      <c r="I530" s="848" t="s">
        <v>87</v>
      </c>
      <c r="J530" s="845">
        <v>3</v>
      </c>
      <c r="K530" s="11" t="s">
        <v>81</v>
      </c>
      <c r="L530" s="373" t="s">
        <v>81</v>
      </c>
      <c r="M530" s="51" t="s">
        <v>4479</v>
      </c>
      <c r="N530" s="373" t="s">
        <v>490</v>
      </c>
      <c r="O530" s="824"/>
      <c r="P530" s="366"/>
      <c r="Q530" s="825"/>
      <c r="R530" s="826"/>
      <c r="S530" s="827"/>
      <c r="T530" s="828"/>
      <c r="U530" s="829"/>
      <c r="V530" s="830"/>
      <c r="W530" s="824" t="s">
        <v>3389</v>
      </c>
      <c r="X530" s="824"/>
      <c r="Y530" s="706"/>
      <c r="Z530" s="824"/>
    </row>
    <row r="531" spans="1:26" s="5" customFormat="1">
      <c r="A531" s="817" t="s">
        <v>4352</v>
      </c>
      <c r="B531" s="817" t="s">
        <v>4398</v>
      </c>
      <c r="C531" s="831" t="s">
        <v>57</v>
      </c>
      <c r="D531" s="819" t="str">
        <f t="shared" ref="D531" si="520">B531&amp;" "&amp;" "&amp;C531</f>
        <v>S4-046  ゴメちゃん</v>
      </c>
      <c r="E531" s="889" t="s">
        <v>4428</v>
      </c>
      <c r="F531" s="821" t="s">
        <v>34</v>
      </c>
      <c r="G531" s="833" t="s">
        <v>19</v>
      </c>
      <c r="H531" s="833" t="s">
        <v>19</v>
      </c>
      <c r="I531" s="844" t="s">
        <v>4465</v>
      </c>
      <c r="J531" s="817">
        <v>2</v>
      </c>
      <c r="K531" s="368" t="s">
        <v>21</v>
      </c>
      <c r="L531" s="373" t="s">
        <v>2040</v>
      </c>
      <c r="M531" s="51" t="s">
        <v>4509</v>
      </c>
      <c r="N531" s="373" t="s">
        <v>83</v>
      </c>
      <c r="O531" s="824"/>
      <c r="P531" s="366"/>
      <c r="Q531" s="825">
        <v>2620</v>
      </c>
      <c r="R531" s="826">
        <v>1290</v>
      </c>
      <c r="S531" s="827">
        <v>990</v>
      </c>
      <c r="T531" s="828">
        <v>1480</v>
      </c>
      <c r="U531" s="829">
        <v>1560</v>
      </c>
      <c r="V531" s="830">
        <f t="shared" ref="V531" si="521">SUM(Q531:U532)</f>
        <v>7940</v>
      </c>
      <c r="W531" s="445" t="s">
        <v>4685</v>
      </c>
      <c r="X531" s="824"/>
      <c r="Y531" s="706"/>
      <c r="Z531" s="824"/>
    </row>
    <row r="532" spans="1:26" s="5" customFormat="1">
      <c r="A532" s="817" t="s">
        <v>4352</v>
      </c>
      <c r="B532" s="817"/>
      <c r="C532" s="831" t="s">
        <v>57</v>
      </c>
      <c r="D532" s="819" t="s">
        <v>2</v>
      </c>
      <c r="E532" s="889" t="s">
        <v>4428</v>
      </c>
      <c r="F532" s="821" t="s">
        <v>34</v>
      </c>
      <c r="G532" s="833" t="s">
        <v>19</v>
      </c>
      <c r="H532" s="833" t="s">
        <v>19</v>
      </c>
      <c r="I532" s="844" t="s">
        <v>4465</v>
      </c>
      <c r="J532" s="817">
        <v>2</v>
      </c>
      <c r="K532" s="368" t="s">
        <v>21</v>
      </c>
      <c r="L532" s="373" t="s">
        <v>2777</v>
      </c>
      <c r="M532" s="51" t="s">
        <v>4550</v>
      </c>
      <c r="N532" s="373" t="s">
        <v>490</v>
      </c>
      <c r="O532" s="824"/>
      <c r="P532" s="366"/>
      <c r="Q532" s="825"/>
      <c r="R532" s="826"/>
      <c r="S532" s="827"/>
      <c r="T532" s="828"/>
      <c r="U532" s="829"/>
      <c r="V532" s="830"/>
      <c r="W532" s="443" t="s">
        <v>4682</v>
      </c>
      <c r="X532" s="824"/>
      <c r="Y532" s="706"/>
      <c r="Z532" s="824"/>
    </row>
    <row r="533" spans="1:26" s="5" customFormat="1">
      <c r="A533" s="817" t="s">
        <v>4352</v>
      </c>
      <c r="B533" s="817" t="s">
        <v>4399</v>
      </c>
      <c r="C533" s="831" t="s">
        <v>187</v>
      </c>
      <c r="D533" s="819" t="str">
        <f t="shared" ref="D533" si="522">B533&amp;" "&amp;" "&amp;C533</f>
        <v>S4-047  ミストバーン</v>
      </c>
      <c r="E533" s="889" t="s">
        <v>4428</v>
      </c>
      <c r="F533" s="851" t="s">
        <v>78</v>
      </c>
      <c r="G533" s="833" t="s">
        <v>19</v>
      </c>
      <c r="H533" s="835" t="s">
        <v>88</v>
      </c>
      <c r="I533" s="837" t="s">
        <v>4431</v>
      </c>
      <c r="J533" s="817">
        <v>4</v>
      </c>
      <c r="K533" s="368" t="s">
        <v>21</v>
      </c>
      <c r="L533" s="373" t="s">
        <v>104</v>
      </c>
      <c r="M533" s="51" t="s">
        <v>4535</v>
      </c>
      <c r="N533" s="373" t="s">
        <v>496</v>
      </c>
      <c r="O533" s="824"/>
      <c r="P533" s="366"/>
      <c r="Q533" s="825">
        <v>2460</v>
      </c>
      <c r="R533" s="826">
        <v>1590</v>
      </c>
      <c r="S533" s="827">
        <v>1390</v>
      </c>
      <c r="T533" s="828">
        <v>1200</v>
      </c>
      <c r="U533" s="829">
        <v>1300</v>
      </c>
      <c r="V533" s="830">
        <f t="shared" ref="V533" si="523">SUM(Q533:U534)</f>
        <v>7940</v>
      </c>
      <c r="W533" s="824" t="s">
        <v>4687</v>
      </c>
      <c r="X533" s="847" t="s">
        <v>172</v>
      </c>
      <c r="Y533" s="706"/>
      <c r="Z533" s="824"/>
    </row>
    <row r="534" spans="1:26" s="5" customFormat="1">
      <c r="A534" s="817" t="s">
        <v>4352</v>
      </c>
      <c r="B534" s="817"/>
      <c r="C534" s="831" t="s">
        <v>187</v>
      </c>
      <c r="D534" s="819" t="s">
        <v>2</v>
      </c>
      <c r="E534" s="889" t="s">
        <v>4428</v>
      </c>
      <c r="F534" s="851" t="s">
        <v>78</v>
      </c>
      <c r="G534" s="833" t="s">
        <v>19</v>
      </c>
      <c r="H534" s="835" t="s">
        <v>88</v>
      </c>
      <c r="I534" s="837" t="s">
        <v>4431</v>
      </c>
      <c r="J534" s="817">
        <v>4</v>
      </c>
      <c r="K534" s="369" t="s">
        <v>37</v>
      </c>
      <c r="L534" s="373" t="s">
        <v>98</v>
      </c>
      <c r="M534" s="51" t="s">
        <v>4556</v>
      </c>
      <c r="N534" s="373" t="s">
        <v>492</v>
      </c>
      <c r="O534" s="824"/>
      <c r="P534" s="366"/>
      <c r="Q534" s="825"/>
      <c r="R534" s="826"/>
      <c r="S534" s="827"/>
      <c r="T534" s="828"/>
      <c r="U534" s="829"/>
      <c r="V534" s="830"/>
      <c r="W534" s="824" t="s">
        <v>4687</v>
      </c>
      <c r="X534" s="847" t="s">
        <v>172</v>
      </c>
      <c r="Y534" s="706"/>
      <c r="Z534" s="824"/>
    </row>
    <row r="535" spans="1:26" s="5" customFormat="1">
      <c r="A535" s="817" t="s">
        <v>4352</v>
      </c>
      <c r="B535" s="817" t="s">
        <v>4400</v>
      </c>
      <c r="C535" s="831" t="s">
        <v>188</v>
      </c>
      <c r="D535" s="819" t="str">
        <f t="shared" ref="D535" si="524">B535&amp;" "&amp;" "&amp;C535</f>
        <v>S4-048  キルバーン</v>
      </c>
      <c r="E535" s="889" t="s">
        <v>4428</v>
      </c>
      <c r="F535" s="840" t="s">
        <v>74</v>
      </c>
      <c r="G535" s="833" t="s">
        <v>19</v>
      </c>
      <c r="H535" s="833" t="s">
        <v>19</v>
      </c>
      <c r="I535" s="836" t="s">
        <v>41</v>
      </c>
      <c r="J535" s="845">
        <v>3</v>
      </c>
      <c r="K535" s="370" t="s">
        <v>99</v>
      </c>
      <c r="L535" s="373" t="s">
        <v>2040</v>
      </c>
      <c r="M535" s="51" t="s">
        <v>4536</v>
      </c>
      <c r="N535" s="373" t="s">
        <v>496</v>
      </c>
      <c r="O535" s="824"/>
      <c r="P535" s="366"/>
      <c r="Q535" s="825">
        <v>2400</v>
      </c>
      <c r="R535" s="826">
        <v>1700</v>
      </c>
      <c r="S535" s="827">
        <v>1290</v>
      </c>
      <c r="T535" s="828">
        <v>1390</v>
      </c>
      <c r="U535" s="829">
        <v>1200</v>
      </c>
      <c r="V535" s="830">
        <f t="shared" ref="V535" si="525">SUM(Q535:U536)</f>
        <v>7980</v>
      </c>
      <c r="W535" s="824"/>
      <c r="X535" s="824"/>
      <c r="Y535" s="706"/>
      <c r="Z535" s="824"/>
    </row>
    <row r="536" spans="1:26" s="5" customFormat="1">
      <c r="A536" s="817" t="s">
        <v>4352</v>
      </c>
      <c r="B536" s="817"/>
      <c r="C536" s="831" t="s">
        <v>188</v>
      </c>
      <c r="D536" s="819" t="s">
        <v>2</v>
      </c>
      <c r="E536" s="889" t="s">
        <v>4428</v>
      </c>
      <c r="F536" s="840" t="s">
        <v>74</v>
      </c>
      <c r="G536" s="833" t="s">
        <v>19</v>
      </c>
      <c r="H536" s="833" t="s">
        <v>19</v>
      </c>
      <c r="I536" s="836" t="s">
        <v>41</v>
      </c>
      <c r="J536" s="845">
        <v>3</v>
      </c>
      <c r="K536" s="370" t="s">
        <v>99</v>
      </c>
      <c r="L536" s="373" t="s">
        <v>104</v>
      </c>
      <c r="M536" s="51" t="s">
        <v>4537</v>
      </c>
      <c r="N536" s="373" t="s">
        <v>496</v>
      </c>
      <c r="O536" s="824"/>
      <c r="P536" s="366"/>
      <c r="Q536" s="825"/>
      <c r="R536" s="826"/>
      <c r="S536" s="827"/>
      <c r="T536" s="828"/>
      <c r="U536" s="829"/>
      <c r="V536" s="830"/>
      <c r="W536" s="824"/>
      <c r="X536" s="824"/>
      <c r="Y536" s="706"/>
      <c r="Z536" s="824"/>
    </row>
    <row r="537" spans="1:26" s="5" customFormat="1">
      <c r="A537" s="817" t="s">
        <v>4352</v>
      </c>
      <c r="B537" s="817" t="s">
        <v>4401</v>
      </c>
      <c r="C537" s="831" t="s">
        <v>189</v>
      </c>
      <c r="D537" s="819" t="str">
        <f t="shared" ref="D537" si="526">B537&amp;" "&amp;" "&amp;C537</f>
        <v>S4-049  アバン</v>
      </c>
      <c r="E537" s="841" t="s">
        <v>54</v>
      </c>
      <c r="F537" s="821" t="s">
        <v>34</v>
      </c>
      <c r="G537" s="833" t="s">
        <v>19</v>
      </c>
      <c r="H537" s="833" t="s">
        <v>19</v>
      </c>
      <c r="I537" s="834" t="s">
        <v>90</v>
      </c>
      <c r="J537" s="817">
        <v>2</v>
      </c>
      <c r="K537" s="368" t="s">
        <v>21</v>
      </c>
      <c r="L537" s="373" t="s">
        <v>2777</v>
      </c>
      <c r="M537" s="51" t="s">
        <v>4551</v>
      </c>
      <c r="N537" s="373" t="s">
        <v>83</v>
      </c>
      <c r="O537" s="824"/>
      <c r="P537" s="366"/>
      <c r="Q537" s="825">
        <v>2620</v>
      </c>
      <c r="R537" s="826">
        <v>1740</v>
      </c>
      <c r="S537" s="827">
        <v>1120</v>
      </c>
      <c r="T537" s="828">
        <v>1350</v>
      </c>
      <c r="U537" s="829">
        <v>1410</v>
      </c>
      <c r="V537" s="830">
        <f t="shared" ref="V537" si="527">SUM(Q537:U538)</f>
        <v>8240</v>
      </c>
      <c r="W537" s="366"/>
      <c r="X537" s="847" t="s">
        <v>319</v>
      </c>
      <c r="Y537" s="706"/>
      <c r="Z537" s="824"/>
    </row>
    <row r="538" spans="1:26" s="5" customFormat="1">
      <c r="A538" s="817" t="s">
        <v>4352</v>
      </c>
      <c r="B538" s="817"/>
      <c r="C538" s="831" t="s">
        <v>189</v>
      </c>
      <c r="D538" s="819" t="s">
        <v>2</v>
      </c>
      <c r="E538" s="841" t="s">
        <v>54</v>
      </c>
      <c r="F538" s="821" t="s">
        <v>34</v>
      </c>
      <c r="G538" s="833" t="s">
        <v>19</v>
      </c>
      <c r="H538" s="833" t="s">
        <v>19</v>
      </c>
      <c r="I538" s="834" t="s">
        <v>90</v>
      </c>
      <c r="J538" s="817">
        <v>2</v>
      </c>
      <c r="K538" s="368" t="s">
        <v>21</v>
      </c>
      <c r="L538" s="373" t="s">
        <v>2779</v>
      </c>
      <c r="M538" s="51" t="s">
        <v>4510</v>
      </c>
      <c r="N538" s="373" t="s">
        <v>83</v>
      </c>
      <c r="O538" s="824"/>
      <c r="P538" s="366"/>
      <c r="Q538" s="825"/>
      <c r="R538" s="826"/>
      <c r="S538" s="827"/>
      <c r="T538" s="828"/>
      <c r="U538" s="829"/>
      <c r="V538" s="830"/>
      <c r="W538" s="367"/>
      <c r="X538" s="847" t="s">
        <v>319</v>
      </c>
      <c r="Y538" s="706"/>
      <c r="Z538" s="824"/>
    </row>
    <row r="539" spans="1:26" s="5" customFormat="1">
      <c r="A539" s="817" t="s">
        <v>4352</v>
      </c>
      <c r="B539" s="817" t="s">
        <v>4402</v>
      </c>
      <c r="C539" s="818" t="s">
        <v>319</v>
      </c>
      <c r="D539" s="819" t="str">
        <f t="shared" ref="D539" si="528">B539&amp;" "&amp;" "&amp;C539</f>
        <v>S4-050  超魔生物ハドラー</v>
      </c>
      <c r="E539" s="841" t="s">
        <v>54</v>
      </c>
      <c r="F539" s="840" t="s">
        <v>74</v>
      </c>
      <c r="G539" s="833" t="s">
        <v>19</v>
      </c>
      <c r="H539" s="833" t="s">
        <v>19</v>
      </c>
      <c r="I539" s="836" t="s">
        <v>41</v>
      </c>
      <c r="J539" s="817">
        <v>4</v>
      </c>
      <c r="K539" s="368" t="s">
        <v>21</v>
      </c>
      <c r="L539" s="373" t="s">
        <v>2040</v>
      </c>
      <c r="M539" s="51" t="s">
        <v>4511</v>
      </c>
      <c r="N539" s="373" t="s">
        <v>496</v>
      </c>
      <c r="O539" s="824"/>
      <c r="P539" s="366"/>
      <c r="Q539" s="825">
        <v>2470</v>
      </c>
      <c r="R539" s="826">
        <v>1790</v>
      </c>
      <c r="S539" s="827">
        <v>1390</v>
      </c>
      <c r="T539" s="828">
        <v>1240</v>
      </c>
      <c r="U539" s="829">
        <v>1400</v>
      </c>
      <c r="V539" s="830">
        <f t="shared" ref="V539" si="529">SUM(Q539:U540)</f>
        <v>8290</v>
      </c>
      <c r="W539" s="366"/>
      <c r="X539" s="847" t="s">
        <v>189</v>
      </c>
      <c r="Y539" s="706"/>
      <c r="Z539" s="824"/>
    </row>
    <row r="540" spans="1:26" s="5" customFormat="1">
      <c r="A540" s="817" t="s">
        <v>4352</v>
      </c>
      <c r="B540" s="817"/>
      <c r="C540" s="818" t="s">
        <v>319</v>
      </c>
      <c r="D540" s="819" t="s">
        <v>2</v>
      </c>
      <c r="E540" s="841" t="s">
        <v>54</v>
      </c>
      <c r="F540" s="840" t="s">
        <v>74</v>
      </c>
      <c r="G540" s="833" t="s">
        <v>19</v>
      </c>
      <c r="H540" s="833" t="s">
        <v>19</v>
      </c>
      <c r="I540" s="836" t="s">
        <v>41</v>
      </c>
      <c r="J540" s="817">
        <v>4</v>
      </c>
      <c r="K540" s="368" t="s">
        <v>21</v>
      </c>
      <c r="L540" s="373" t="s">
        <v>105</v>
      </c>
      <c r="M540" s="51" t="s">
        <v>4512</v>
      </c>
      <c r="N540" s="373" t="s">
        <v>490</v>
      </c>
      <c r="O540" s="824"/>
      <c r="P540" s="366"/>
      <c r="Q540" s="825"/>
      <c r="R540" s="826"/>
      <c r="S540" s="827"/>
      <c r="T540" s="828"/>
      <c r="U540" s="829"/>
      <c r="V540" s="830"/>
      <c r="W540" s="367"/>
      <c r="X540" s="847" t="s">
        <v>189</v>
      </c>
      <c r="Y540" s="706"/>
      <c r="Z540" s="824"/>
    </row>
    <row r="541" spans="1:26" s="5" customFormat="1">
      <c r="A541" s="817" t="s">
        <v>4352</v>
      </c>
      <c r="B541" s="817" t="s">
        <v>4403</v>
      </c>
      <c r="C541" s="818" t="s">
        <v>329</v>
      </c>
      <c r="D541" s="819" t="str">
        <f t="shared" ref="D541" si="530">B541&amp;" "&amp;" "&amp;C541</f>
        <v>S4-051  勇者レック</v>
      </c>
      <c r="E541" s="841" t="s">
        <v>54</v>
      </c>
      <c r="F541" s="821" t="s">
        <v>34</v>
      </c>
      <c r="G541" s="833" t="s">
        <v>19</v>
      </c>
      <c r="H541" s="833" t="s">
        <v>19</v>
      </c>
      <c r="I541" s="846" t="s">
        <v>93</v>
      </c>
      <c r="J541" s="845">
        <v>3</v>
      </c>
      <c r="K541" s="368" t="s">
        <v>21</v>
      </c>
      <c r="L541" s="373" t="s">
        <v>2040</v>
      </c>
      <c r="M541" s="51" t="s">
        <v>4513</v>
      </c>
      <c r="N541" s="373" t="s">
        <v>83</v>
      </c>
      <c r="O541" s="824"/>
      <c r="P541" s="366"/>
      <c r="Q541" s="825">
        <v>2540</v>
      </c>
      <c r="R541" s="826">
        <v>1640</v>
      </c>
      <c r="S541" s="827">
        <v>1470</v>
      </c>
      <c r="T541" s="828">
        <v>1410</v>
      </c>
      <c r="U541" s="829">
        <v>1130</v>
      </c>
      <c r="V541" s="830">
        <f t="shared" ref="V541" si="531">SUM(Q541:U542)</f>
        <v>8190</v>
      </c>
      <c r="W541" s="824"/>
      <c r="X541" s="824"/>
      <c r="Y541" s="706"/>
      <c r="Z541" s="824"/>
    </row>
    <row r="542" spans="1:26" s="5" customFormat="1">
      <c r="A542" s="817" t="s">
        <v>4352</v>
      </c>
      <c r="B542" s="817"/>
      <c r="C542" s="818" t="s">
        <v>329</v>
      </c>
      <c r="D542" s="819" t="s">
        <v>2</v>
      </c>
      <c r="E542" s="841" t="s">
        <v>54</v>
      </c>
      <c r="F542" s="821" t="s">
        <v>34</v>
      </c>
      <c r="G542" s="833" t="s">
        <v>19</v>
      </c>
      <c r="H542" s="833" t="s">
        <v>19</v>
      </c>
      <c r="I542" s="846" t="s">
        <v>93</v>
      </c>
      <c r="J542" s="845">
        <v>3</v>
      </c>
      <c r="K542" s="368" t="s">
        <v>21</v>
      </c>
      <c r="L542" s="373" t="s">
        <v>105</v>
      </c>
      <c r="M542" s="37" t="s">
        <v>4514</v>
      </c>
      <c r="N542" s="373" t="s">
        <v>85</v>
      </c>
      <c r="O542" s="824"/>
      <c r="P542" s="366"/>
      <c r="Q542" s="825"/>
      <c r="R542" s="826"/>
      <c r="S542" s="827"/>
      <c r="T542" s="828"/>
      <c r="U542" s="829"/>
      <c r="V542" s="830"/>
      <c r="W542" s="824"/>
      <c r="X542" s="824"/>
      <c r="Y542" s="706"/>
      <c r="Z542" s="824"/>
    </row>
    <row r="543" spans="1:26" s="5" customFormat="1">
      <c r="A543" s="817" t="s">
        <v>4352</v>
      </c>
      <c r="B543" s="817" t="s">
        <v>4404</v>
      </c>
      <c r="C543" s="831" t="s">
        <v>4432</v>
      </c>
      <c r="D543" s="819" t="str">
        <f t="shared" ref="D543" si="532">B543&amp;" "&amp;" "&amp;C543</f>
        <v>S4-052  バーバラ</v>
      </c>
      <c r="E543" s="841" t="s">
        <v>54</v>
      </c>
      <c r="F543" s="821" t="s">
        <v>34</v>
      </c>
      <c r="G543" s="822" t="s">
        <v>40</v>
      </c>
      <c r="H543" s="822" t="s">
        <v>40</v>
      </c>
      <c r="I543" s="834" t="s">
        <v>90</v>
      </c>
      <c r="J543" s="845">
        <v>3</v>
      </c>
      <c r="K543" s="369" t="s">
        <v>37</v>
      </c>
      <c r="L543" s="373" t="s">
        <v>2785</v>
      </c>
      <c r="M543" s="51" t="s">
        <v>4712</v>
      </c>
      <c r="N543" s="373" t="s">
        <v>490</v>
      </c>
      <c r="O543" s="824"/>
      <c r="P543" s="366"/>
      <c r="Q543" s="825">
        <v>2570</v>
      </c>
      <c r="R543" s="826">
        <v>1130</v>
      </c>
      <c r="S543" s="827">
        <v>1790</v>
      </c>
      <c r="T543" s="828">
        <v>1500</v>
      </c>
      <c r="U543" s="829">
        <v>1200</v>
      </c>
      <c r="V543" s="830">
        <f t="shared" ref="V543" si="533">SUM(Q543:U544)</f>
        <v>8190</v>
      </c>
      <c r="W543" s="824"/>
      <c r="X543" s="824"/>
      <c r="Y543" s="706"/>
      <c r="Z543" s="824"/>
    </row>
    <row r="544" spans="1:26" s="5" customFormat="1">
      <c r="A544" s="817" t="s">
        <v>4352</v>
      </c>
      <c r="B544" s="817"/>
      <c r="C544" s="831" t="s">
        <v>4432</v>
      </c>
      <c r="D544" s="819" t="s">
        <v>2</v>
      </c>
      <c r="E544" s="841" t="s">
        <v>54</v>
      </c>
      <c r="F544" s="821" t="s">
        <v>34</v>
      </c>
      <c r="G544" s="822" t="s">
        <v>40</v>
      </c>
      <c r="H544" s="822" t="s">
        <v>40</v>
      </c>
      <c r="I544" s="834" t="s">
        <v>90</v>
      </c>
      <c r="J544" s="845">
        <v>3</v>
      </c>
      <c r="K544" s="368" t="s">
        <v>21</v>
      </c>
      <c r="L544" s="373" t="s">
        <v>105</v>
      </c>
      <c r="M544" s="51" t="s">
        <v>4515</v>
      </c>
      <c r="N544" s="373" t="s">
        <v>83</v>
      </c>
      <c r="O544" s="824"/>
      <c r="P544" s="366"/>
      <c r="Q544" s="825"/>
      <c r="R544" s="826"/>
      <c r="S544" s="827"/>
      <c r="T544" s="828"/>
      <c r="U544" s="829"/>
      <c r="V544" s="830"/>
      <c r="W544" s="824"/>
      <c r="X544" s="824"/>
      <c r="Y544" s="706"/>
      <c r="Z544" s="824"/>
    </row>
    <row r="545" spans="1:26" s="5" customFormat="1">
      <c r="A545" s="817" t="s">
        <v>4352</v>
      </c>
      <c r="B545" s="817" t="s">
        <v>4405</v>
      </c>
      <c r="C545" s="831" t="s">
        <v>3383</v>
      </c>
      <c r="D545" s="819" t="str">
        <f t="shared" ref="D545" si="534">B545&amp;" "&amp;" "&amp;C545</f>
        <v>S4-053  テリー</v>
      </c>
      <c r="E545" s="841" t="s">
        <v>54</v>
      </c>
      <c r="F545" s="821" t="s">
        <v>34</v>
      </c>
      <c r="G545" s="833" t="s">
        <v>19</v>
      </c>
      <c r="H545" s="833" t="s">
        <v>19</v>
      </c>
      <c r="I545" s="838" t="s">
        <v>4430</v>
      </c>
      <c r="J545" s="845">
        <v>3</v>
      </c>
      <c r="K545" s="368" t="s">
        <v>21</v>
      </c>
      <c r="L545" s="373" t="s">
        <v>2779</v>
      </c>
      <c r="M545" s="51" t="s">
        <v>4516</v>
      </c>
      <c r="N545" s="373" t="s">
        <v>83</v>
      </c>
      <c r="O545" s="824"/>
      <c r="P545" s="366"/>
      <c r="Q545" s="825">
        <v>2550</v>
      </c>
      <c r="R545" s="826">
        <v>1580</v>
      </c>
      <c r="S545" s="827">
        <v>1310</v>
      </c>
      <c r="T545" s="828">
        <v>1590</v>
      </c>
      <c r="U545" s="829">
        <v>1160</v>
      </c>
      <c r="V545" s="830">
        <f t="shared" ref="V545" si="535">SUM(Q545:U546)</f>
        <v>8190</v>
      </c>
      <c r="W545" s="824"/>
      <c r="X545" s="824"/>
      <c r="Y545" s="706"/>
      <c r="Z545" s="824"/>
    </row>
    <row r="546" spans="1:26" s="5" customFormat="1">
      <c r="A546" s="817" t="s">
        <v>4352</v>
      </c>
      <c r="B546" s="817"/>
      <c r="C546" s="831" t="s">
        <v>3383</v>
      </c>
      <c r="D546" s="819" t="s">
        <v>2</v>
      </c>
      <c r="E546" s="841" t="s">
        <v>54</v>
      </c>
      <c r="F546" s="821" t="s">
        <v>34</v>
      </c>
      <c r="G546" s="833" t="s">
        <v>19</v>
      </c>
      <c r="H546" s="833" t="s">
        <v>19</v>
      </c>
      <c r="I546" s="838" t="s">
        <v>4430</v>
      </c>
      <c r="J546" s="845">
        <v>3</v>
      </c>
      <c r="K546" s="368" t="s">
        <v>21</v>
      </c>
      <c r="L546" s="373" t="s">
        <v>105</v>
      </c>
      <c r="M546" s="51" t="s">
        <v>4517</v>
      </c>
      <c r="N546" s="373" t="s">
        <v>83</v>
      </c>
      <c r="O546" s="824"/>
      <c r="P546" s="366"/>
      <c r="Q546" s="825"/>
      <c r="R546" s="826"/>
      <c r="S546" s="827"/>
      <c r="T546" s="828"/>
      <c r="U546" s="829"/>
      <c r="V546" s="830"/>
      <c r="W546" s="824"/>
      <c r="X546" s="824"/>
      <c r="Y546" s="706"/>
      <c r="Z546" s="824"/>
    </row>
    <row r="547" spans="1:26" s="5" customFormat="1">
      <c r="A547" s="817" t="s">
        <v>4352</v>
      </c>
      <c r="B547" s="817" t="s">
        <v>4406</v>
      </c>
      <c r="C547" s="831" t="s">
        <v>4610</v>
      </c>
      <c r="D547" s="819" t="str">
        <f t="shared" ref="D547" si="536">B547&amp;" "&amp;" "&amp;C547</f>
        <v>S4-054  魔王ムドー</v>
      </c>
      <c r="E547" s="841" t="s">
        <v>54</v>
      </c>
      <c r="F547" s="840" t="s">
        <v>74</v>
      </c>
      <c r="G547" s="842" t="s">
        <v>89</v>
      </c>
      <c r="H547" s="835" t="s">
        <v>88</v>
      </c>
      <c r="I547" s="837" t="s">
        <v>4431</v>
      </c>
      <c r="J547" s="817">
        <v>2</v>
      </c>
      <c r="K547" s="368" t="s">
        <v>21</v>
      </c>
      <c r="L547" s="373" t="s">
        <v>2040</v>
      </c>
      <c r="M547" s="51" t="s">
        <v>4552</v>
      </c>
      <c r="N547" s="373" t="s">
        <v>496</v>
      </c>
      <c r="O547" s="824"/>
      <c r="P547" s="366"/>
      <c r="Q547" s="825">
        <v>2650</v>
      </c>
      <c r="R547" s="826">
        <v>1150</v>
      </c>
      <c r="S547" s="827">
        <v>1570</v>
      </c>
      <c r="T547" s="828">
        <v>1500</v>
      </c>
      <c r="U547" s="829">
        <v>1340</v>
      </c>
      <c r="V547" s="830">
        <f t="shared" ref="V547" si="537">SUM(Q547:U548)</f>
        <v>8210</v>
      </c>
      <c r="W547" s="824" t="s">
        <v>4679</v>
      </c>
      <c r="X547" s="824"/>
      <c r="Y547" s="706"/>
      <c r="Z547" s="824"/>
    </row>
    <row r="548" spans="1:26" s="5" customFormat="1">
      <c r="A548" s="817" t="s">
        <v>4352</v>
      </c>
      <c r="B548" s="817"/>
      <c r="C548" s="831" t="s">
        <v>4610</v>
      </c>
      <c r="D548" s="819" t="s">
        <v>2</v>
      </c>
      <c r="E548" s="841" t="s">
        <v>54</v>
      </c>
      <c r="F548" s="840" t="s">
        <v>74</v>
      </c>
      <c r="G548" s="842" t="s">
        <v>89</v>
      </c>
      <c r="H548" s="835" t="s">
        <v>88</v>
      </c>
      <c r="I548" s="837" t="s">
        <v>4431</v>
      </c>
      <c r="J548" s="817">
        <v>2</v>
      </c>
      <c r="K548" s="368" t="s">
        <v>21</v>
      </c>
      <c r="L548" s="373" t="s">
        <v>105</v>
      </c>
      <c r="M548" s="37" t="s">
        <v>4518</v>
      </c>
      <c r="N548" s="373" t="s">
        <v>83</v>
      </c>
      <c r="O548" s="824"/>
      <c r="P548" s="366"/>
      <c r="Q548" s="825"/>
      <c r="R548" s="826"/>
      <c r="S548" s="827"/>
      <c r="T548" s="828"/>
      <c r="U548" s="829"/>
      <c r="V548" s="830"/>
      <c r="W548" s="824" t="s">
        <v>4679</v>
      </c>
      <c r="X548" s="824"/>
      <c r="Y548" s="706"/>
      <c r="Z548" s="824"/>
    </row>
    <row r="549" spans="1:26" s="5" customFormat="1">
      <c r="A549" s="817" t="s">
        <v>4352</v>
      </c>
      <c r="B549" s="817" t="s">
        <v>4407</v>
      </c>
      <c r="C549" s="831" t="s">
        <v>3377</v>
      </c>
      <c r="D549" s="819" t="str">
        <f t="shared" ref="D549" si="538">B549&amp;" "&amp;" "&amp;C549</f>
        <v>S4-055  デュラン</v>
      </c>
      <c r="E549" s="841" t="s">
        <v>54</v>
      </c>
      <c r="F549" s="840" t="s">
        <v>74</v>
      </c>
      <c r="G549" s="833" t="s">
        <v>19</v>
      </c>
      <c r="H549" s="833" t="s">
        <v>19</v>
      </c>
      <c r="I549" s="834" t="s">
        <v>90</v>
      </c>
      <c r="J549" s="845">
        <v>3</v>
      </c>
      <c r="K549" s="368" t="s">
        <v>21</v>
      </c>
      <c r="L549" s="373" t="s">
        <v>2040</v>
      </c>
      <c r="M549" s="51" t="s">
        <v>4519</v>
      </c>
      <c r="N549" s="373" t="s">
        <v>85</v>
      </c>
      <c r="O549" s="824"/>
      <c r="P549" s="366"/>
      <c r="Q549" s="825">
        <v>2660</v>
      </c>
      <c r="R549" s="826">
        <v>1610</v>
      </c>
      <c r="S549" s="827">
        <v>1080</v>
      </c>
      <c r="T549" s="828">
        <v>1370</v>
      </c>
      <c r="U549" s="829">
        <v>1470</v>
      </c>
      <c r="V549" s="830">
        <f t="shared" ref="V549" si="539">SUM(Q549:U550)</f>
        <v>8190</v>
      </c>
      <c r="W549" s="824" t="s">
        <v>4679</v>
      </c>
      <c r="X549" s="824"/>
      <c r="Y549" s="706"/>
      <c r="Z549" s="824"/>
    </row>
    <row r="550" spans="1:26" s="5" customFormat="1">
      <c r="A550" s="817" t="s">
        <v>4352</v>
      </c>
      <c r="B550" s="817"/>
      <c r="C550" s="831" t="s">
        <v>3377</v>
      </c>
      <c r="D550" s="819" t="s">
        <v>2</v>
      </c>
      <c r="E550" s="841" t="s">
        <v>54</v>
      </c>
      <c r="F550" s="840" t="s">
        <v>74</v>
      </c>
      <c r="G550" s="833" t="s">
        <v>19</v>
      </c>
      <c r="H550" s="833" t="s">
        <v>19</v>
      </c>
      <c r="I550" s="834" t="s">
        <v>90</v>
      </c>
      <c r="J550" s="845">
        <v>3</v>
      </c>
      <c r="K550" s="368" t="s">
        <v>21</v>
      </c>
      <c r="L550" s="373" t="s">
        <v>105</v>
      </c>
      <c r="M550" s="51" t="s">
        <v>4557</v>
      </c>
      <c r="N550" s="373" t="s">
        <v>83</v>
      </c>
      <c r="O550" s="824"/>
      <c r="P550" s="366"/>
      <c r="Q550" s="825"/>
      <c r="R550" s="826"/>
      <c r="S550" s="827"/>
      <c r="T550" s="828"/>
      <c r="U550" s="829"/>
      <c r="V550" s="830"/>
      <c r="W550" s="824" t="s">
        <v>4679</v>
      </c>
      <c r="X550" s="824"/>
      <c r="Y550" s="706"/>
      <c r="Z550" s="824"/>
    </row>
    <row r="551" spans="1:26" s="5" customFormat="1">
      <c r="A551" s="817" t="s">
        <v>4352</v>
      </c>
      <c r="B551" s="817" t="s">
        <v>4408</v>
      </c>
      <c r="C551" s="831" t="s">
        <v>1725</v>
      </c>
      <c r="D551" s="819" t="str">
        <f t="shared" ref="D551" si="540">B551&amp;" "&amp;" "&amp;C551</f>
        <v>S4-056  グラコス</v>
      </c>
      <c r="E551" s="841" t="s">
        <v>54</v>
      </c>
      <c r="F551" s="840" t="s">
        <v>74</v>
      </c>
      <c r="G551" s="833" t="s">
        <v>19</v>
      </c>
      <c r="H551" s="822" t="s">
        <v>40</v>
      </c>
      <c r="I551" s="823" t="s">
        <v>82</v>
      </c>
      <c r="J551" s="845">
        <v>3</v>
      </c>
      <c r="K551" s="369" t="s">
        <v>37</v>
      </c>
      <c r="L551" s="373" t="s">
        <v>39</v>
      </c>
      <c r="M551" s="51" t="s">
        <v>4482</v>
      </c>
      <c r="N551" s="373" t="s">
        <v>492</v>
      </c>
      <c r="O551" s="824"/>
      <c r="P551" s="366"/>
      <c r="Q551" s="825">
        <v>2690</v>
      </c>
      <c r="R551" s="826">
        <v>1540</v>
      </c>
      <c r="S551" s="827">
        <v>1320</v>
      </c>
      <c r="T551" s="828">
        <v>1230</v>
      </c>
      <c r="U551" s="829">
        <v>1410</v>
      </c>
      <c r="V551" s="830">
        <f t="shared" ref="V551" si="541">SUM(Q551:U552)</f>
        <v>8190</v>
      </c>
      <c r="W551" s="443" t="s">
        <v>4679</v>
      </c>
      <c r="X551" s="824"/>
      <c r="Y551" s="706"/>
      <c r="Z551" s="824"/>
    </row>
    <row r="552" spans="1:26" s="5" customFormat="1">
      <c r="A552" s="817" t="s">
        <v>4352</v>
      </c>
      <c r="B552" s="817"/>
      <c r="C552" s="831" t="s">
        <v>1725</v>
      </c>
      <c r="D552" s="819" t="s">
        <v>2</v>
      </c>
      <c r="E552" s="841" t="s">
        <v>54</v>
      </c>
      <c r="F552" s="840" t="s">
        <v>74</v>
      </c>
      <c r="G552" s="833" t="s">
        <v>19</v>
      </c>
      <c r="H552" s="822" t="s">
        <v>40</v>
      </c>
      <c r="I552" s="823" t="s">
        <v>82</v>
      </c>
      <c r="J552" s="845">
        <v>3</v>
      </c>
      <c r="K552" s="370" t="s">
        <v>99</v>
      </c>
      <c r="L552" s="373" t="s">
        <v>105</v>
      </c>
      <c r="M552" s="51" t="s">
        <v>4538</v>
      </c>
      <c r="N552" s="373" t="s">
        <v>83</v>
      </c>
      <c r="O552" s="824"/>
      <c r="P552" s="366"/>
      <c r="Q552" s="825"/>
      <c r="R552" s="826"/>
      <c r="S552" s="827"/>
      <c r="T552" s="828"/>
      <c r="U552" s="829"/>
      <c r="V552" s="830"/>
      <c r="W552" s="443" t="s">
        <v>4442</v>
      </c>
      <c r="X552" s="824"/>
      <c r="Y552" s="706"/>
      <c r="Z552" s="824"/>
    </row>
    <row r="553" spans="1:26" s="5" customFormat="1">
      <c r="A553" s="817" t="s">
        <v>4352</v>
      </c>
      <c r="B553" s="817" t="s">
        <v>4409</v>
      </c>
      <c r="C553" s="831" t="s">
        <v>3367</v>
      </c>
      <c r="D553" s="819" t="str">
        <f t="shared" ref="D553" si="542">B553&amp;" "&amp;" "&amp;C553</f>
        <v>S4-057  ジャミラス</v>
      </c>
      <c r="E553" s="841" t="s">
        <v>54</v>
      </c>
      <c r="F553" s="840" t="s">
        <v>74</v>
      </c>
      <c r="G553" s="833" t="s">
        <v>19</v>
      </c>
      <c r="H553" s="842" t="s">
        <v>89</v>
      </c>
      <c r="I553" s="846" t="s">
        <v>93</v>
      </c>
      <c r="J553" s="845">
        <v>3</v>
      </c>
      <c r="K553" s="368" t="s">
        <v>21</v>
      </c>
      <c r="L553" s="373" t="s">
        <v>2040</v>
      </c>
      <c r="M553" s="51" t="s">
        <v>4520</v>
      </c>
      <c r="N553" s="373" t="s">
        <v>85</v>
      </c>
      <c r="O553" s="824"/>
      <c r="P553" s="366"/>
      <c r="Q553" s="825">
        <v>2600</v>
      </c>
      <c r="R553" s="826">
        <v>1520</v>
      </c>
      <c r="S553" s="827">
        <v>1230</v>
      </c>
      <c r="T553" s="828">
        <v>1450</v>
      </c>
      <c r="U553" s="829">
        <v>1390</v>
      </c>
      <c r="V553" s="830">
        <f t="shared" ref="V553" si="543">SUM(Q553:U554)</f>
        <v>8190</v>
      </c>
      <c r="W553" s="824" t="s">
        <v>4679</v>
      </c>
      <c r="X553" s="824"/>
      <c r="Y553" s="706"/>
      <c r="Z553" s="824"/>
    </row>
    <row r="554" spans="1:26" s="5" customFormat="1">
      <c r="A554" s="817" t="s">
        <v>4352</v>
      </c>
      <c r="B554" s="817"/>
      <c r="C554" s="831" t="s">
        <v>3367</v>
      </c>
      <c r="D554" s="819" t="s">
        <v>2</v>
      </c>
      <c r="E554" s="841" t="s">
        <v>54</v>
      </c>
      <c r="F554" s="840" t="s">
        <v>74</v>
      </c>
      <c r="G554" s="833" t="s">
        <v>19</v>
      </c>
      <c r="H554" s="842" t="s">
        <v>89</v>
      </c>
      <c r="I554" s="846" t="s">
        <v>93</v>
      </c>
      <c r="J554" s="845">
        <v>3</v>
      </c>
      <c r="K554" s="368" t="s">
        <v>21</v>
      </c>
      <c r="L554" s="373" t="s">
        <v>107</v>
      </c>
      <c r="M554" s="51" t="s">
        <v>4521</v>
      </c>
      <c r="N554" s="373" t="s">
        <v>83</v>
      </c>
      <c r="O554" s="824"/>
      <c r="P554" s="366"/>
      <c r="Q554" s="825"/>
      <c r="R554" s="826"/>
      <c r="S554" s="827"/>
      <c r="T554" s="828"/>
      <c r="U554" s="829"/>
      <c r="V554" s="830"/>
      <c r="W554" s="824" t="s">
        <v>4679</v>
      </c>
      <c r="X554" s="824"/>
      <c r="Y554" s="706"/>
      <c r="Z554" s="824"/>
    </row>
    <row r="555" spans="1:26" s="5" customFormat="1">
      <c r="A555" s="817" t="s">
        <v>4352</v>
      </c>
      <c r="B555" s="817" t="s">
        <v>4410</v>
      </c>
      <c r="C555" s="831" t="s">
        <v>197</v>
      </c>
      <c r="D555" s="819" t="str">
        <f t="shared" ref="D555" si="544">B555&amp;" "&amp;" "&amp;C555</f>
        <v>S4-058  超越破断魔獣ダムド</v>
      </c>
      <c r="E555" s="839" t="s">
        <v>73</v>
      </c>
      <c r="F555" s="840" t="s">
        <v>74</v>
      </c>
      <c r="G555" s="835" t="s">
        <v>88</v>
      </c>
      <c r="H555" s="835" t="s">
        <v>88</v>
      </c>
      <c r="I555" s="838" t="s">
        <v>4430</v>
      </c>
      <c r="J555" s="817">
        <v>2</v>
      </c>
      <c r="K555" s="368" t="s">
        <v>21</v>
      </c>
      <c r="L555" s="373" t="s">
        <v>2040</v>
      </c>
      <c r="M555" s="51" t="s">
        <v>4522</v>
      </c>
      <c r="N555" s="373" t="s">
        <v>85</v>
      </c>
      <c r="O555" s="824"/>
      <c r="P555" s="366"/>
      <c r="Q555" s="825">
        <v>2730</v>
      </c>
      <c r="R555" s="826">
        <v>1720</v>
      </c>
      <c r="S555" s="827">
        <v>1520</v>
      </c>
      <c r="T555" s="828">
        <v>1390</v>
      </c>
      <c r="U555" s="829">
        <v>1110</v>
      </c>
      <c r="V555" s="830">
        <f t="shared" ref="V555" si="545">SUM(Q555:U556)</f>
        <v>8470</v>
      </c>
      <c r="W555" s="824"/>
      <c r="X555" s="824"/>
      <c r="Y555" s="706"/>
      <c r="Z555" s="824"/>
    </row>
    <row r="556" spans="1:26" s="5" customFormat="1">
      <c r="A556" s="817" t="s">
        <v>4352</v>
      </c>
      <c r="B556" s="817"/>
      <c r="C556" s="831" t="s">
        <v>197</v>
      </c>
      <c r="D556" s="819" t="s">
        <v>2</v>
      </c>
      <c r="E556" s="839" t="s">
        <v>73</v>
      </c>
      <c r="F556" s="840" t="s">
        <v>74</v>
      </c>
      <c r="G556" s="835" t="s">
        <v>88</v>
      </c>
      <c r="H556" s="835" t="s">
        <v>88</v>
      </c>
      <c r="I556" s="838" t="s">
        <v>4430</v>
      </c>
      <c r="J556" s="817">
        <v>2</v>
      </c>
      <c r="K556" s="370" t="s">
        <v>99</v>
      </c>
      <c r="L556" s="373" t="s">
        <v>2040</v>
      </c>
      <c r="M556" s="51" t="s">
        <v>4539</v>
      </c>
      <c r="N556" s="373" t="s">
        <v>496</v>
      </c>
      <c r="O556" s="824"/>
      <c r="P556" s="366"/>
      <c r="Q556" s="825"/>
      <c r="R556" s="826"/>
      <c r="S556" s="827"/>
      <c r="T556" s="828"/>
      <c r="U556" s="829"/>
      <c r="V556" s="830"/>
      <c r="W556" s="824"/>
      <c r="X556" s="824"/>
      <c r="Y556" s="706"/>
      <c r="Z556" s="824"/>
    </row>
    <row r="557" spans="1:26" s="5" customFormat="1">
      <c r="A557" s="817" t="s">
        <v>4352</v>
      </c>
      <c r="B557" s="817" t="s">
        <v>4411</v>
      </c>
      <c r="C557" s="831" t="s">
        <v>4433</v>
      </c>
      <c r="D557" s="819" t="str">
        <f t="shared" ref="D557" si="546">B557&amp;" "&amp;" "&amp;C557</f>
        <v>S4-059  大魔王デスタムーア</v>
      </c>
      <c r="E557" s="839" t="s">
        <v>73</v>
      </c>
      <c r="F557" s="840" t="s">
        <v>74</v>
      </c>
      <c r="G557" s="835" t="s">
        <v>88</v>
      </c>
      <c r="H557" s="835" t="s">
        <v>88</v>
      </c>
      <c r="I557" s="849" t="s">
        <v>91</v>
      </c>
      <c r="J557" s="817" t="s">
        <v>4263</v>
      </c>
      <c r="K557" s="370" t="s">
        <v>99</v>
      </c>
      <c r="L557" s="373" t="s">
        <v>2040</v>
      </c>
      <c r="M557" s="51" t="s">
        <v>4540</v>
      </c>
      <c r="N557" s="373" t="s">
        <v>496</v>
      </c>
      <c r="O557" s="824"/>
      <c r="P557" s="366"/>
      <c r="Q557" s="825">
        <v>2740</v>
      </c>
      <c r="R557" s="826">
        <v>940</v>
      </c>
      <c r="S557" s="827">
        <v>1800</v>
      </c>
      <c r="T557" s="828">
        <v>1430</v>
      </c>
      <c r="U557" s="829">
        <v>1470</v>
      </c>
      <c r="V557" s="830">
        <f t="shared" ref="V557" si="547">SUM(Q557:U558)</f>
        <v>8380</v>
      </c>
      <c r="W557" s="824"/>
      <c r="X557" s="824"/>
      <c r="Y557" s="706"/>
      <c r="Z557" s="824"/>
    </row>
    <row r="558" spans="1:26" s="5" customFormat="1" ht="12" customHeight="1">
      <c r="A558" s="817" t="s">
        <v>4352</v>
      </c>
      <c r="B558" s="817"/>
      <c r="C558" s="831" t="s">
        <v>4433</v>
      </c>
      <c r="D558" s="819" t="s">
        <v>2</v>
      </c>
      <c r="E558" s="839" t="s">
        <v>73</v>
      </c>
      <c r="F558" s="840" t="s">
        <v>74</v>
      </c>
      <c r="G558" s="835" t="s">
        <v>88</v>
      </c>
      <c r="H558" s="835" t="s">
        <v>88</v>
      </c>
      <c r="I558" s="849" t="s">
        <v>91</v>
      </c>
      <c r="J558" s="817" t="s">
        <v>4263</v>
      </c>
      <c r="K558" s="368" t="s">
        <v>21</v>
      </c>
      <c r="L558" s="373" t="s">
        <v>105</v>
      </c>
      <c r="M558" s="37" t="s">
        <v>4553</v>
      </c>
      <c r="N558" s="373" t="s">
        <v>490</v>
      </c>
      <c r="O558" s="824"/>
      <c r="P558" s="366"/>
      <c r="Q558" s="825"/>
      <c r="R558" s="826"/>
      <c r="S558" s="827"/>
      <c r="T558" s="828"/>
      <c r="U558" s="829"/>
      <c r="V558" s="830"/>
      <c r="W558" s="824"/>
      <c r="X558" s="824"/>
      <c r="Y558" s="706"/>
      <c r="Z558" s="824"/>
    </row>
    <row r="559" spans="1:26" s="5" customFormat="1">
      <c r="A559" s="817" t="s">
        <v>4352</v>
      </c>
      <c r="B559" s="817" t="s">
        <v>4412</v>
      </c>
      <c r="C559" s="831" t="s">
        <v>4436</v>
      </c>
      <c r="D559" s="819" t="str">
        <f t="shared" ref="D559" si="548">B559&amp;" "&amp;" "&amp;C559</f>
        <v>S4-060  ヒュンケル (魔剣戦士)</v>
      </c>
      <c r="E559" s="841" t="s">
        <v>54</v>
      </c>
      <c r="F559" s="856" t="s">
        <v>129</v>
      </c>
      <c r="G559" s="833" t="s">
        <v>19</v>
      </c>
      <c r="H559" s="833" t="s">
        <v>19</v>
      </c>
      <c r="I559" s="838" t="s">
        <v>4430</v>
      </c>
      <c r="J559" s="845">
        <v>3</v>
      </c>
      <c r="K559" s="370" t="s">
        <v>99</v>
      </c>
      <c r="L559" s="438" t="s">
        <v>2040</v>
      </c>
      <c r="M559" s="51" t="s">
        <v>4653</v>
      </c>
      <c r="N559" s="428" t="s">
        <v>496</v>
      </c>
      <c r="O559" s="824"/>
      <c r="P559" s="366"/>
      <c r="Q559" s="825">
        <v>2660</v>
      </c>
      <c r="R559" s="826">
        <v>1760</v>
      </c>
      <c r="S559" s="827">
        <v>910</v>
      </c>
      <c r="T559" s="828">
        <v>1260</v>
      </c>
      <c r="U559" s="829">
        <v>1650</v>
      </c>
      <c r="V559" s="830">
        <f t="shared" ref="V559" si="549">SUM(Q559:U560)</f>
        <v>8240</v>
      </c>
      <c r="W559" s="824" t="s">
        <v>4687</v>
      </c>
      <c r="X559" s="847" t="s">
        <v>187</v>
      </c>
      <c r="Y559" s="706"/>
      <c r="Z559" s="824"/>
    </row>
    <row r="560" spans="1:26" s="5" customFormat="1">
      <c r="A560" s="817" t="s">
        <v>4352</v>
      </c>
      <c r="B560" s="817"/>
      <c r="C560" s="831" t="s">
        <v>4436</v>
      </c>
      <c r="D560" s="819" t="s">
        <v>2</v>
      </c>
      <c r="E560" s="841" t="s">
        <v>54</v>
      </c>
      <c r="F560" s="856" t="s">
        <v>129</v>
      </c>
      <c r="G560" s="833" t="s">
        <v>19</v>
      </c>
      <c r="H560" s="833" t="s">
        <v>19</v>
      </c>
      <c r="I560" s="838" t="s">
        <v>4430</v>
      </c>
      <c r="J560" s="845">
        <v>3</v>
      </c>
      <c r="K560" s="368" t="s">
        <v>21</v>
      </c>
      <c r="L560" s="438" t="s">
        <v>2040</v>
      </c>
      <c r="M560" s="51" t="s">
        <v>4654</v>
      </c>
      <c r="N560" s="428" t="s">
        <v>496</v>
      </c>
      <c r="O560" s="824"/>
      <c r="P560" s="366"/>
      <c r="Q560" s="825"/>
      <c r="R560" s="826"/>
      <c r="S560" s="827"/>
      <c r="T560" s="828"/>
      <c r="U560" s="829"/>
      <c r="V560" s="830"/>
      <c r="W560" s="824" t="s">
        <v>4687</v>
      </c>
      <c r="X560" s="847" t="s">
        <v>187</v>
      </c>
      <c r="Y560" s="706"/>
      <c r="Z560" s="824"/>
    </row>
    <row r="561" spans="1:26" s="5" customFormat="1">
      <c r="A561" s="817" t="s">
        <v>4352</v>
      </c>
      <c r="B561" s="817" t="s">
        <v>4413</v>
      </c>
      <c r="C561" s="818" t="s">
        <v>250</v>
      </c>
      <c r="D561" s="819" t="str">
        <f t="shared" ref="D561" si="550">B561&amp;" "&amp;" "&amp;C561</f>
        <v>S4-061  少年アルス</v>
      </c>
      <c r="E561" s="841" t="s">
        <v>54</v>
      </c>
      <c r="F561" s="821" t="s">
        <v>34</v>
      </c>
      <c r="G561" s="833" t="s">
        <v>19</v>
      </c>
      <c r="H561" s="833" t="s">
        <v>19</v>
      </c>
      <c r="I561" s="837" t="s">
        <v>4431</v>
      </c>
      <c r="J561" s="845">
        <v>3</v>
      </c>
      <c r="K561" s="368" t="s">
        <v>21</v>
      </c>
      <c r="L561" s="438" t="s">
        <v>2040</v>
      </c>
      <c r="M561" s="51" t="s">
        <v>4642</v>
      </c>
      <c r="N561" s="428" t="s">
        <v>83</v>
      </c>
      <c r="O561" s="824"/>
      <c r="P561" s="366"/>
      <c r="Q561" s="825">
        <v>2690</v>
      </c>
      <c r="R561" s="826">
        <v>1580</v>
      </c>
      <c r="S561" s="827">
        <v>1210</v>
      </c>
      <c r="T561" s="828">
        <v>1390</v>
      </c>
      <c r="U561" s="829">
        <v>1320</v>
      </c>
      <c r="V561" s="830">
        <f t="shared" ref="V561" si="551">SUM(Q561:U562)</f>
        <v>8190</v>
      </c>
      <c r="W561" s="824"/>
      <c r="X561" s="824"/>
      <c r="Y561" s="706"/>
      <c r="Z561" s="824"/>
    </row>
    <row r="562" spans="1:26" s="5" customFormat="1">
      <c r="A562" s="817" t="s">
        <v>4352</v>
      </c>
      <c r="B562" s="817"/>
      <c r="C562" s="818" t="s">
        <v>250</v>
      </c>
      <c r="D562" s="819" t="s">
        <v>2</v>
      </c>
      <c r="E562" s="841" t="s">
        <v>54</v>
      </c>
      <c r="F562" s="821" t="s">
        <v>34</v>
      </c>
      <c r="G562" s="833" t="s">
        <v>19</v>
      </c>
      <c r="H562" s="833" t="s">
        <v>19</v>
      </c>
      <c r="I562" s="837" t="s">
        <v>4431</v>
      </c>
      <c r="J562" s="845">
        <v>3</v>
      </c>
      <c r="K562" s="369" t="s">
        <v>37</v>
      </c>
      <c r="L562" s="438" t="s">
        <v>2785</v>
      </c>
      <c r="M562" s="51" t="s">
        <v>4643</v>
      </c>
      <c r="N562" s="428" t="s">
        <v>492</v>
      </c>
      <c r="O562" s="824"/>
      <c r="P562" s="366"/>
      <c r="Q562" s="825"/>
      <c r="R562" s="826"/>
      <c r="S562" s="827"/>
      <c r="T562" s="828"/>
      <c r="U562" s="829"/>
      <c r="V562" s="830"/>
      <c r="W562" s="824"/>
      <c r="X562" s="824"/>
      <c r="Y562" s="706"/>
      <c r="Z562" s="824"/>
    </row>
    <row r="563" spans="1:26" s="5" customFormat="1">
      <c r="A563" s="817" t="s">
        <v>4352</v>
      </c>
      <c r="B563" s="817" t="s">
        <v>4414</v>
      </c>
      <c r="C563" s="818" t="s">
        <v>251</v>
      </c>
      <c r="D563" s="819" t="str">
        <f t="shared" ref="D563" si="552">B563&amp;" "&amp;" "&amp;C563</f>
        <v>S4-062  王子キーファ</v>
      </c>
      <c r="E563" s="841" t="s">
        <v>54</v>
      </c>
      <c r="F563" s="821" t="s">
        <v>34</v>
      </c>
      <c r="G563" s="833" t="s">
        <v>19</v>
      </c>
      <c r="H563" s="833" t="s">
        <v>19</v>
      </c>
      <c r="I563" s="834" t="s">
        <v>90</v>
      </c>
      <c r="J563" s="845">
        <v>3</v>
      </c>
      <c r="K563" s="369" t="s">
        <v>37</v>
      </c>
      <c r="L563" s="438" t="s">
        <v>2785</v>
      </c>
      <c r="M563" s="51" t="s">
        <v>4644</v>
      </c>
      <c r="N563" s="428" t="s">
        <v>492</v>
      </c>
      <c r="O563" s="824"/>
      <c r="P563" s="366"/>
      <c r="Q563" s="825">
        <v>2550</v>
      </c>
      <c r="R563" s="826">
        <v>1710</v>
      </c>
      <c r="S563" s="827">
        <v>1210</v>
      </c>
      <c r="T563" s="828">
        <v>1230</v>
      </c>
      <c r="U563" s="829">
        <v>1490</v>
      </c>
      <c r="V563" s="830">
        <f t="shared" ref="V563" si="553">SUM(Q563:U564)</f>
        <v>8190</v>
      </c>
      <c r="W563" s="824"/>
      <c r="X563" s="824"/>
      <c r="Y563" s="706"/>
      <c r="Z563" s="824"/>
    </row>
    <row r="564" spans="1:26" s="5" customFormat="1">
      <c r="A564" s="817" t="s">
        <v>4352</v>
      </c>
      <c r="B564" s="817"/>
      <c r="C564" s="818" t="s">
        <v>251</v>
      </c>
      <c r="D564" s="819" t="s">
        <v>2</v>
      </c>
      <c r="E564" s="841" t="s">
        <v>54</v>
      </c>
      <c r="F564" s="821" t="s">
        <v>34</v>
      </c>
      <c r="G564" s="833" t="s">
        <v>19</v>
      </c>
      <c r="H564" s="833" t="s">
        <v>19</v>
      </c>
      <c r="I564" s="834" t="s">
        <v>90</v>
      </c>
      <c r="J564" s="845">
        <v>3</v>
      </c>
      <c r="K564" s="368" t="s">
        <v>21</v>
      </c>
      <c r="L564" s="438" t="s">
        <v>104</v>
      </c>
      <c r="M564" s="51" t="s">
        <v>4660</v>
      </c>
      <c r="N564" s="428" t="s">
        <v>83</v>
      </c>
      <c r="O564" s="824"/>
      <c r="P564" s="366"/>
      <c r="Q564" s="825"/>
      <c r="R564" s="826"/>
      <c r="S564" s="827"/>
      <c r="T564" s="828"/>
      <c r="U564" s="829"/>
      <c r="V564" s="830"/>
      <c r="W564" s="824"/>
      <c r="X564" s="824"/>
      <c r="Y564" s="706"/>
      <c r="Z564" s="824"/>
    </row>
    <row r="565" spans="1:26" s="5" customFormat="1">
      <c r="A565" s="817" t="s">
        <v>4352</v>
      </c>
      <c r="B565" s="817" t="s">
        <v>4415</v>
      </c>
      <c r="C565" s="818" t="s">
        <v>252</v>
      </c>
      <c r="D565" s="819" t="str">
        <f t="shared" ref="D565" si="554">B565&amp;" "&amp;" "&amp;C565</f>
        <v>S4-063  マリベル</v>
      </c>
      <c r="E565" s="841" t="s">
        <v>54</v>
      </c>
      <c r="F565" s="821" t="s">
        <v>34</v>
      </c>
      <c r="G565" s="822" t="s">
        <v>40</v>
      </c>
      <c r="H565" s="822" t="s">
        <v>40</v>
      </c>
      <c r="I565" s="844" t="s">
        <v>4465</v>
      </c>
      <c r="J565" s="817">
        <v>4</v>
      </c>
      <c r="K565" s="368" t="s">
        <v>21</v>
      </c>
      <c r="L565" s="438" t="s">
        <v>2781</v>
      </c>
      <c r="M565" s="51" t="s">
        <v>4645</v>
      </c>
      <c r="N565" s="428" t="s">
        <v>85</v>
      </c>
      <c r="O565" s="824"/>
      <c r="P565" s="366"/>
      <c r="Q565" s="825">
        <v>2450</v>
      </c>
      <c r="R565" s="826">
        <v>1180</v>
      </c>
      <c r="S565" s="827">
        <v>1790</v>
      </c>
      <c r="T565" s="828">
        <v>1380</v>
      </c>
      <c r="U565" s="829">
        <v>1390</v>
      </c>
      <c r="V565" s="830">
        <f t="shared" ref="V565" si="555">SUM(Q565:U566)</f>
        <v>8190</v>
      </c>
      <c r="W565" s="824"/>
      <c r="X565" s="824"/>
      <c r="Y565" s="706"/>
      <c r="Z565" s="824"/>
    </row>
    <row r="566" spans="1:26" s="5" customFormat="1">
      <c r="A566" s="817" t="s">
        <v>4352</v>
      </c>
      <c r="B566" s="817"/>
      <c r="C566" s="818" t="s">
        <v>252</v>
      </c>
      <c r="D566" s="819" t="s">
        <v>2</v>
      </c>
      <c r="E566" s="841" t="s">
        <v>54</v>
      </c>
      <c r="F566" s="821" t="s">
        <v>34</v>
      </c>
      <c r="G566" s="822" t="s">
        <v>40</v>
      </c>
      <c r="H566" s="822" t="s">
        <v>40</v>
      </c>
      <c r="I566" s="844" t="s">
        <v>4465</v>
      </c>
      <c r="J566" s="817">
        <v>4</v>
      </c>
      <c r="K566" s="368" t="s">
        <v>21</v>
      </c>
      <c r="L566" s="438" t="s">
        <v>2040</v>
      </c>
      <c r="M566" s="51" t="s">
        <v>4646</v>
      </c>
      <c r="N566" s="428" t="s">
        <v>83</v>
      </c>
      <c r="O566" s="824"/>
      <c r="P566" s="366"/>
      <c r="Q566" s="825"/>
      <c r="R566" s="826"/>
      <c r="S566" s="827"/>
      <c r="T566" s="828"/>
      <c r="U566" s="829"/>
      <c r="V566" s="830"/>
      <c r="W566" s="824"/>
      <c r="X566" s="824"/>
      <c r="Y566" s="706"/>
      <c r="Z566" s="824"/>
    </row>
    <row r="567" spans="1:26" s="5" customFormat="1">
      <c r="A567" s="817" t="s">
        <v>4352</v>
      </c>
      <c r="B567" s="817" t="s">
        <v>4416</v>
      </c>
      <c r="C567" s="818" t="s">
        <v>4429</v>
      </c>
      <c r="D567" s="819" t="str">
        <f t="shared" ref="D567" si="556">B567&amp;" "&amp;" "&amp;C567</f>
        <v>S4-064  アイラ</v>
      </c>
      <c r="E567" s="841" t="s">
        <v>54</v>
      </c>
      <c r="F567" s="821" t="s">
        <v>34</v>
      </c>
      <c r="G567" s="833" t="s">
        <v>19</v>
      </c>
      <c r="H567" s="833" t="s">
        <v>19</v>
      </c>
      <c r="I567" s="838" t="s">
        <v>4430</v>
      </c>
      <c r="J567" s="845">
        <v>3</v>
      </c>
      <c r="K567" s="368" t="s">
        <v>21</v>
      </c>
      <c r="L567" s="438" t="s">
        <v>2040</v>
      </c>
      <c r="M567" s="51" t="s">
        <v>4647</v>
      </c>
      <c r="N567" s="428" t="s">
        <v>83</v>
      </c>
      <c r="O567" s="824"/>
      <c r="P567" s="366"/>
      <c r="Q567" s="825">
        <v>2660</v>
      </c>
      <c r="R567" s="826">
        <v>1650</v>
      </c>
      <c r="S567" s="827">
        <v>1070</v>
      </c>
      <c r="T567" s="828">
        <v>1460</v>
      </c>
      <c r="U567" s="829">
        <v>1350</v>
      </c>
      <c r="V567" s="830">
        <f t="shared" ref="V567" si="557">SUM(Q567:U568)</f>
        <v>8190</v>
      </c>
      <c r="W567" s="824"/>
      <c r="X567" s="824"/>
      <c r="Y567" s="706"/>
      <c r="Z567" s="824"/>
    </row>
    <row r="568" spans="1:26" s="5" customFormat="1">
      <c r="A568" s="817" t="s">
        <v>4352</v>
      </c>
      <c r="B568" s="817"/>
      <c r="C568" s="818" t="s">
        <v>4429</v>
      </c>
      <c r="D568" s="819" t="s">
        <v>2</v>
      </c>
      <c r="E568" s="841" t="s">
        <v>54</v>
      </c>
      <c r="F568" s="821" t="s">
        <v>34</v>
      </c>
      <c r="G568" s="833" t="s">
        <v>19</v>
      </c>
      <c r="H568" s="833" t="s">
        <v>19</v>
      </c>
      <c r="I568" s="838" t="s">
        <v>4430</v>
      </c>
      <c r="J568" s="845">
        <v>3</v>
      </c>
      <c r="K568" s="368" t="s">
        <v>21</v>
      </c>
      <c r="L568" s="438" t="s">
        <v>105</v>
      </c>
      <c r="M568" s="51" t="s">
        <v>4648</v>
      </c>
      <c r="N568" s="428" t="s">
        <v>490</v>
      </c>
      <c r="O568" s="824"/>
      <c r="P568" s="366"/>
      <c r="Q568" s="825"/>
      <c r="R568" s="826"/>
      <c r="S568" s="827"/>
      <c r="T568" s="828"/>
      <c r="U568" s="829"/>
      <c r="V568" s="830"/>
      <c r="W568" s="824"/>
      <c r="X568" s="824"/>
      <c r="Y568" s="706"/>
      <c r="Z568" s="824"/>
    </row>
    <row r="569" spans="1:26" s="5" customFormat="1">
      <c r="A569" s="817" t="s">
        <v>4352</v>
      </c>
      <c r="B569" s="817" t="s">
        <v>4417</v>
      </c>
      <c r="C569" s="831" t="s">
        <v>257</v>
      </c>
      <c r="D569" s="819" t="str">
        <f t="shared" ref="D569" si="558">B569&amp;" "&amp;" "&amp;C569</f>
        <v>S4-065  オルゴ・デミーラ</v>
      </c>
      <c r="E569" s="841" t="s">
        <v>54</v>
      </c>
      <c r="F569" s="840" t="s">
        <v>74</v>
      </c>
      <c r="G569" s="822" t="s">
        <v>40</v>
      </c>
      <c r="H569" s="822" t="s">
        <v>40</v>
      </c>
      <c r="I569" s="823" t="s">
        <v>82</v>
      </c>
      <c r="J569" s="845">
        <v>3</v>
      </c>
      <c r="K569" s="369" t="s">
        <v>37</v>
      </c>
      <c r="L569" s="438" t="s">
        <v>2785</v>
      </c>
      <c r="M569" s="51" t="s">
        <v>4661</v>
      </c>
      <c r="N569" s="428" t="s">
        <v>492</v>
      </c>
      <c r="O569" s="824"/>
      <c r="P569" s="366"/>
      <c r="Q569" s="825">
        <v>2620</v>
      </c>
      <c r="R569" s="826">
        <v>1090</v>
      </c>
      <c r="S569" s="827">
        <v>1640</v>
      </c>
      <c r="T569" s="828">
        <v>1530</v>
      </c>
      <c r="U569" s="829">
        <v>1330</v>
      </c>
      <c r="V569" s="830">
        <f t="shared" ref="V569" si="559">SUM(Q569:U570)</f>
        <v>8210</v>
      </c>
      <c r="W569" s="824"/>
      <c r="X569" s="824"/>
      <c r="Y569" s="706"/>
      <c r="Z569" s="824"/>
    </row>
    <row r="570" spans="1:26" s="5" customFormat="1">
      <c r="A570" s="817" t="s">
        <v>4352</v>
      </c>
      <c r="B570" s="817"/>
      <c r="C570" s="831" t="s">
        <v>257</v>
      </c>
      <c r="D570" s="819" t="s">
        <v>2</v>
      </c>
      <c r="E570" s="841" t="s">
        <v>54</v>
      </c>
      <c r="F570" s="840" t="s">
        <v>74</v>
      </c>
      <c r="G570" s="822" t="s">
        <v>40</v>
      </c>
      <c r="H570" s="822" t="s">
        <v>40</v>
      </c>
      <c r="I570" s="823" t="s">
        <v>82</v>
      </c>
      <c r="J570" s="845">
        <v>3</v>
      </c>
      <c r="K570" s="368" t="s">
        <v>21</v>
      </c>
      <c r="L570" s="438" t="s">
        <v>105</v>
      </c>
      <c r="M570" s="51" t="s">
        <v>4649</v>
      </c>
      <c r="N570" s="428" t="s">
        <v>496</v>
      </c>
      <c r="O570" s="824"/>
      <c r="P570" s="366"/>
      <c r="Q570" s="825"/>
      <c r="R570" s="826"/>
      <c r="S570" s="827"/>
      <c r="T570" s="828"/>
      <c r="U570" s="829"/>
      <c r="V570" s="830"/>
      <c r="W570" s="824"/>
      <c r="X570" s="824"/>
      <c r="Y570" s="706"/>
      <c r="Z570" s="824"/>
    </row>
    <row r="571" spans="1:26" s="5" customFormat="1">
      <c r="A571" s="817" t="s">
        <v>4352</v>
      </c>
      <c r="B571" s="817" t="s">
        <v>4418</v>
      </c>
      <c r="C571" s="831" t="s">
        <v>4439</v>
      </c>
      <c r="D571" s="819" t="str">
        <f t="shared" ref="D571" si="560">B571&amp;" "&amp;" "&amp;C571</f>
        <v>S4-066  ゴールデンスライム</v>
      </c>
      <c r="E571" s="841" t="s">
        <v>54</v>
      </c>
      <c r="F571" s="857" t="s">
        <v>128</v>
      </c>
      <c r="G571" s="833" t="s">
        <v>19</v>
      </c>
      <c r="H571" s="833" t="s">
        <v>19</v>
      </c>
      <c r="I571" s="848" t="s">
        <v>87</v>
      </c>
      <c r="J571" s="817">
        <v>2</v>
      </c>
      <c r="K571" s="368" t="s">
        <v>21</v>
      </c>
      <c r="L571" s="438" t="s">
        <v>2040</v>
      </c>
      <c r="M571" s="51" t="s">
        <v>4650</v>
      </c>
      <c r="N571" s="428" t="s">
        <v>83</v>
      </c>
      <c r="O571" s="824"/>
      <c r="P571" s="366"/>
      <c r="Q571" s="825">
        <v>1860</v>
      </c>
      <c r="R571" s="826">
        <v>1580</v>
      </c>
      <c r="S571" s="827">
        <v>1350</v>
      </c>
      <c r="T571" s="828">
        <v>1310</v>
      </c>
      <c r="U571" s="829">
        <v>2070</v>
      </c>
      <c r="V571" s="830">
        <f t="shared" ref="V571" si="561">SUM(Q571:U572)</f>
        <v>8170</v>
      </c>
      <c r="W571" s="366"/>
      <c r="X571" s="824"/>
      <c r="Y571" s="706"/>
      <c r="Z571" s="824"/>
    </row>
    <row r="572" spans="1:26" s="5" customFormat="1">
      <c r="A572" s="817" t="s">
        <v>4352</v>
      </c>
      <c r="B572" s="817"/>
      <c r="C572" s="831" t="s">
        <v>4439</v>
      </c>
      <c r="D572" s="819" t="s">
        <v>2</v>
      </c>
      <c r="E572" s="841" t="s">
        <v>54</v>
      </c>
      <c r="F572" s="857" t="s">
        <v>128</v>
      </c>
      <c r="G572" s="833" t="s">
        <v>19</v>
      </c>
      <c r="H572" s="833" t="s">
        <v>19</v>
      </c>
      <c r="I572" s="848" t="s">
        <v>87</v>
      </c>
      <c r="J572" s="817">
        <v>2</v>
      </c>
      <c r="K572" s="368" t="s">
        <v>21</v>
      </c>
      <c r="L572" s="438" t="s">
        <v>2777</v>
      </c>
      <c r="M572" s="51" t="s">
        <v>4658</v>
      </c>
      <c r="N572" s="428" t="s">
        <v>85</v>
      </c>
      <c r="O572" s="824"/>
      <c r="P572" s="366"/>
      <c r="Q572" s="825"/>
      <c r="R572" s="826"/>
      <c r="S572" s="827"/>
      <c r="T572" s="828"/>
      <c r="U572" s="829"/>
      <c r="V572" s="830"/>
      <c r="W572" s="366"/>
      <c r="X572" s="824"/>
      <c r="Y572" s="706"/>
      <c r="Z572" s="824"/>
    </row>
    <row r="573" spans="1:26" s="5" customFormat="1">
      <c r="A573" s="817" t="s">
        <v>4352</v>
      </c>
      <c r="B573" s="817" t="s">
        <v>4419</v>
      </c>
      <c r="C573" s="818" t="s">
        <v>4438</v>
      </c>
      <c r="D573" s="819" t="str">
        <f t="shared" ref="D573" si="562">B573&amp;" "&amp;" "&amp;C573</f>
        <v>S4-067  にじくじゃく</v>
      </c>
      <c r="E573" s="841" t="s">
        <v>54</v>
      </c>
      <c r="F573" s="857" t="s">
        <v>128</v>
      </c>
      <c r="G573" s="833" t="s">
        <v>19</v>
      </c>
      <c r="H573" s="842" t="s">
        <v>89</v>
      </c>
      <c r="I573" s="836" t="s">
        <v>41</v>
      </c>
      <c r="J573" s="817">
        <v>4</v>
      </c>
      <c r="K573" s="369" t="s">
        <v>37</v>
      </c>
      <c r="L573" s="438" t="s">
        <v>2785</v>
      </c>
      <c r="M573" s="51" t="s">
        <v>4662</v>
      </c>
      <c r="N573" s="428" t="s">
        <v>490</v>
      </c>
      <c r="O573" s="824"/>
      <c r="P573" s="366"/>
      <c r="Q573" s="825">
        <v>2580</v>
      </c>
      <c r="R573" s="826">
        <v>1600</v>
      </c>
      <c r="S573" s="827">
        <v>1050</v>
      </c>
      <c r="T573" s="828">
        <v>1290</v>
      </c>
      <c r="U573" s="829">
        <v>1650</v>
      </c>
      <c r="V573" s="830">
        <f t="shared" ref="V573" si="563">SUM(Q573:U574)</f>
        <v>8170</v>
      </c>
      <c r="W573" s="366"/>
      <c r="X573" s="824"/>
      <c r="Y573" s="706"/>
      <c r="Z573" s="824"/>
    </row>
    <row r="574" spans="1:26" s="5" customFormat="1">
      <c r="A574" s="817" t="s">
        <v>4352</v>
      </c>
      <c r="B574" s="817"/>
      <c r="C574" s="818" t="s">
        <v>4438</v>
      </c>
      <c r="D574" s="819" t="s">
        <v>2</v>
      </c>
      <c r="E574" s="841" t="s">
        <v>54</v>
      </c>
      <c r="F574" s="857" t="s">
        <v>128</v>
      </c>
      <c r="G574" s="833" t="s">
        <v>19</v>
      </c>
      <c r="H574" s="842" t="s">
        <v>89</v>
      </c>
      <c r="I574" s="836" t="s">
        <v>41</v>
      </c>
      <c r="J574" s="817">
        <v>4</v>
      </c>
      <c r="K574" s="368" t="s">
        <v>21</v>
      </c>
      <c r="L574" s="438" t="s">
        <v>105</v>
      </c>
      <c r="M574" s="51" t="s">
        <v>4651</v>
      </c>
      <c r="N574" s="428" t="s">
        <v>83</v>
      </c>
      <c r="O574" s="824"/>
      <c r="P574" s="366"/>
      <c r="Q574" s="825"/>
      <c r="R574" s="826"/>
      <c r="S574" s="827"/>
      <c r="T574" s="828"/>
      <c r="U574" s="829"/>
      <c r="V574" s="830"/>
      <c r="W574" s="366"/>
      <c r="X574" s="824"/>
      <c r="Y574" s="706"/>
      <c r="Z574" s="824"/>
    </row>
    <row r="575" spans="1:26" s="5" customFormat="1">
      <c r="A575" s="817" t="s">
        <v>4352</v>
      </c>
      <c r="B575" s="817" t="s">
        <v>4420</v>
      </c>
      <c r="C575" s="831" t="s">
        <v>4437</v>
      </c>
      <c r="D575" s="819" t="str">
        <f t="shared" ref="D575" si="564">B575&amp;" "&amp;" "&amp;C575</f>
        <v>S4-068  ヘルバオム</v>
      </c>
      <c r="E575" s="841" t="s">
        <v>54</v>
      </c>
      <c r="F575" s="857" t="s">
        <v>128</v>
      </c>
      <c r="G575" s="833" t="s">
        <v>19</v>
      </c>
      <c r="H575" s="835" t="s">
        <v>88</v>
      </c>
      <c r="I575" s="837" t="s">
        <v>4431</v>
      </c>
      <c r="J575" s="817">
        <v>2</v>
      </c>
      <c r="K575" s="370" t="s">
        <v>99</v>
      </c>
      <c r="L575" s="438" t="s">
        <v>2040</v>
      </c>
      <c r="M575" s="51" t="s">
        <v>4655</v>
      </c>
      <c r="N575" s="428" t="s">
        <v>83</v>
      </c>
      <c r="O575" s="824"/>
      <c r="P575" s="366"/>
      <c r="Q575" s="825">
        <v>2620</v>
      </c>
      <c r="R575" s="826">
        <v>1660</v>
      </c>
      <c r="S575" s="827">
        <v>1150</v>
      </c>
      <c r="T575" s="828">
        <v>1310</v>
      </c>
      <c r="U575" s="829">
        <v>1430</v>
      </c>
      <c r="V575" s="830">
        <f t="shared" ref="V575" si="565">SUM(Q575:U576)</f>
        <v>8170</v>
      </c>
      <c r="W575" s="824"/>
      <c r="X575" s="824"/>
      <c r="Y575" s="706"/>
      <c r="Z575" s="824"/>
    </row>
    <row r="576" spans="1:26" s="5" customFormat="1">
      <c r="A576" s="817" t="s">
        <v>4352</v>
      </c>
      <c r="B576" s="817"/>
      <c r="C576" s="831" t="s">
        <v>4437</v>
      </c>
      <c r="D576" s="819" t="s">
        <v>2</v>
      </c>
      <c r="E576" s="841" t="s">
        <v>54</v>
      </c>
      <c r="F576" s="857" t="s">
        <v>128</v>
      </c>
      <c r="G576" s="833" t="s">
        <v>19</v>
      </c>
      <c r="H576" s="835" t="s">
        <v>88</v>
      </c>
      <c r="I576" s="837" t="s">
        <v>4431</v>
      </c>
      <c r="J576" s="817">
        <v>2</v>
      </c>
      <c r="K576" s="368" t="s">
        <v>21</v>
      </c>
      <c r="L576" s="438" t="s">
        <v>2040</v>
      </c>
      <c r="M576" s="51" t="s">
        <v>4652</v>
      </c>
      <c r="N576" s="428" t="s">
        <v>496</v>
      </c>
      <c r="O576" s="824"/>
      <c r="P576" s="366"/>
      <c r="Q576" s="825"/>
      <c r="R576" s="826"/>
      <c r="S576" s="827"/>
      <c r="T576" s="828"/>
      <c r="U576" s="829"/>
      <c r="V576" s="830"/>
      <c r="W576" s="824"/>
      <c r="X576" s="824"/>
      <c r="Y576" s="706"/>
      <c r="Z576" s="824"/>
    </row>
    <row r="577" spans="1:26" s="5" customFormat="1" ht="13.15" customHeight="1">
      <c r="A577" s="817" t="s">
        <v>4352</v>
      </c>
      <c r="B577" s="817" t="s">
        <v>4421</v>
      </c>
      <c r="C577" s="831" t="s">
        <v>4334</v>
      </c>
      <c r="D577" s="819" t="str">
        <f t="shared" ref="D577" si="566">B577&amp;" "&amp;" "&amp;C577</f>
        <v>S4-069  超越大魔王ロムドラド</v>
      </c>
      <c r="E577" s="839" t="s">
        <v>73</v>
      </c>
      <c r="F577" s="840" t="s">
        <v>74</v>
      </c>
      <c r="G577" s="822" t="s">
        <v>40</v>
      </c>
      <c r="H577" s="835" t="s">
        <v>88</v>
      </c>
      <c r="I577" s="837" t="s">
        <v>4431</v>
      </c>
      <c r="J577" s="845">
        <v>3</v>
      </c>
      <c r="K577" s="370" t="s">
        <v>99</v>
      </c>
      <c r="L577" s="438" t="s">
        <v>2040</v>
      </c>
      <c r="M577" s="51" t="s">
        <v>4656</v>
      </c>
      <c r="N577" s="428" t="s">
        <v>85</v>
      </c>
      <c r="O577" s="824"/>
      <c r="P577" s="366"/>
      <c r="Q577" s="825">
        <v>2750</v>
      </c>
      <c r="R577" s="826">
        <v>1440</v>
      </c>
      <c r="S577" s="827">
        <v>1810</v>
      </c>
      <c r="T577" s="828">
        <v>1420</v>
      </c>
      <c r="U577" s="829">
        <v>1050</v>
      </c>
      <c r="V577" s="830">
        <f t="shared" ref="V577" si="567">SUM(Q577:U578)</f>
        <v>8470</v>
      </c>
      <c r="W577" s="824"/>
      <c r="X577" s="824"/>
      <c r="Y577" s="706"/>
      <c r="Z577" s="824"/>
    </row>
    <row r="578" spans="1:26" s="5" customFormat="1" ht="13.15" customHeight="1">
      <c r="A578" s="817" t="s">
        <v>4352</v>
      </c>
      <c r="B578" s="817"/>
      <c r="C578" s="831" t="s">
        <v>4334</v>
      </c>
      <c r="D578" s="819" t="s">
        <v>2</v>
      </c>
      <c r="E578" s="839" t="s">
        <v>73</v>
      </c>
      <c r="F578" s="840" t="s">
        <v>74</v>
      </c>
      <c r="G578" s="822" t="s">
        <v>40</v>
      </c>
      <c r="H578" s="835" t="s">
        <v>88</v>
      </c>
      <c r="I578" s="837" t="s">
        <v>4431</v>
      </c>
      <c r="J578" s="845">
        <v>3</v>
      </c>
      <c r="K578" s="370" t="s">
        <v>99</v>
      </c>
      <c r="L578" s="438" t="s">
        <v>104</v>
      </c>
      <c r="M578" s="51" t="s">
        <v>4663</v>
      </c>
      <c r="N578" s="428" t="s">
        <v>83</v>
      </c>
      <c r="O578" s="824"/>
      <c r="P578" s="366"/>
      <c r="Q578" s="825"/>
      <c r="R578" s="826"/>
      <c r="S578" s="827"/>
      <c r="T578" s="828"/>
      <c r="U578" s="829"/>
      <c r="V578" s="830"/>
      <c r="W578" s="824"/>
      <c r="X578" s="824"/>
      <c r="Y578" s="706"/>
      <c r="Z578" s="824"/>
    </row>
    <row r="579" spans="1:26" s="5" customFormat="1">
      <c r="A579" s="817" t="s">
        <v>4352</v>
      </c>
      <c r="B579" s="817" t="s">
        <v>4422</v>
      </c>
      <c r="C579" s="831" t="s">
        <v>4434</v>
      </c>
      <c r="D579" s="819" t="str">
        <f t="shared" ref="D579" si="568">B579&amp;" "&amp;" "&amp;C579</f>
        <v>S4-070  天魔王オルゴ・デミーラ</v>
      </c>
      <c r="E579" s="839" t="s">
        <v>73</v>
      </c>
      <c r="F579" s="840" t="s">
        <v>74</v>
      </c>
      <c r="G579" s="842" t="s">
        <v>89</v>
      </c>
      <c r="H579" s="835" t="s">
        <v>88</v>
      </c>
      <c r="I579" s="838" t="s">
        <v>4430</v>
      </c>
      <c r="J579" s="817">
        <v>2</v>
      </c>
      <c r="K579" s="370" t="s">
        <v>99</v>
      </c>
      <c r="L579" s="438" t="s">
        <v>2040</v>
      </c>
      <c r="M579" s="51" t="s">
        <v>4657</v>
      </c>
      <c r="N579" s="428" t="s">
        <v>496</v>
      </c>
      <c r="O579" s="824"/>
      <c r="P579" s="366"/>
      <c r="Q579" s="825">
        <v>2810</v>
      </c>
      <c r="R579" s="826">
        <v>1450</v>
      </c>
      <c r="S579" s="827">
        <v>1100</v>
      </c>
      <c r="T579" s="828">
        <v>1270</v>
      </c>
      <c r="U579" s="829">
        <v>1750</v>
      </c>
      <c r="V579" s="830">
        <f t="shared" ref="V579" si="569">SUM(Q579:U580)</f>
        <v>8380</v>
      </c>
      <c r="W579" s="824"/>
      <c r="X579" s="824"/>
      <c r="Y579" s="706"/>
      <c r="Z579" s="824" t="s">
        <v>4716</v>
      </c>
    </row>
    <row r="580" spans="1:26" s="5" customFormat="1">
      <c r="A580" s="817" t="s">
        <v>4352</v>
      </c>
      <c r="B580" s="817"/>
      <c r="C580" s="831" t="s">
        <v>4434</v>
      </c>
      <c r="D580" s="819" t="s">
        <v>2</v>
      </c>
      <c r="E580" s="839" t="s">
        <v>73</v>
      </c>
      <c r="F580" s="840" t="s">
        <v>74</v>
      </c>
      <c r="G580" s="842" t="s">
        <v>89</v>
      </c>
      <c r="H580" s="835" t="s">
        <v>88</v>
      </c>
      <c r="I580" s="838" t="s">
        <v>4430</v>
      </c>
      <c r="J580" s="817">
        <v>2</v>
      </c>
      <c r="K580" s="369" t="s">
        <v>37</v>
      </c>
      <c r="L580" s="438" t="s">
        <v>2787</v>
      </c>
      <c r="M580" s="51" t="s">
        <v>4659</v>
      </c>
      <c r="N580" s="428" t="s">
        <v>83</v>
      </c>
      <c r="O580" s="824"/>
      <c r="P580" s="366"/>
      <c r="Q580" s="825"/>
      <c r="R580" s="826"/>
      <c r="S580" s="827"/>
      <c r="T580" s="828"/>
      <c r="U580" s="829"/>
      <c r="V580" s="830"/>
      <c r="W580" s="824"/>
      <c r="X580" s="824"/>
      <c r="Y580" s="706"/>
      <c r="Z580" s="824" t="s">
        <v>4716</v>
      </c>
    </row>
    <row r="581" spans="1:26" s="5" customFormat="1">
      <c r="A581" s="817" t="s">
        <v>4352</v>
      </c>
      <c r="B581" s="817" t="s">
        <v>4423</v>
      </c>
      <c r="C581" s="831" t="s">
        <v>76</v>
      </c>
      <c r="D581" s="819" t="str">
        <f t="shared" ref="D581" si="570">B581&amp;" "&amp;" "&amp;C581</f>
        <v>S4-071  真・大魔王バーン</v>
      </c>
      <c r="E581" s="820" t="s">
        <v>2700</v>
      </c>
      <c r="F581" s="840" t="s">
        <v>74</v>
      </c>
      <c r="G581" s="833" t="s">
        <v>19</v>
      </c>
      <c r="H581" s="833" t="s">
        <v>19</v>
      </c>
      <c r="I581" s="844" t="s">
        <v>4465</v>
      </c>
      <c r="J581" s="817" t="s">
        <v>4262</v>
      </c>
      <c r="K581" s="413" t="s">
        <v>21</v>
      </c>
      <c r="L581" s="401" t="s">
        <v>2040</v>
      </c>
      <c r="M581" s="51" t="s">
        <v>4584</v>
      </c>
      <c r="N581" s="401" t="s">
        <v>85</v>
      </c>
      <c r="O581" s="824"/>
      <c r="P581" s="366"/>
      <c r="Q581" s="825">
        <v>2780</v>
      </c>
      <c r="R581" s="826">
        <v>1880</v>
      </c>
      <c r="S581" s="827">
        <v>1040</v>
      </c>
      <c r="T581" s="828">
        <v>1560</v>
      </c>
      <c r="U581" s="829">
        <v>1420</v>
      </c>
      <c r="V581" s="830">
        <f t="shared" ref="V581" si="571">SUM(Q581:U582)</f>
        <v>8680</v>
      </c>
      <c r="W581" s="824"/>
      <c r="X581" s="824"/>
      <c r="Y581" s="706"/>
      <c r="Z581" s="824"/>
    </row>
    <row r="582" spans="1:26" s="5" customFormat="1">
      <c r="A582" s="817" t="s">
        <v>4352</v>
      </c>
      <c r="B582" s="817"/>
      <c r="C582" s="831" t="s">
        <v>76</v>
      </c>
      <c r="D582" s="819" t="s">
        <v>2</v>
      </c>
      <c r="E582" s="820" t="s">
        <v>2700</v>
      </c>
      <c r="F582" s="840" t="s">
        <v>74</v>
      </c>
      <c r="G582" s="833" t="s">
        <v>19</v>
      </c>
      <c r="H582" s="833" t="s">
        <v>19</v>
      </c>
      <c r="I582" s="844" t="s">
        <v>4465</v>
      </c>
      <c r="J582" s="817" t="s">
        <v>4262</v>
      </c>
      <c r="K582" s="407" t="s">
        <v>99</v>
      </c>
      <c r="L582" s="401" t="s">
        <v>104</v>
      </c>
      <c r="M582" s="51" t="s">
        <v>4593</v>
      </c>
      <c r="N582" s="401" t="s">
        <v>496</v>
      </c>
      <c r="O582" s="824"/>
      <c r="P582" s="366"/>
      <c r="Q582" s="825"/>
      <c r="R582" s="826"/>
      <c r="S582" s="827"/>
      <c r="T582" s="828"/>
      <c r="U582" s="829"/>
      <c r="V582" s="830"/>
      <c r="W582" s="824"/>
      <c r="X582" s="824"/>
      <c r="Y582" s="706"/>
      <c r="Z582" s="824"/>
    </row>
    <row r="583" spans="1:26" s="5" customFormat="1">
      <c r="A583" s="817" t="s">
        <v>4352</v>
      </c>
      <c r="B583" s="817" t="s">
        <v>4424</v>
      </c>
      <c r="C583" s="831" t="s">
        <v>189</v>
      </c>
      <c r="D583" s="819" t="str">
        <f t="shared" ref="D583" si="572">B583&amp;" "&amp;" "&amp;C583</f>
        <v>S4-072  アバン</v>
      </c>
      <c r="E583" s="820" t="s">
        <v>2700</v>
      </c>
      <c r="F583" s="821" t="s">
        <v>34</v>
      </c>
      <c r="G583" s="833" t="s">
        <v>19</v>
      </c>
      <c r="H583" s="833" t="s">
        <v>19</v>
      </c>
      <c r="I583" s="837" t="s">
        <v>4431</v>
      </c>
      <c r="J583" s="817" t="s">
        <v>4262</v>
      </c>
      <c r="K583" s="414" t="s">
        <v>37</v>
      </c>
      <c r="L583" s="401" t="s">
        <v>97</v>
      </c>
      <c r="M583" s="51" t="s">
        <v>4582</v>
      </c>
      <c r="N583" s="401" t="s">
        <v>491</v>
      </c>
      <c r="O583" s="824"/>
      <c r="P583" s="366"/>
      <c r="Q583" s="825">
        <v>2670</v>
      </c>
      <c r="R583" s="826">
        <v>1820</v>
      </c>
      <c r="S583" s="827">
        <v>1240</v>
      </c>
      <c r="T583" s="828">
        <v>1450</v>
      </c>
      <c r="U583" s="829">
        <v>1410</v>
      </c>
      <c r="V583" s="830">
        <f t="shared" ref="V583" si="573">SUM(Q583:U584)</f>
        <v>8590</v>
      </c>
      <c r="W583" s="824"/>
      <c r="X583" s="824"/>
      <c r="Y583" s="706"/>
      <c r="Z583" s="824"/>
    </row>
    <row r="584" spans="1:26" s="5" customFormat="1">
      <c r="A584" s="817" t="s">
        <v>4352</v>
      </c>
      <c r="B584" s="817"/>
      <c r="C584" s="831" t="s">
        <v>189</v>
      </c>
      <c r="D584" s="819" t="s">
        <v>2</v>
      </c>
      <c r="E584" s="820" t="s">
        <v>2700</v>
      </c>
      <c r="F584" s="821" t="s">
        <v>34</v>
      </c>
      <c r="G584" s="833" t="s">
        <v>19</v>
      </c>
      <c r="H584" s="833" t="s">
        <v>19</v>
      </c>
      <c r="I584" s="837" t="s">
        <v>4431</v>
      </c>
      <c r="J584" s="817" t="s">
        <v>4262</v>
      </c>
      <c r="K584" s="413" t="s">
        <v>21</v>
      </c>
      <c r="L584" s="401" t="s">
        <v>2040</v>
      </c>
      <c r="M584" s="51" t="s">
        <v>4585</v>
      </c>
      <c r="N584" s="401" t="s">
        <v>491</v>
      </c>
      <c r="O584" s="824"/>
      <c r="P584" s="366"/>
      <c r="Q584" s="825"/>
      <c r="R584" s="826"/>
      <c r="S584" s="827"/>
      <c r="T584" s="828"/>
      <c r="U584" s="829"/>
      <c r="V584" s="830"/>
      <c r="W584" s="824"/>
      <c r="X584" s="824"/>
      <c r="Y584" s="706"/>
      <c r="Z584" s="824"/>
    </row>
    <row r="585" spans="1:26" s="5" customFormat="1">
      <c r="A585" s="817" t="s">
        <v>4352</v>
      </c>
      <c r="B585" s="817" t="s">
        <v>4425</v>
      </c>
      <c r="C585" s="831" t="s">
        <v>4580</v>
      </c>
      <c r="D585" s="819" t="str">
        <f t="shared" ref="D585" si="574">B585&amp;" "&amp;" "&amp;C585</f>
        <v>S4-073  魔神ダークドレアム</v>
      </c>
      <c r="E585" s="820" t="s">
        <v>2700</v>
      </c>
      <c r="F585" s="840" t="s">
        <v>74</v>
      </c>
      <c r="G585" s="833" t="s">
        <v>19</v>
      </c>
      <c r="H585" s="833" t="s">
        <v>19</v>
      </c>
      <c r="I585" s="838" t="s">
        <v>4430</v>
      </c>
      <c r="J585" s="817" t="s">
        <v>4263</v>
      </c>
      <c r="K585" s="413" t="s">
        <v>21</v>
      </c>
      <c r="L585" s="401" t="s">
        <v>2040</v>
      </c>
      <c r="M585" s="51" t="s">
        <v>4586</v>
      </c>
      <c r="N585" s="401" t="s">
        <v>496</v>
      </c>
      <c r="O585" s="824"/>
      <c r="P585" s="366"/>
      <c r="Q585" s="825">
        <v>2740</v>
      </c>
      <c r="R585" s="826">
        <v>2000</v>
      </c>
      <c r="S585" s="827">
        <v>1090</v>
      </c>
      <c r="T585" s="828">
        <v>1380</v>
      </c>
      <c r="U585" s="829">
        <v>1340</v>
      </c>
      <c r="V585" s="830">
        <f t="shared" ref="V585" si="575">SUM(Q585:U586)</f>
        <v>8550</v>
      </c>
      <c r="W585" s="824"/>
      <c r="X585" s="824"/>
      <c r="Y585" s="706"/>
      <c r="Z585" s="824"/>
    </row>
    <row r="586" spans="1:26" s="5" customFormat="1">
      <c r="A586" s="817" t="s">
        <v>4352</v>
      </c>
      <c r="B586" s="817"/>
      <c r="C586" s="831" t="s">
        <v>4580</v>
      </c>
      <c r="D586" s="819" t="s">
        <v>2</v>
      </c>
      <c r="E586" s="820" t="s">
        <v>2700</v>
      </c>
      <c r="F586" s="840" t="s">
        <v>74</v>
      </c>
      <c r="G586" s="833" t="s">
        <v>19</v>
      </c>
      <c r="H586" s="833" t="s">
        <v>19</v>
      </c>
      <c r="I586" s="838" t="s">
        <v>4430</v>
      </c>
      <c r="J586" s="817" t="s">
        <v>4263</v>
      </c>
      <c r="K586" s="413" t="s">
        <v>21</v>
      </c>
      <c r="L586" s="401" t="s">
        <v>105</v>
      </c>
      <c r="M586" s="51" t="s">
        <v>4587</v>
      </c>
      <c r="N586" s="401" t="s">
        <v>496</v>
      </c>
      <c r="O586" s="824"/>
      <c r="P586" s="366"/>
      <c r="Q586" s="825"/>
      <c r="R586" s="826"/>
      <c r="S586" s="827"/>
      <c r="T586" s="828"/>
      <c r="U586" s="829"/>
      <c r="V586" s="830"/>
      <c r="W586" s="824"/>
      <c r="X586" s="824"/>
      <c r="Y586" s="706"/>
      <c r="Z586" s="824"/>
    </row>
    <row r="587" spans="1:26" s="5" customFormat="1">
      <c r="A587" s="817" t="s">
        <v>4352</v>
      </c>
      <c r="B587" s="817" t="s">
        <v>4426</v>
      </c>
      <c r="C587" s="831" t="s">
        <v>3368</v>
      </c>
      <c r="D587" s="819" t="str">
        <f t="shared" ref="D587" si="576">B587&amp;" "&amp;" "&amp;C587</f>
        <v>S4-074  ダイ (竜魔人ダイ)</v>
      </c>
      <c r="E587" s="820" t="s">
        <v>2700</v>
      </c>
      <c r="F587" s="821" t="s">
        <v>34</v>
      </c>
      <c r="G587" s="833" t="s">
        <v>19</v>
      </c>
      <c r="H587" s="822" t="s">
        <v>40</v>
      </c>
      <c r="I587" s="838" t="s">
        <v>4430</v>
      </c>
      <c r="J587" s="817" t="s">
        <v>4262</v>
      </c>
      <c r="K587" s="441" t="s">
        <v>21</v>
      </c>
      <c r="L587" s="440" t="s">
        <v>2040</v>
      </c>
      <c r="M587" s="51" t="s">
        <v>4809</v>
      </c>
      <c r="N587" s="440" t="s">
        <v>491</v>
      </c>
      <c r="O587" s="824"/>
      <c r="P587" s="366"/>
      <c r="Q587" s="825">
        <v>2660</v>
      </c>
      <c r="R587" s="826">
        <v>1900</v>
      </c>
      <c r="S587" s="827">
        <v>1430</v>
      </c>
      <c r="T587" s="828">
        <v>1460</v>
      </c>
      <c r="U587" s="829">
        <v>1310</v>
      </c>
      <c r="V587" s="830">
        <f t="shared" ref="V587" si="577">SUM(Q587:U588)</f>
        <v>8760</v>
      </c>
      <c r="W587" s="824" t="s">
        <v>3389</v>
      </c>
      <c r="X587" s="824"/>
      <c r="Y587" s="706"/>
      <c r="Z587" s="824"/>
    </row>
    <row r="588" spans="1:26" s="5" customFormat="1">
      <c r="A588" s="817" t="s">
        <v>4352</v>
      </c>
      <c r="B588" s="817"/>
      <c r="C588" s="831" t="s">
        <v>3368</v>
      </c>
      <c r="D588" s="819" t="s">
        <v>2</v>
      </c>
      <c r="E588" s="820" t="s">
        <v>2700</v>
      </c>
      <c r="F588" s="821" t="s">
        <v>34</v>
      </c>
      <c r="G588" s="833" t="s">
        <v>19</v>
      </c>
      <c r="H588" s="822" t="s">
        <v>40</v>
      </c>
      <c r="I588" s="838" t="s">
        <v>4430</v>
      </c>
      <c r="J588" s="817" t="s">
        <v>4262</v>
      </c>
      <c r="K588" s="442" t="s">
        <v>37</v>
      </c>
      <c r="L588" s="440" t="s">
        <v>2785</v>
      </c>
      <c r="M588" s="51" t="s">
        <v>4810</v>
      </c>
      <c r="N588" s="440" t="s">
        <v>492</v>
      </c>
      <c r="O588" s="824"/>
      <c r="P588" s="366"/>
      <c r="Q588" s="825"/>
      <c r="R588" s="826"/>
      <c r="S588" s="827"/>
      <c r="T588" s="828"/>
      <c r="U588" s="829"/>
      <c r="V588" s="830"/>
      <c r="W588" s="824" t="s">
        <v>3389</v>
      </c>
      <c r="X588" s="824"/>
      <c r="Y588" s="706"/>
      <c r="Z588" s="824"/>
    </row>
    <row r="589" spans="1:26" s="5" customFormat="1">
      <c r="A589" s="817" t="s">
        <v>4352</v>
      </c>
      <c r="B589" s="817" t="s">
        <v>4427</v>
      </c>
      <c r="C589" s="831" t="s">
        <v>183</v>
      </c>
      <c r="D589" s="819" t="str">
        <f t="shared" ref="D589" si="578">B589&amp;" "&amp;" "&amp;C589</f>
        <v>S4-075  マァム</v>
      </c>
      <c r="E589" s="820" t="s">
        <v>2700</v>
      </c>
      <c r="F589" s="821" t="s">
        <v>34</v>
      </c>
      <c r="G589" s="833" t="s">
        <v>19</v>
      </c>
      <c r="H589" s="822" t="s">
        <v>40</v>
      </c>
      <c r="I589" s="846" t="s">
        <v>93</v>
      </c>
      <c r="J589" s="817" t="s">
        <v>4263</v>
      </c>
      <c r="K589" s="441" t="s">
        <v>21</v>
      </c>
      <c r="L589" s="440" t="s">
        <v>4255</v>
      </c>
      <c r="M589" s="51" t="s">
        <v>4811</v>
      </c>
      <c r="N589" s="440" t="s">
        <v>496</v>
      </c>
      <c r="O589" s="824"/>
      <c r="P589" s="366"/>
      <c r="Q589" s="825">
        <v>2640</v>
      </c>
      <c r="R589" s="826">
        <v>1790</v>
      </c>
      <c r="S589" s="827">
        <v>1500</v>
      </c>
      <c r="T589" s="828">
        <v>1430</v>
      </c>
      <c r="U589" s="829">
        <v>1340</v>
      </c>
      <c r="V589" s="830">
        <f t="shared" ref="V589" si="579">SUM(Q589:U590)</f>
        <v>8700</v>
      </c>
      <c r="W589" s="824" t="s">
        <v>3389</v>
      </c>
      <c r="X589" s="824"/>
      <c r="Y589" s="706"/>
      <c r="Z589" s="824"/>
    </row>
    <row r="590" spans="1:26" s="5" customFormat="1">
      <c r="A590" s="817" t="s">
        <v>4352</v>
      </c>
      <c r="B590" s="817"/>
      <c r="C590" s="831" t="s">
        <v>183</v>
      </c>
      <c r="D590" s="819" t="s">
        <v>2</v>
      </c>
      <c r="E590" s="820" t="s">
        <v>2700</v>
      </c>
      <c r="F590" s="821" t="s">
        <v>34</v>
      </c>
      <c r="G590" s="833" t="s">
        <v>19</v>
      </c>
      <c r="H590" s="822" t="s">
        <v>40</v>
      </c>
      <c r="I590" s="846" t="s">
        <v>93</v>
      </c>
      <c r="J590" s="817" t="s">
        <v>4263</v>
      </c>
      <c r="K590" s="11" t="s">
        <v>81</v>
      </c>
      <c r="L590" s="440" t="s">
        <v>81</v>
      </c>
      <c r="M590" s="51" t="s">
        <v>4812</v>
      </c>
      <c r="N590" s="440" t="s">
        <v>492</v>
      </c>
      <c r="O590" s="824"/>
      <c r="P590" s="366"/>
      <c r="Q590" s="825"/>
      <c r="R590" s="826"/>
      <c r="S590" s="827"/>
      <c r="T590" s="828"/>
      <c r="U590" s="829"/>
      <c r="V590" s="830"/>
      <c r="W590" s="824" t="s">
        <v>3389</v>
      </c>
      <c r="X590" s="824"/>
      <c r="Y590" s="706"/>
      <c r="Z590" s="824"/>
    </row>
    <row r="591" spans="1:26" s="5" customFormat="1">
      <c r="A591" s="817" t="s">
        <v>4352</v>
      </c>
      <c r="B591" s="817" t="s">
        <v>4678</v>
      </c>
      <c r="C591" s="831" t="s">
        <v>4677</v>
      </c>
      <c r="D591" s="819" t="str">
        <f t="shared" ref="D591" si="580">B591&amp;" "&amp;" "&amp;C591</f>
        <v>S4-076  かみさま</v>
      </c>
      <c r="E591" s="820" t="s">
        <v>2700</v>
      </c>
      <c r="F591" s="821" t="s">
        <v>34</v>
      </c>
      <c r="G591" s="822" t="s">
        <v>40</v>
      </c>
      <c r="H591" s="835" t="s">
        <v>88</v>
      </c>
      <c r="I591" s="844" t="s">
        <v>4465</v>
      </c>
      <c r="J591" s="817" t="s">
        <v>4263</v>
      </c>
      <c r="K591" s="442" t="s">
        <v>37</v>
      </c>
      <c r="L591" s="440" t="s">
        <v>2785</v>
      </c>
      <c r="M591" s="51" t="s">
        <v>4850</v>
      </c>
      <c r="N591" s="440" t="s">
        <v>492</v>
      </c>
      <c r="O591" s="824"/>
      <c r="P591" s="439"/>
      <c r="Q591" s="825">
        <v>2850</v>
      </c>
      <c r="R591" s="826">
        <v>1140</v>
      </c>
      <c r="S591" s="827">
        <v>1860</v>
      </c>
      <c r="T591" s="828">
        <v>1390</v>
      </c>
      <c r="U591" s="829">
        <v>1310</v>
      </c>
      <c r="V591" s="830">
        <f t="shared" ref="V591" si="581">SUM(Q591:U592)</f>
        <v>8550</v>
      </c>
      <c r="W591" s="824"/>
      <c r="X591" s="824"/>
      <c r="Y591" s="706"/>
      <c r="Z591" s="824"/>
    </row>
    <row r="592" spans="1:26" s="5" customFormat="1">
      <c r="A592" s="817" t="s">
        <v>4352</v>
      </c>
      <c r="B592" s="817"/>
      <c r="C592" s="831" t="s">
        <v>4677</v>
      </c>
      <c r="D592" s="819" t="s">
        <v>2</v>
      </c>
      <c r="E592" s="820" t="s">
        <v>2700</v>
      </c>
      <c r="F592" s="821" t="s">
        <v>34</v>
      </c>
      <c r="G592" s="822" t="s">
        <v>40</v>
      </c>
      <c r="H592" s="835" t="s">
        <v>88</v>
      </c>
      <c r="I592" s="844" t="s">
        <v>4465</v>
      </c>
      <c r="J592" s="817" t="s">
        <v>4263</v>
      </c>
      <c r="K592" s="441" t="s">
        <v>21</v>
      </c>
      <c r="L592" s="440" t="s">
        <v>105</v>
      </c>
      <c r="M592" s="51" t="s">
        <v>4813</v>
      </c>
      <c r="N592" s="440" t="s">
        <v>85</v>
      </c>
      <c r="O592" s="824"/>
      <c r="P592" s="439"/>
      <c r="Q592" s="825"/>
      <c r="R592" s="826"/>
      <c r="S592" s="827"/>
      <c r="T592" s="828"/>
      <c r="U592" s="829"/>
      <c r="V592" s="830"/>
      <c r="W592" s="824"/>
      <c r="X592" s="824"/>
      <c r="Y592" s="706"/>
      <c r="Z592" s="824"/>
    </row>
    <row r="593" spans="1:26" s="5" customFormat="1">
      <c r="A593" s="817" t="s">
        <v>4017</v>
      </c>
      <c r="B593" s="817" t="s">
        <v>4018</v>
      </c>
      <c r="C593" s="831" t="s">
        <v>2</v>
      </c>
      <c r="D593" s="819" t="str">
        <f>B593&amp;" "&amp;" "&amp;C593</f>
        <v>S3-001  ダイ</v>
      </c>
      <c r="E593" s="858" t="s">
        <v>609</v>
      </c>
      <c r="F593" s="821" t="s">
        <v>34</v>
      </c>
      <c r="G593" s="833" t="s">
        <v>19</v>
      </c>
      <c r="H593" s="822" t="s">
        <v>40</v>
      </c>
      <c r="I593" s="845"/>
      <c r="J593" s="845"/>
      <c r="K593" s="265" t="s">
        <v>21</v>
      </c>
      <c r="L593" s="253" t="s">
        <v>2040</v>
      </c>
      <c r="M593" s="51" t="s">
        <v>4175</v>
      </c>
      <c r="N593" s="253" t="s">
        <v>491</v>
      </c>
      <c r="O593" s="824"/>
      <c r="P593" s="271"/>
      <c r="Q593" s="825">
        <v>1760</v>
      </c>
      <c r="R593" s="826">
        <v>1180</v>
      </c>
      <c r="S593" s="827">
        <v>980</v>
      </c>
      <c r="T593" s="828">
        <v>1060</v>
      </c>
      <c r="U593" s="829">
        <v>850</v>
      </c>
      <c r="V593" s="830">
        <f t="shared" ref="V593" si="582">SUM(Q593:U594)</f>
        <v>5830</v>
      </c>
      <c r="W593" s="824" t="s">
        <v>3389</v>
      </c>
      <c r="X593" s="824"/>
      <c r="Y593" s="706"/>
      <c r="Z593" s="824"/>
    </row>
    <row r="594" spans="1:26" s="5" customFormat="1">
      <c r="A594" s="817" t="s">
        <v>4017</v>
      </c>
      <c r="B594" s="817"/>
      <c r="C594" s="831" t="s">
        <v>2</v>
      </c>
      <c r="D594" s="819" t="s">
        <v>2</v>
      </c>
      <c r="E594" s="858" t="s">
        <v>609</v>
      </c>
      <c r="F594" s="821" t="s">
        <v>34</v>
      </c>
      <c r="G594" s="833" t="s">
        <v>19</v>
      </c>
      <c r="H594" s="822" t="s">
        <v>40</v>
      </c>
      <c r="I594" s="845"/>
      <c r="J594" s="845"/>
      <c r="K594" s="247"/>
      <c r="L594" s="247"/>
      <c r="M594" s="51"/>
      <c r="N594" s="247"/>
      <c r="O594" s="824"/>
      <c r="P594" s="271"/>
      <c r="Q594" s="825"/>
      <c r="R594" s="826"/>
      <c r="S594" s="827"/>
      <c r="T594" s="828"/>
      <c r="U594" s="829"/>
      <c r="V594" s="830"/>
      <c r="W594" s="824" t="s">
        <v>3389</v>
      </c>
      <c r="X594" s="824"/>
      <c r="Y594" s="706"/>
      <c r="Z594" s="824"/>
    </row>
    <row r="595" spans="1:26" s="5" customFormat="1">
      <c r="A595" s="817" t="s">
        <v>4017</v>
      </c>
      <c r="B595" s="817" t="s">
        <v>4019</v>
      </c>
      <c r="C595" s="831" t="s">
        <v>38</v>
      </c>
      <c r="D595" s="819" t="str">
        <f t="shared" ref="D595" si="583">B595&amp;" "&amp;" "&amp;C595</f>
        <v>S3-002  ポップ</v>
      </c>
      <c r="E595" s="858" t="s">
        <v>609</v>
      </c>
      <c r="F595" s="821" t="s">
        <v>34</v>
      </c>
      <c r="G595" s="822" t="s">
        <v>40</v>
      </c>
      <c r="H595" s="822" t="s">
        <v>40</v>
      </c>
      <c r="I595" s="845"/>
      <c r="J595" s="845"/>
      <c r="K595" s="265" t="s">
        <v>21</v>
      </c>
      <c r="L595" s="253" t="s">
        <v>2040</v>
      </c>
      <c r="M595" s="51" t="s">
        <v>4108</v>
      </c>
      <c r="N595" s="246" t="s">
        <v>491</v>
      </c>
      <c r="O595" s="824"/>
      <c r="P595" s="271"/>
      <c r="Q595" s="825">
        <v>1860</v>
      </c>
      <c r="R595" s="826">
        <v>750</v>
      </c>
      <c r="S595" s="827">
        <v>1130</v>
      </c>
      <c r="T595" s="828">
        <v>1160</v>
      </c>
      <c r="U595" s="829">
        <v>910</v>
      </c>
      <c r="V595" s="830">
        <f t="shared" ref="V595" si="584">SUM(Q595:U596)</f>
        <v>5810</v>
      </c>
      <c r="W595" s="824" t="s">
        <v>3389</v>
      </c>
      <c r="X595" s="824"/>
      <c r="Y595" s="706"/>
      <c r="Z595" s="824"/>
    </row>
    <row r="596" spans="1:26" s="5" customFormat="1">
      <c r="A596" s="817" t="s">
        <v>4017</v>
      </c>
      <c r="B596" s="817"/>
      <c r="C596" s="831" t="s">
        <v>38</v>
      </c>
      <c r="D596" s="819" t="s">
        <v>2</v>
      </c>
      <c r="E596" s="858" t="s">
        <v>609</v>
      </c>
      <c r="F596" s="821" t="s">
        <v>34</v>
      </c>
      <c r="G596" s="822" t="s">
        <v>40</v>
      </c>
      <c r="H596" s="822" t="s">
        <v>40</v>
      </c>
      <c r="I596" s="845"/>
      <c r="J596" s="845"/>
      <c r="K596" s="247"/>
      <c r="L596" s="247"/>
      <c r="M596" s="51"/>
      <c r="N596" s="247"/>
      <c r="O596" s="824"/>
      <c r="P596" s="271"/>
      <c r="Q596" s="825"/>
      <c r="R596" s="826"/>
      <c r="S596" s="827"/>
      <c r="T596" s="828"/>
      <c r="U596" s="829"/>
      <c r="V596" s="830"/>
      <c r="W596" s="824" t="s">
        <v>3389</v>
      </c>
      <c r="X596" s="824"/>
      <c r="Y596" s="706"/>
      <c r="Z596" s="824"/>
    </row>
    <row r="597" spans="1:26" s="5" customFormat="1">
      <c r="A597" s="817" t="s">
        <v>4017</v>
      </c>
      <c r="B597" s="817" t="s">
        <v>4020</v>
      </c>
      <c r="C597" s="831" t="s">
        <v>183</v>
      </c>
      <c r="D597" s="819" t="str">
        <f t="shared" ref="D597" si="585">B597&amp;" "&amp;" "&amp;C597</f>
        <v>S3-003  マァム</v>
      </c>
      <c r="E597" s="858" t="s">
        <v>609</v>
      </c>
      <c r="F597" s="821" t="s">
        <v>34</v>
      </c>
      <c r="G597" s="833" t="s">
        <v>19</v>
      </c>
      <c r="H597" s="822" t="s">
        <v>40</v>
      </c>
      <c r="I597" s="846" t="s">
        <v>93</v>
      </c>
      <c r="J597" s="845">
        <v>3</v>
      </c>
      <c r="K597" s="265" t="s">
        <v>21</v>
      </c>
      <c r="L597" s="312" t="s">
        <v>2781</v>
      </c>
      <c r="M597" s="51" t="s">
        <v>2150</v>
      </c>
      <c r="N597" s="246" t="s">
        <v>491</v>
      </c>
      <c r="O597" s="824"/>
      <c r="P597" s="271"/>
      <c r="Q597" s="825">
        <v>1820</v>
      </c>
      <c r="R597" s="826">
        <v>1120</v>
      </c>
      <c r="S597" s="827">
        <v>1070</v>
      </c>
      <c r="T597" s="828">
        <v>890</v>
      </c>
      <c r="U597" s="829">
        <v>870</v>
      </c>
      <c r="V597" s="830">
        <f t="shared" ref="V597" si="586">SUM(Q597:U598)</f>
        <v>5770</v>
      </c>
      <c r="W597" s="824" t="s">
        <v>3389</v>
      </c>
      <c r="X597" s="824"/>
      <c r="Y597" s="706"/>
      <c r="Z597" s="824"/>
    </row>
    <row r="598" spans="1:26" s="5" customFormat="1">
      <c r="A598" s="817" t="s">
        <v>4017</v>
      </c>
      <c r="B598" s="817"/>
      <c r="C598" s="831" t="s">
        <v>183</v>
      </c>
      <c r="D598" s="819" t="s">
        <v>2</v>
      </c>
      <c r="E598" s="858" t="s">
        <v>609</v>
      </c>
      <c r="F598" s="821" t="s">
        <v>34</v>
      </c>
      <c r="G598" s="833" t="s">
        <v>19</v>
      </c>
      <c r="H598" s="822" t="s">
        <v>40</v>
      </c>
      <c r="I598" s="846" t="s">
        <v>93</v>
      </c>
      <c r="J598" s="845">
        <v>3</v>
      </c>
      <c r="K598" s="247"/>
      <c r="L598" s="247"/>
      <c r="M598" s="51"/>
      <c r="N598" s="247"/>
      <c r="O598" s="824"/>
      <c r="P598" s="271"/>
      <c r="Q598" s="825"/>
      <c r="R598" s="826"/>
      <c r="S598" s="827"/>
      <c r="T598" s="828"/>
      <c r="U598" s="829"/>
      <c r="V598" s="830"/>
      <c r="W598" s="824" t="s">
        <v>3389</v>
      </c>
      <c r="X598" s="824"/>
      <c r="Y598" s="706"/>
      <c r="Z598" s="824"/>
    </row>
    <row r="599" spans="1:26" s="5" customFormat="1">
      <c r="A599" s="817" t="s">
        <v>4017</v>
      </c>
      <c r="B599" s="817" t="s">
        <v>4021</v>
      </c>
      <c r="C599" s="831" t="s">
        <v>643</v>
      </c>
      <c r="D599" s="819" t="str">
        <f t="shared" ref="D599" si="587">B599&amp;" "&amp;" "&amp;C599</f>
        <v>S3-004  メイジドラキー</v>
      </c>
      <c r="E599" s="858" t="s">
        <v>609</v>
      </c>
      <c r="F599" s="857" t="s">
        <v>128</v>
      </c>
      <c r="G599" s="833" t="s">
        <v>19</v>
      </c>
      <c r="H599" s="835" t="s">
        <v>88</v>
      </c>
      <c r="I599" s="846" t="s">
        <v>93</v>
      </c>
      <c r="J599" s="817">
        <v>2</v>
      </c>
      <c r="K599" s="248" t="s">
        <v>21</v>
      </c>
      <c r="L599" s="253" t="s">
        <v>2040</v>
      </c>
      <c r="M599" s="51" t="s">
        <v>4109</v>
      </c>
      <c r="N599" s="246" t="s">
        <v>491</v>
      </c>
      <c r="O599" s="824" t="s">
        <v>4100</v>
      </c>
      <c r="P599" s="824">
        <v>1</v>
      </c>
      <c r="Q599" s="825">
        <v>1660</v>
      </c>
      <c r="R599" s="826">
        <v>950</v>
      </c>
      <c r="S599" s="827">
        <v>1140</v>
      </c>
      <c r="T599" s="828">
        <v>1190</v>
      </c>
      <c r="U599" s="829">
        <v>720</v>
      </c>
      <c r="V599" s="830">
        <f t="shared" ref="V599" si="588">SUM(Q599:U600)</f>
        <v>5660</v>
      </c>
      <c r="W599" s="824"/>
      <c r="X599" s="824"/>
      <c r="Y599" s="706"/>
      <c r="Z599" s="824"/>
    </row>
    <row r="600" spans="1:26" s="5" customFormat="1">
      <c r="A600" s="817" t="s">
        <v>4017</v>
      </c>
      <c r="B600" s="817"/>
      <c r="C600" s="831" t="s">
        <v>643</v>
      </c>
      <c r="D600" s="819" t="s">
        <v>2</v>
      </c>
      <c r="E600" s="858" t="s">
        <v>609</v>
      </c>
      <c r="F600" s="857" t="s">
        <v>128</v>
      </c>
      <c r="G600" s="833" t="s">
        <v>19</v>
      </c>
      <c r="H600" s="835" t="s">
        <v>88</v>
      </c>
      <c r="I600" s="846" t="s">
        <v>93</v>
      </c>
      <c r="J600" s="817">
        <v>2</v>
      </c>
      <c r="K600" s="247"/>
      <c r="L600" s="247"/>
      <c r="M600" s="51"/>
      <c r="N600" s="247"/>
      <c r="O600" s="824">
        <v>1</v>
      </c>
      <c r="P600" s="824">
        <v>1</v>
      </c>
      <c r="Q600" s="825"/>
      <c r="R600" s="826"/>
      <c r="S600" s="827"/>
      <c r="T600" s="828"/>
      <c r="U600" s="829"/>
      <c r="V600" s="830"/>
      <c r="W600" s="824"/>
      <c r="X600" s="824"/>
      <c r="Y600" s="706"/>
      <c r="Z600" s="824"/>
    </row>
    <row r="601" spans="1:26" s="5" customFormat="1">
      <c r="A601" s="817" t="s">
        <v>4017</v>
      </c>
      <c r="B601" s="817" t="s">
        <v>4022</v>
      </c>
      <c r="C601" s="831" t="s">
        <v>1217</v>
      </c>
      <c r="D601" s="819" t="str">
        <f t="shared" ref="D601" si="589">B601&amp;" "&amp;" "&amp;C601</f>
        <v>S3-005  タホドラキー</v>
      </c>
      <c r="E601" s="858" t="s">
        <v>609</v>
      </c>
      <c r="F601" s="857" t="s">
        <v>128</v>
      </c>
      <c r="G601" s="833" t="s">
        <v>19</v>
      </c>
      <c r="H601" s="835" t="s">
        <v>88</v>
      </c>
      <c r="I601" s="845"/>
      <c r="J601" s="845"/>
      <c r="K601" s="248" t="s">
        <v>21</v>
      </c>
      <c r="L601" s="253" t="s">
        <v>2040</v>
      </c>
      <c r="M601" s="51" t="s">
        <v>4110</v>
      </c>
      <c r="N601" s="246" t="s">
        <v>491</v>
      </c>
      <c r="O601" s="824"/>
      <c r="P601" s="271"/>
      <c r="Q601" s="825">
        <v>1660</v>
      </c>
      <c r="R601" s="826">
        <v>950</v>
      </c>
      <c r="S601" s="827">
        <v>1130</v>
      </c>
      <c r="T601" s="828">
        <v>1240</v>
      </c>
      <c r="U601" s="829">
        <v>700</v>
      </c>
      <c r="V601" s="830">
        <f>SUM(Q601:U602)</f>
        <v>5680</v>
      </c>
      <c r="W601" s="824" t="s">
        <v>4451</v>
      </c>
      <c r="X601" s="824"/>
      <c r="Y601" s="706"/>
      <c r="Z601" s="824"/>
    </row>
    <row r="602" spans="1:26" s="5" customFormat="1">
      <c r="A602" s="817" t="s">
        <v>4017</v>
      </c>
      <c r="B602" s="817"/>
      <c r="C602" s="831" t="s">
        <v>1217</v>
      </c>
      <c r="D602" s="819" t="s">
        <v>2</v>
      </c>
      <c r="E602" s="858" t="s">
        <v>609</v>
      </c>
      <c r="F602" s="857" t="s">
        <v>128</v>
      </c>
      <c r="G602" s="833" t="s">
        <v>19</v>
      </c>
      <c r="H602" s="835" t="s">
        <v>88</v>
      </c>
      <c r="I602" s="845"/>
      <c r="J602" s="845"/>
      <c r="K602" s="247"/>
      <c r="L602" s="247"/>
      <c r="M602" s="51"/>
      <c r="N602" s="247"/>
      <c r="O602" s="824"/>
      <c r="P602" s="271"/>
      <c r="Q602" s="825"/>
      <c r="R602" s="826"/>
      <c r="S602" s="827"/>
      <c r="T602" s="828"/>
      <c r="U602" s="829"/>
      <c r="V602" s="830"/>
      <c r="W602" s="824" t="s">
        <v>4451</v>
      </c>
      <c r="X602" s="824"/>
      <c r="Y602" s="706"/>
      <c r="Z602" s="824"/>
    </row>
    <row r="603" spans="1:26" s="5" customFormat="1">
      <c r="A603" s="817" t="s">
        <v>4017</v>
      </c>
      <c r="B603" s="817" t="s">
        <v>4023</v>
      </c>
      <c r="C603" s="831" t="s">
        <v>175</v>
      </c>
      <c r="D603" s="819" t="str">
        <f t="shared" ref="D603" si="590">B603&amp;" "&amp;" "&amp;C603</f>
        <v>S3-006  オークキング</v>
      </c>
      <c r="E603" s="858" t="s">
        <v>609</v>
      </c>
      <c r="F603" s="857" t="s">
        <v>128</v>
      </c>
      <c r="G603" s="833" t="s">
        <v>19</v>
      </c>
      <c r="H603" s="833" t="s">
        <v>19</v>
      </c>
      <c r="I603" s="834" t="s">
        <v>90</v>
      </c>
      <c r="J603" s="817">
        <v>2</v>
      </c>
      <c r="K603" s="248" t="s">
        <v>21</v>
      </c>
      <c r="L603" s="253" t="s">
        <v>2040</v>
      </c>
      <c r="M603" s="51" t="s">
        <v>4111</v>
      </c>
      <c r="N603" s="246" t="s">
        <v>491</v>
      </c>
      <c r="O603" s="824"/>
      <c r="P603" s="271"/>
      <c r="Q603" s="825">
        <v>1820</v>
      </c>
      <c r="R603" s="826">
        <v>1020</v>
      </c>
      <c r="S603" s="827">
        <v>780</v>
      </c>
      <c r="T603" s="828">
        <v>990</v>
      </c>
      <c r="U603" s="829">
        <v>1110</v>
      </c>
      <c r="V603" s="830">
        <f t="shared" ref="V603" si="591">SUM(Q603:U604)</f>
        <v>5720</v>
      </c>
      <c r="W603" s="824" t="s">
        <v>4260</v>
      </c>
      <c r="X603" s="824"/>
      <c r="Y603" s="706"/>
      <c r="Z603" s="824"/>
    </row>
    <row r="604" spans="1:26" s="5" customFormat="1">
      <c r="A604" s="817" t="s">
        <v>4017</v>
      </c>
      <c r="B604" s="817"/>
      <c r="C604" s="831" t="s">
        <v>175</v>
      </c>
      <c r="D604" s="819" t="s">
        <v>2</v>
      </c>
      <c r="E604" s="858" t="s">
        <v>609</v>
      </c>
      <c r="F604" s="857" t="s">
        <v>128</v>
      </c>
      <c r="G604" s="833" t="s">
        <v>19</v>
      </c>
      <c r="H604" s="833" t="s">
        <v>19</v>
      </c>
      <c r="I604" s="834" t="s">
        <v>90</v>
      </c>
      <c r="J604" s="817">
        <v>2</v>
      </c>
      <c r="K604" s="247"/>
      <c r="L604" s="247"/>
      <c r="M604" s="51"/>
      <c r="N604" s="247"/>
      <c r="O604" s="824"/>
      <c r="P604" s="271"/>
      <c r="Q604" s="825"/>
      <c r="R604" s="826"/>
      <c r="S604" s="827"/>
      <c r="T604" s="828"/>
      <c r="U604" s="829"/>
      <c r="V604" s="830"/>
      <c r="W604" s="824" t="s">
        <v>4260</v>
      </c>
      <c r="X604" s="824"/>
      <c r="Y604" s="706"/>
      <c r="Z604" s="824"/>
    </row>
    <row r="605" spans="1:26" s="5" customFormat="1">
      <c r="A605" s="817" t="s">
        <v>4017</v>
      </c>
      <c r="B605" s="817" t="s">
        <v>4024</v>
      </c>
      <c r="C605" s="831" t="s">
        <v>636</v>
      </c>
      <c r="D605" s="819" t="str">
        <f t="shared" ref="D605" si="592">B605&amp;" "&amp;" "&amp;C605</f>
        <v>S3-007  がいこつ</v>
      </c>
      <c r="E605" s="858" t="s">
        <v>609</v>
      </c>
      <c r="F605" s="856" t="s">
        <v>129</v>
      </c>
      <c r="G605" s="833" t="s">
        <v>19</v>
      </c>
      <c r="H605" s="833" t="s">
        <v>19</v>
      </c>
      <c r="I605" s="845"/>
      <c r="J605" s="845"/>
      <c r="K605" s="268" t="s">
        <v>99</v>
      </c>
      <c r="L605" s="312" t="s">
        <v>2779</v>
      </c>
      <c r="M605" s="51" t="s">
        <v>4146</v>
      </c>
      <c r="N605" s="246" t="s">
        <v>491</v>
      </c>
      <c r="O605" s="824"/>
      <c r="P605" s="271"/>
      <c r="Q605" s="825">
        <v>1720</v>
      </c>
      <c r="R605" s="826">
        <v>1160</v>
      </c>
      <c r="S605" s="827">
        <v>780</v>
      </c>
      <c r="T605" s="828">
        <v>850</v>
      </c>
      <c r="U605" s="829">
        <v>1170</v>
      </c>
      <c r="V605" s="830">
        <f t="shared" ref="V605" si="593">SUM(Q605:U606)</f>
        <v>5680</v>
      </c>
      <c r="W605" s="824" t="s">
        <v>3400</v>
      </c>
      <c r="X605" s="824"/>
      <c r="Y605" s="706"/>
      <c r="Z605" s="824"/>
    </row>
    <row r="606" spans="1:26" s="5" customFormat="1">
      <c r="A606" s="817" t="s">
        <v>4017</v>
      </c>
      <c r="B606" s="817"/>
      <c r="C606" s="831" t="s">
        <v>636</v>
      </c>
      <c r="D606" s="819" t="s">
        <v>2</v>
      </c>
      <c r="E606" s="858" t="s">
        <v>609</v>
      </c>
      <c r="F606" s="856" t="s">
        <v>129</v>
      </c>
      <c r="G606" s="833" t="s">
        <v>19</v>
      </c>
      <c r="H606" s="833" t="s">
        <v>19</v>
      </c>
      <c r="I606" s="845"/>
      <c r="J606" s="845"/>
      <c r="K606" s="247"/>
      <c r="L606" s="247"/>
      <c r="M606" s="51"/>
      <c r="N606" s="247"/>
      <c r="O606" s="824"/>
      <c r="P606" s="271"/>
      <c r="Q606" s="825"/>
      <c r="R606" s="826"/>
      <c r="S606" s="827"/>
      <c r="T606" s="828"/>
      <c r="U606" s="829"/>
      <c r="V606" s="830"/>
      <c r="W606" s="824" t="s">
        <v>3400</v>
      </c>
      <c r="X606" s="824"/>
      <c r="Y606" s="706"/>
      <c r="Z606" s="824"/>
    </row>
    <row r="607" spans="1:26" s="5" customFormat="1">
      <c r="A607" s="817" t="s">
        <v>4017</v>
      </c>
      <c r="B607" s="817" t="s">
        <v>4025</v>
      </c>
      <c r="C607" s="831" t="s">
        <v>176</v>
      </c>
      <c r="D607" s="819" t="str">
        <f t="shared" ref="D607" si="594">B607&amp;" "&amp;" "&amp;C607</f>
        <v>S3-008  しりょうのきし</v>
      </c>
      <c r="E607" s="858" t="s">
        <v>609</v>
      </c>
      <c r="F607" s="856" t="s">
        <v>129</v>
      </c>
      <c r="G607" s="833" t="s">
        <v>19</v>
      </c>
      <c r="H607" s="833" t="s">
        <v>19</v>
      </c>
      <c r="I607" s="845"/>
      <c r="J607" s="845"/>
      <c r="K607" s="268" t="s">
        <v>99</v>
      </c>
      <c r="L607" s="312" t="s">
        <v>104</v>
      </c>
      <c r="M607" s="51" t="s">
        <v>4147</v>
      </c>
      <c r="N607" s="246" t="s">
        <v>491</v>
      </c>
      <c r="O607" s="824"/>
      <c r="P607" s="271"/>
      <c r="Q607" s="825">
        <v>1830</v>
      </c>
      <c r="R607" s="826">
        <v>990</v>
      </c>
      <c r="S607" s="827">
        <v>830</v>
      </c>
      <c r="T607" s="828">
        <v>980</v>
      </c>
      <c r="U607" s="829">
        <v>1100</v>
      </c>
      <c r="V607" s="830">
        <f t="shared" ref="V607" si="595">SUM(Q607:U608)</f>
        <v>5730</v>
      </c>
      <c r="W607" s="824" t="s">
        <v>3400</v>
      </c>
      <c r="X607" s="824"/>
      <c r="Y607" s="706"/>
      <c r="Z607" s="824"/>
    </row>
    <row r="608" spans="1:26" s="5" customFormat="1">
      <c r="A608" s="817" t="s">
        <v>4017</v>
      </c>
      <c r="B608" s="817"/>
      <c r="C608" s="831" t="s">
        <v>176</v>
      </c>
      <c r="D608" s="819" t="s">
        <v>2</v>
      </c>
      <c r="E608" s="858" t="s">
        <v>609</v>
      </c>
      <c r="F608" s="856" t="s">
        <v>129</v>
      </c>
      <c r="G608" s="833" t="s">
        <v>19</v>
      </c>
      <c r="H608" s="833" t="s">
        <v>19</v>
      </c>
      <c r="I608" s="845"/>
      <c r="J608" s="845"/>
      <c r="K608" s="247"/>
      <c r="L608" s="247"/>
      <c r="M608" s="51"/>
      <c r="N608" s="247"/>
      <c r="O608" s="824"/>
      <c r="P608" s="271"/>
      <c r="Q608" s="825"/>
      <c r="R608" s="826"/>
      <c r="S608" s="827"/>
      <c r="T608" s="828"/>
      <c r="U608" s="829"/>
      <c r="V608" s="830"/>
      <c r="W608" s="824" t="s">
        <v>3400</v>
      </c>
      <c r="X608" s="824"/>
      <c r="Y608" s="706"/>
      <c r="Z608" s="824"/>
    </row>
    <row r="609" spans="1:26" s="5" customFormat="1">
      <c r="A609" s="817" t="s">
        <v>4017</v>
      </c>
      <c r="B609" s="817" t="s">
        <v>4026</v>
      </c>
      <c r="C609" s="831" t="s">
        <v>1212</v>
      </c>
      <c r="D609" s="819" t="str">
        <f t="shared" ref="D609" si="596">B609&amp;" "&amp;" "&amp;C609</f>
        <v>S3-009  ギズモ</v>
      </c>
      <c r="E609" s="858" t="s">
        <v>609</v>
      </c>
      <c r="F609" s="855" t="s">
        <v>130</v>
      </c>
      <c r="G609" s="842" t="s">
        <v>89</v>
      </c>
      <c r="H609" s="835" t="s">
        <v>88</v>
      </c>
      <c r="I609" s="845"/>
      <c r="J609" s="845"/>
      <c r="K609" s="268" t="s">
        <v>99</v>
      </c>
      <c r="L609" s="253" t="s">
        <v>2040</v>
      </c>
      <c r="M609" s="51" t="s">
        <v>4148</v>
      </c>
      <c r="N609" s="253" t="s">
        <v>491</v>
      </c>
      <c r="O609" s="824"/>
      <c r="P609" s="271"/>
      <c r="Q609" s="825">
        <v>1770</v>
      </c>
      <c r="R609" s="826">
        <v>820</v>
      </c>
      <c r="S609" s="827">
        <v>990</v>
      </c>
      <c r="T609" s="828">
        <v>1000</v>
      </c>
      <c r="U609" s="829">
        <v>1080</v>
      </c>
      <c r="V609" s="830">
        <f t="shared" ref="V609" si="597">SUM(Q609:U610)</f>
        <v>5660</v>
      </c>
      <c r="W609" s="824"/>
      <c r="X609" s="824"/>
      <c r="Y609" s="706"/>
      <c r="Z609" s="824"/>
    </row>
    <row r="610" spans="1:26" s="5" customFormat="1">
      <c r="A610" s="817" t="s">
        <v>4017</v>
      </c>
      <c r="B610" s="817"/>
      <c r="C610" s="831" t="s">
        <v>1212</v>
      </c>
      <c r="D610" s="819" t="s">
        <v>2</v>
      </c>
      <c r="E610" s="858" t="s">
        <v>609</v>
      </c>
      <c r="F610" s="855" t="s">
        <v>130</v>
      </c>
      <c r="G610" s="842" t="s">
        <v>89</v>
      </c>
      <c r="H610" s="835" t="s">
        <v>88</v>
      </c>
      <c r="I610" s="845"/>
      <c r="J610" s="845"/>
      <c r="K610" s="247"/>
      <c r="L610" s="247"/>
      <c r="M610" s="51"/>
      <c r="N610" s="247"/>
      <c r="O610" s="824"/>
      <c r="P610" s="271"/>
      <c r="Q610" s="825"/>
      <c r="R610" s="826"/>
      <c r="S610" s="827"/>
      <c r="T610" s="828"/>
      <c r="U610" s="829"/>
      <c r="V610" s="830"/>
      <c r="W610" s="824"/>
      <c r="X610" s="824"/>
      <c r="Y610" s="706"/>
      <c r="Z610" s="824"/>
    </row>
    <row r="611" spans="1:26" s="5" customFormat="1">
      <c r="A611" s="817" t="s">
        <v>4017</v>
      </c>
      <c r="B611" s="817" t="s">
        <v>4027</v>
      </c>
      <c r="C611" s="831" t="s">
        <v>125</v>
      </c>
      <c r="D611" s="819" t="str">
        <f t="shared" ref="D611" si="598">B611&amp;" "&amp;" "&amp;C611</f>
        <v>S3-010  アークデーモン</v>
      </c>
      <c r="E611" s="858" t="s">
        <v>609</v>
      </c>
      <c r="F611" s="852" t="s">
        <v>75</v>
      </c>
      <c r="G611" s="833" t="s">
        <v>19</v>
      </c>
      <c r="H611" s="822" t="s">
        <v>40</v>
      </c>
      <c r="I611" s="845"/>
      <c r="J611" s="845"/>
      <c r="K611" s="250" t="s">
        <v>99</v>
      </c>
      <c r="L611" s="253" t="s">
        <v>2040</v>
      </c>
      <c r="M611" s="51" t="s">
        <v>4149</v>
      </c>
      <c r="N611" s="253" t="s">
        <v>491</v>
      </c>
      <c r="O611" s="824">
        <v>3</v>
      </c>
      <c r="P611" s="824">
        <v>2</v>
      </c>
      <c r="Q611" s="825">
        <v>1780</v>
      </c>
      <c r="R611" s="826">
        <v>1180</v>
      </c>
      <c r="S611" s="827">
        <v>1040</v>
      </c>
      <c r="T611" s="828">
        <v>820</v>
      </c>
      <c r="U611" s="829">
        <v>920</v>
      </c>
      <c r="V611" s="830">
        <f t="shared" ref="V611" si="599">SUM(Q611:U612)</f>
        <v>5740</v>
      </c>
      <c r="W611" s="824" t="s">
        <v>4260</v>
      </c>
      <c r="X611" s="824"/>
      <c r="Y611" s="706"/>
      <c r="Z611" s="824"/>
    </row>
    <row r="612" spans="1:26" s="5" customFormat="1">
      <c r="A612" s="817" t="s">
        <v>4017</v>
      </c>
      <c r="B612" s="817"/>
      <c r="C612" s="831" t="s">
        <v>125</v>
      </c>
      <c r="D612" s="819" t="s">
        <v>2</v>
      </c>
      <c r="E612" s="858" t="s">
        <v>609</v>
      </c>
      <c r="F612" s="852" t="s">
        <v>75</v>
      </c>
      <c r="G612" s="833" t="s">
        <v>19</v>
      </c>
      <c r="H612" s="822" t="s">
        <v>40</v>
      </c>
      <c r="I612" s="845"/>
      <c r="J612" s="845"/>
      <c r="K612" s="247"/>
      <c r="L612" s="247"/>
      <c r="M612" s="51"/>
      <c r="N612" s="247"/>
      <c r="O612" s="824">
        <v>1</v>
      </c>
      <c r="P612" s="824">
        <v>1</v>
      </c>
      <c r="Q612" s="825"/>
      <c r="R612" s="826"/>
      <c r="S612" s="827"/>
      <c r="T612" s="828"/>
      <c r="U612" s="829"/>
      <c r="V612" s="830"/>
      <c r="W612" s="824" t="s">
        <v>4260</v>
      </c>
      <c r="X612" s="824"/>
      <c r="Y612" s="706"/>
      <c r="Z612" s="824"/>
    </row>
    <row r="613" spans="1:26" s="5" customFormat="1">
      <c r="A613" s="817" t="s">
        <v>4017</v>
      </c>
      <c r="B613" s="817" t="s">
        <v>4028</v>
      </c>
      <c r="C613" s="831" t="s">
        <v>638</v>
      </c>
      <c r="D613" s="819" t="str">
        <f t="shared" ref="D613" si="600">B613&amp;" "&amp;" "&amp;C613</f>
        <v>S3-011  あくま神官</v>
      </c>
      <c r="E613" s="858" t="s">
        <v>609</v>
      </c>
      <c r="F613" s="852" t="s">
        <v>75</v>
      </c>
      <c r="G613" s="822" t="s">
        <v>40</v>
      </c>
      <c r="H613" s="833" t="s">
        <v>19</v>
      </c>
      <c r="I613" s="845"/>
      <c r="J613" s="845"/>
      <c r="K613" s="268" t="s">
        <v>99</v>
      </c>
      <c r="L613" s="312" t="s">
        <v>107</v>
      </c>
      <c r="M613" s="51" t="s">
        <v>4150</v>
      </c>
      <c r="N613" s="246" t="s">
        <v>491</v>
      </c>
      <c r="O613" s="824">
        <v>3</v>
      </c>
      <c r="P613" s="824">
        <v>1</v>
      </c>
      <c r="Q613" s="825">
        <v>1740</v>
      </c>
      <c r="R613" s="826">
        <v>1000</v>
      </c>
      <c r="S613" s="827">
        <v>1220</v>
      </c>
      <c r="T613" s="828">
        <v>800</v>
      </c>
      <c r="U613" s="829">
        <v>930</v>
      </c>
      <c r="V613" s="830">
        <f t="shared" ref="V613" si="601">SUM(Q613:U614)</f>
        <v>5690</v>
      </c>
      <c r="W613" s="824" t="s">
        <v>4689</v>
      </c>
      <c r="X613" s="824"/>
      <c r="Y613" s="706"/>
      <c r="Z613" s="824"/>
    </row>
    <row r="614" spans="1:26" s="5" customFormat="1">
      <c r="A614" s="817" t="s">
        <v>4017</v>
      </c>
      <c r="B614" s="817"/>
      <c r="C614" s="831" t="s">
        <v>638</v>
      </c>
      <c r="D614" s="819" t="s">
        <v>2</v>
      </c>
      <c r="E614" s="858" t="s">
        <v>609</v>
      </c>
      <c r="F614" s="852" t="s">
        <v>75</v>
      </c>
      <c r="G614" s="822" t="s">
        <v>40</v>
      </c>
      <c r="H614" s="833" t="s">
        <v>19</v>
      </c>
      <c r="I614" s="845"/>
      <c r="J614" s="845"/>
      <c r="K614" s="247"/>
      <c r="L614" s="247"/>
      <c r="M614" s="51"/>
      <c r="N614" s="247"/>
      <c r="O614" s="824">
        <v>1</v>
      </c>
      <c r="P614" s="824">
        <v>1</v>
      </c>
      <c r="Q614" s="825"/>
      <c r="R614" s="826"/>
      <c r="S614" s="827"/>
      <c r="T614" s="828"/>
      <c r="U614" s="829"/>
      <c r="V614" s="830"/>
      <c r="W614" s="824" t="s">
        <v>4689</v>
      </c>
      <c r="X614" s="824"/>
      <c r="Y614" s="706"/>
      <c r="Z614" s="824"/>
    </row>
    <row r="615" spans="1:26" s="5" customFormat="1">
      <c r="A615" s="817" t="s">
        <v>4017</v>
      </c>
      <c r="B615" s="817" t="s">
        <v>4029</v>
      </c>
      <c r="C615" s="818" t="s">
        <v>541</v>
      </c>
      <c r="D615" s="819" t="str">
        <f t="shared" ref="D615" si="602">B615&amp;" "&amp;" "&amp;C615</f>
        <v>S3-012  キラーアーマー</v>
      </c>
      <c r="E615" s="858" t="s">
        <v>609</v>
      </c>
      <c r="F615" s="851" t="s">
        <v>78</v>
      </c>
      <c r="G615" s="833" t="s">
        <v>19</v>
      </c>
      <c r="H615" s="833" t="s">
        <v>19</v>
      </c>
      <c r="I615" s="845"/>
      <c r="J615" s="845"/>
      <c r="K615" s="248" t="s">
        <v>21</v>
      </c>
      <c r="L615" s="253" t="s">
        <v>5539</v>
      </c>
      <c r="M615" s="51" t="s">
        <v>4151</v>
      </c>
      <c r="N615" s="246" t="s">
        <v>491</v>
      </c>
      <c r="O615" s="824"/>
      <c r="P615" s="271"/>
      <c r="Q615" s="825">
        <v>1930</v>
      </c>
      <c r="R615" s="826">
        <v>1100</v>
      </c>
      <c r="S615" s="827">
        <v>740</v>
      </c>
      <c r="T615" s="828">
        <v>770</v>
      </c>
      <c r="U615" s="829">
        <v>1180</v>
      </c>
      <c r="V615" s="830">
        <f t="shared" ref="V615" si="603">SUM(Q615:U616)</f>
        <v>5720</v>
      </c>
      <c r="W615" s="824"/>
      <c r="X615" s="824"/>
      <c r="Y615" s="706"/>
      <c r="Z615" s="824"/>
    </row>
    <row r="616" spans="1:26" s="5" customFormat="1">
      <c r="A616" s="817" t="s">
        <v>4017</v>
      </c>
      <c r="B616" s="817"/>
      <c r="C616" s="818" t="s">
        <v>541</v>
      </c>
      <c r="D616" s="819" t="s">
        <v>2</v>
      </c>
      <c r="E616" s="858" t="s">
        <v>609</v>
      </c>
      <c r="F616" s="851" t="s">
        <v>78</v>
      </c>
      <c r="G616" s="833" t="s">
        <v>19</v>
      </c>
      <c r="H616" s="833" t="s">
        <v>19</v>
      </c>
      <c r="I616" s="845"/>
      <c r="J616" s="845"/>
      <c r="K616" s="247"/>
      <c r="L616" s="247"/>
      <c r="M616" s="51"/>
      <c r="N616" s="247"/>
      <c r="O616" s="824"/>
      <c r="P616" s="271"/>
      <c r="Q616" s="825"/>
      <c r="R616" s="826"/>
      <c r="S616" s="827"/>
      <c r="T616" s="828"/>
      <c r="U616" s="829"/>
      <c r="V616" s="830"/>
      <c r="W616" s="824"/>
      <c r="X616" s="824"/>
      <c r="Y616" s="706"/>
      <c r="Z616" s="824"/>
    </row>
    <row r="617" spans="1:26" s="5" customFormat="1">
      <c r="A617" s="817" t="s">
        <v>4017</v>
      </c>
      <c r="B617" s="817" t="s">
        <v>4030</v>
      </c>
      <c r="C617" s="831" t="s">
        <v>639</v>
      </c>
      <c r="D617" s="819" t="str">
        <f t="shared" ref="D617" si="604">B617&amp;" "&amp;" "&amp;C617</f>
        <v>S3-013  ゴールドマン</v>
      </c>
      <c r="E617" s="858" t="s">
        <v>609</v>
      </c>
      <c r="F617" s="851" t="s">
        <v>78</v>
      </c>
      <c r="G617" s="833" t="s">
        <v>19</v>
      </c>
      <c r="H617" s="835" t="s">
        <v>88</v>
      </c>
      <c r="I617" s="845"/>
      <c r="J617" s="845"/>
      <c r="K617" s="248" t="s">
        <v>21</v>
      </c>
      <c r="L617" s="312" t="s">
        <v>2777</v>
      </c>
      <c r="M617" s="51" t="s">
        <v>4169</v>
      </c>
      <c r="N617" s="246" t="s">
        <v>491</v>
      </c>
      <c r="O617" s="824"/>
      <c r="P617" s="271"/>
      <c r="Q617" s="825">
        <v>2040</v>
      </c>
      <c r="R617" s="826">
        <v>1020</v>
      </c>
      <c r="S617" s="827">
        <v>620</v>
      </c>
      <c r="T617" s="828">
        <v>850</v>
      </c>
      <c r="U617" s="829">
        <v>1200</v>
      </c>
      <c r="V617" s="830">
        <f t="shared" ref="V617" si="605">SUM(Q617:U618)</f>
        <v>5730</v>
      </c>
      <c r="W617" s="824" t="s">
        <v>4682</v>
      </c>
      <c r="X617" s="824"/>
      <c r="Y617" s="706"/>
      <c r="Z617" s="824"/>
    </row>
    <row r="618" spans="1:26" s="5" customFormat="1">
      <c r="A618" s="817" t="s">
        <v>4017</v>
      </c>
      <c r="B618" s="817"/>
      <c r="C618" s="831" t="s">
        <v>639</v>
      </c>
      <c r="D618" s="819" t="s">
        <v>2</v>
      </c>
      <c r="E618" s="858" t="s">
        <v>609</v>
      </c>
      <c r="F618" s="851" t="s">
        <v>78</v>
      </c>
      <c r="G618" s="833" t="s">
        <v>19</v>
      </c>
      <c r="H618" s="835" t="s">
        <v>88</v>
      </c>
      <c r="I618" s="845"/>
      <c r="J618" s="845"/>
      <c r="K618" s="247"/>
      <c r="L618" s="247"/>
      <c r="M618" s="51"/>
      <c r="N618" s="247"/>
      <c r="O618" s="824"/>
      <c r="P618" s="271"/>
      <c r="Q618" s="825"/>
      <c r="R618" s="826"/>
      <c r="S618" s="827"/>
      <c r="T618" s="828"/>
      <c r="U618" s="829"/>
      <c r="V618" s="830"/>
      <c r="W618" s="824" t="s">
        <v>4682</v>
      </c>
      <c r="X618" s="824"/>
      <c r="Y618" s="706"/>
      <c r="Z618" s="824"/>
    </row>
    <row r="619" spans="1:26" s="5" customFormat="1">
      <c r="A619" s="817" t="s">
        <v>4017</v>
      </c>
      <c r="B619" s="817" t="s">
        <v>4031</v>
      </c>
      <c r="C619" s="831" t="s">
        <v>126</v>
      </c>
      <c r="D619" s="819" t="str">
        <f t="shared" ref="D619" si="606">B619&amp;" "&amp;" "&amp;C619</f>
        <v>S3-014  メトロゴースト</v>
      </c>
      <c r="E619" s="858" t="s">
        <v>609</v>
      </c>
      <c r="F619" s="851" t="s">
        <v>78</v>
      </c>
      <c r="G619" s="833" t="s">
        <v>19</v>
      </c>
      <c r="H619" s="835" t="s">
        <v>88</v>
      </c>
      <c r="I619" s="845"/>
      <c r="J619" s="845"/>
      <c r="K619" s="248" t="s">
        <v>21</v>
      </c>
      <c r="L619" s="253" t="s">
        <v>5539</v>
      </c>
      <c r="M619" s="51" t="s">
        <v>4152</v>
      </c>
      <c r="N619" s="246" t="s">
        <v>491</v>
      </c>
      <c r="O619" s="824"/>
      <c r="P619" s="271"/>
      <c r="Q619" s="825">
        <v>1650</v>
      </c>
      <c r="R619" s="826">
        <v>1060</v>
      </c>
      <c r="S619" s="827">
        <v>1060</v>
      </c>
      <c r="T619" s="828">
        <v>1230</v>
      </c>
      <c r="U619" s="829">
        <v>680</v>
      </c>
      <c r="V619" s="830">
        <f t="shared" ref="V619" si="607">SUM(Q619:U620)</f>
        <v>5680</v>
      </c>
      <c r="W619" s="443" t="s">
        <v>3918</v>
      </c>
      <c r="X619" s="824"/>
      <c r="Y619" s="706"/>
      <c r="Z619" s="824"/>
    </row>
    <row r="620" spans="1:26" s="5" customFormat="1">
      <c r="A620" s="817" t="s">
        <v>4017</v>
      </c>
      <c r="B620" s="817"/>
      <c r="C620" s="831" t="s">
        <v>126</v>
      </c>
      <c r="D620" s="819" t="s">
        <v>2</v>
      </c>
      <c r="E620" s="858" t="s">
        <v>609</v>
      </c>
      <c r="F620" s="851" t="s">
        <v>78</v>
      </c>
      <c r="G620" s="833" t="s">
        <v>19</v>
      </c>
      <c r="H620" s="835" t="s">
        <v>88</v>
      </c>
      <c r="I620" s="845"/>
      <c r="J620" s="845"/>
      <c r="K620" s="247"/>
      <c r="L620" s="247"/>
      <c r="M620" s="51"/>
      <c r="N620" s="247"/>
      <c r="O620" s="824"/>
      <c r="P620" s="271"/>
      <c r="Q620" s="825"/>
      <c r="R620" s="826"/>
      <c r="S620" s="827"/>
      <c r="T620" s="828"/>
      <c r="U620" s="829"/>
      <c r="V620" s="830"/>
      <c r="W620" s="443" t="s">
        <v>4681</v>
      </c>
      <c r="X620" s="824"/>
      <c r="Y620" s="706"/>
      <c r="Z620" s="824"/>
    </row>
    <row r="621" spans="1:26" s="5" customFormat="1">
      <c r="A621" s="817" t="s">
        <v>4017</v>
      </c>
      <c r="B621" s="817" t="s">
        <v>4032</v>
      </c>
      <c r="C621" s="831" t="s">
        <v>543</v>
      </c>
      <c r="D621" s="819" t="str">
        <f t="shared" ref="D621" si="608">B621&amp;" "&amp;" "&amp;C621</f>
        <v>S3-015  キースドラゴン</v>
      </c>
      <c r="E621" s="858" t="s">
        <v>609</v>
      </c>
      <c r="F621" s="832" t="s">
        <v>35</v>
      </c>
      <c r="G621" s="833" t="s">
        <v>19</v>
      </c>
      <c r="H621" s="842" t="s">
        <v>89</v>
      </c>
      <c r="I621" s="845"/>
      <c r="J621" s="845"/>
      <c r="K621" s="266" t="s">
        <v>37</v>
      </c>
      <c r="L621" s="312" t="s">
        <v>2785</v>
      </c>
      <c r="M621" s="51" t="s">
        <v>4112</v>
      </c>
      <c r="N621" s="253" t="s">
        <v>490</v>
      </c>
      <c r="O621" s="824"/>
      <c r="P621" s="271"/>
      <c r="Q621" s="825">
        <v>1790</v>
      </c>
      <c r="R621" s="826">
        <v>1230</v>
      </c>
      <c r="S621" s="827">
        <v>700</v>
      </c>
      <c r="T621" s="828">
        <v>950</v>
      </c>
      <c r="U621" s="829">
        <v>1050</v>
      </c>
      <c r="V621" s="830">
        <f t="shared" ref="V621" si="609">SUM(Q621:U622)</f>
        <v>5720</v>
      </c>
      <c r="W621" s="824"/>
      <c r="X621" s="824"/>
      <c r="Y621" s="706"/>
      <c r="Z621" s="824"/>
    </row>
    <row r="622" spans="1:26" s="5" customFormat="1">
      <c r="A622" s="817" t="s">
        <v>4017</v>
      </c>
      <c r="B622" s="817"/>
      <c r="C622" s="831" t="s">
        <v>543</v>
      </c>
      <c r="D622" s="819" t="s">
        <v>2</v>
      </c>
      <c r="E622" s="858" t="s">
        <v>609</v>
      </c>
      <c r="F622" s="832" t="s">
        <v>35</v>
      </c>
      <c r="G622" s="833" t="s">
        <v>19</v>
      </c>
      <c r="H622" s="842" t="s">
        <v>89</v>
      </c>
      <c r="I622" s="845"/>
      <c r="J622" s="845"/>
      <c r="K622" s="247"/>
      <c r="L622" s="247"/>
      <c r="M622" s="51"/>
      <c r="N622" s="247"/>
      <c r="O622" s="824"/>
      <c r="P622" s="271"/>
      <c r="Q622" s="825"/>
      <c r="R622" s="826"/>
      <c r="S622" s="827"/>
      <c r="T622" s="828"/>
      <c r="U622" s="829"/>
      <c r="V622" s="830"/>
      <c r="W622" s="824"/>
      <c r="X622" s="824"/>
      <c r="Y622" s="706"/>
      <c r="Z622" s="824"/>
    </row>
    <row r="623" spans="1:26" s="5" customFormat="1">
      <c r="A623" s="817" t="s">
        <v>4017</v>
      </c>
      <c r="B623" s="817" t="s">
        <v>4033</v>
      </c>
      <c r="C623" s="831" t="s">
        <v>2</v>
      </c>
      <c r="D623" s="819" t="str">
        <f t="shared" ref="D623" si="610">B623&amp;" "&amp;" "&amp;C623</f>
        <v>S3-016  ダイ</v>
      </c>
      <c r="E623" s="854" t="s">
        <v>630</v>
      </c>
      <c r="F623" s="821" t="s">
        <v>34</v>
      </c>
      <c r="G623" s="833" t="s">
        <v>19</v>
      </c>
      <c r="H623" s="822" t="s">
        <v>40</v>
      </c>
      <c r="I623" s="845"/>
      <c r="J623" s="845"/>
      <c r="K623" s="266" t="s">
        <v>37</v>
      </c>
      <c r="L623" s="312" t="s">
        <v>2785</v>
      </c>
      <c r="M623" s="51" t="s">
        <v>4113</v>
      </c>
      <c r="N623" s="253" t="s">
        <v>490</v>
      </c>
      <c r="O623" s="824"/>
      <c r="P623" s="271"/>
      <c r="Q623" s="825">
        <v>1810</v>
      </c>
      <c r="R623" s="826">
        <v>1290</v>
      </c>
      <c r="S623" s="827">
        <v>1100</v>
      </c>
      <c r="T623" s="828">
        <v>1100</v>
      </c>
      <c r="U623" s="829">
        <v>880</v>
      </c>
      <c r="V623" s="830">
        <f t="shared" ref="V623" si="611">SUM(Q623:U624)</f>
        <v>6180</v>
      </c>
      <c r="W623" s="824" t="s">
        <v>3389</v>
      </c>
      <c r="X623" s="824"/>
      <c r="Y623" s="706"/>
      <c r="Z623" s="824"/>
    </row>
    <row r="624" spans="1:26" s="5" customFormat="1">
      <c r="A624" s="817" t="s">
        <v>4017</v>
      </c>
      <c r="B624" s="817"/>
      <c r="C624" s="831" t="s">
        <v>2</v>
      </c>
      <c r="D624" s="819" t="s">
        <v>2</v>
      </c>
      <c r="E624" s="854" t="s">
        <v>630</v>
      </c>
      <c r="F624" s="821" t="s">
        <v>34</v>
      </c>
      <c r="G624" s="833" t="s">
        <v>19</v>
      </c>
      <c r="H624" s="822" t="s">
        <v>40</v>
      </c>
      <c r="I624" s="845"/>
      <c r="J624" s="845"/>
      <c r="K624" s="247"/>
      <c r="L624" s="247"/>
      <c r="M624" s="51"/>
      <c r="N624" s="247"/>
      <c r="O624" s="824"/>
      <c r="P624" s="271"/>
      <c r="Q624" s="825"/>
      <c r="R624" s="826"/>
      <c r="S624" s="827"/>
      <c r="T624" s="828"/>
      <c r="U624" s="829"/>
      <c r="V624" s="830"/>
      <c r="W624" s="824" t="s">
        <v>3389</v>
      </c>
      <c r="X624" s="824"/>
      <c r="Y624" s="706"/>
      <c r="Z624" s="824"/>
    </row>
    <row r="625" spans="1:26" s="5" customFormat="1">
      <c r="A625" s="817" t="s">
        <v>4017</v>
      </c>
      <c r="B625" s="817" t="s">
        <v>4034</v>
      </c>
      <c r="C625" s="831" t="s">
        <v>42</v>
      </c>
      <c r="D625" s="819" t="str">
        <f t="shared" ref="D625" si="612">B625&amp;" "&amp;" "&amp;C625</f>
        <v>S3-017  レオナ</v>
      </c>
      <c r="E625" s="854" t="s">
        <v>630</v>
      </c>
      <c r="F625" s="821" t="s">
        <v>34</v>
      </c>
      <c r="G625" s="822" t="s">
        <v>40</v>
      </c>
      <c r="H625" s="843" t="s">
        <v>80</v>
      </c>
      <c r="I625" s="845"/>
      <c r="J625" s="845"/>
      <c r="K625" s="11" t="s">
        <v>81</v>
      </c>
      <c r="L625" s="312" t="s">
        <v>81</v>
      </c>
      <c r="M625" s="37" t="s">
        <v>4105</v>
      </c>
      <c r="N625" s="246" t="s">
        <v>490</v>
      </c>
      <c r="O625" s="824"/>
      <c r="P625" s="271"/>
      <c r="Q625" s="825">
        <v>1930</v>
      </c>
      <c r="R625" s="826">
        <v>760</v>
      </c>
      <c r="S625" s="827">
        <v>1200</v>
      </c>
      <c r="T625" s="828">
        <v>1250</v>
      </c>
      <c r="U625" s="829">
        <v>1000</v>
      </c>
      <c r="V625" s="830">
        <f t="shared" ref="V625" si="613">SUM(Q625:U626)</f>
        <v>6140</v>
      </c>
      <c r="W625" s="824" t="s">
        <v>3389</v>
      </c>
      <c r="X625" s="824"/>
      <c r="Y625" s="706"/>
      <c r="Z625" s="824"/>
    </row>
    <row r="626" spans="1:26" s="5" customFormat="1">
      <c r="A626" s="817" t="s">
        <v>4017</v>
      </c>
      <c r="B626" s="817"/>
      <c r="C626" s="831" t="s">
        <v>42</v>
      </c>
      <c r="D626" s="819" t="s">
        <v>2</v>
      </c>
      <c r="E626" s="854" t="s">
        <v>630</v>
      </c>
      <c r="F626" s="821" t="s">
        <v>34</v>
      </c>
      <c r="G626" s="822" t="s">
        <v>40</v>
      </c>
      <c r="H626" s="843" t="s">
        <v>80</v>
      </c>
      <c r="I626" s="845"/>
      <c r="J626" s="845"/>
      <c r="K626" s="247"/>
      <c r="L626" s="247"/>
      <c r="M626" s="51"/>
      <c r="N626" s="247"/>
      <c r="O626" s="824"/>
      <c r="P626" s="271"/>
      <c r="Q626" s="825"/>
      <c r="R626" s="826"/>
      <c r="S626" s="827"/>
      <c r="T626" s="828"/>
      <c r="U626" s="829"/>
      <c r="V626" s="830"/>
      <c r="W626" s="824" t="s">
        <v>3389</v>
      </c>
      <c r="X626" s="824"/>
      <c r="Y626" s="706"/>
      <c r="Z626" s="824"/>
    </row>
    <row r="627" spans="1:26" s="5" customFormat="1">
      <c r="A627" s="817" t="s">
        <v>4017</v>
      </c>
      <c r="B627" s="817" t="s">
        <v>4035</v>
      </c>
      <c r="C627" s="831" t="s">
        <v>76</v>
      </c>
      <c r="D627" s="819" t="str">
        <f t="shared" ref="D627" si="614">B627&amp;" "&amp;" "&amp;C627</f>
        <v>S3-018  真・大魔王バーン</v>
      </c>
      <c r="E627" s="854" t="s">
        <v>630</v>
      </c>
      <c r="F627" s="840" t="s">
        <v>74</v>
      </c>
      <c r="G627" s="833" t="s">
        <v>19</v>
      </c>
      <c r="H627" s="833" t="s">
        <v>19</v>
      </c>
      <c r="I627" s="823" t="s">
        <v>82</v>
      </c>
      <c r="J627" s="817">
        <v>2</v>
      </c>
      <c r="K627" s="268" t="s">
        <v>99</v>
      </c>
      <c r="L627" s="312" t="s">
        <v>105</v>
      </c>
      <c r="M627" s="51" t="s">
        <v>4153</v>
      </c>
      <c r="N627" s="253" t="s">
        <v>491</v>
      </c>
      <c r="O627" s="824"/>
      <c r="P627" s="271"/>
      <c r="Q627" s="825">
        <v>1960</v>
      </c>
      <c r="R627" s="826">
        <v>780</v>
      </c>
      <c r="S627" s="827">
        <v>1410</v>
      </c>
      <c r="T627" s="828">
        <v>1200</v>
      </c>
      <c r="U627" s="829">
        <v>1060</v>
      </c>
      <c r="V627" s="830">
        <f t="shared" ref="V627" si="615">SUM(Q627:U628)</f>
        <v>6410</v>
      </c>
      <c r="W627" s="824"/>
      <c r="X627" s="824"/>
      <c r="Y627" s="706"/>
      <c r="Z627" s="824"/>
    </row>
    <row r="628" spans="1:26" s="5" customFormat="1">
      <c r="A628" s="817" t="s">
        <v>4017</v>
      </c>
      <c r="B628" s="817"/>
      <c r="C628" s="831" t="s">
        <v>76</v>
      </c>
      <c r="D628" s="819" t="s">
        <v>2</v>
      </c>
      <c r="E628" s="854" t="s">
        <v>630</v>
      </c>
      <c r="F628" s="840" t="s">
        <v>74</v>
      </c>
      <c r="G628" s="833" t="s">
        <v>19</v>
      </c>
      <c r="H628" s="833" t="s">
        <v>19</v>
      </c>
      <c r="I628" s="823" t="s">
        <v>82</v>
      </c>
      <c r="J628" s="817">
        <v>2</v>
      </c>
      <c r="K628" s="247"/>
      <c r="L628" s="247"/>
      <c r="M628" s="51"/>
      <c r="N628" s="247"/>
      <c r="O628" s="824"/>
      <c r="P628" s="271"/>
      <c r="Q628" s="825"/>
      <c r="R628" s="826"/>
      <c r="S628" s="827"/>
      <c r="T628" s="828"/>
      <c r="U628" s="829"/>
      <c r="V628" s="830"/>
      <c r="W628" s="824"/>
      <c r="X628" s="824"/>
      <c r="Y628" s="706"/>
      <c r="Z628" s="824"/>
    </row>
    <row r="629" spans="1:26" s="5" customFormat="1">
      <c r="A629" s="817" t="s">
        <v>4017</v>
      </c>
      <c r="B629" s="817" t="s">
        <v>4036</v>
      </c>
      <c r="C629" s="831" t="s">
        <v>38</v>
      </c>
      <c r="D629" s="819" t="str">
        <f t="shared" ref="D629" si="616">B629&amp;" "&amp;" "&amp;C629</f>
        <v>S3-019  ポップ</v>
      </c>
      <c r="E629" s="854" t="s">
        <v>630</v>
      </c>
      <c r="F629" s="821" t="s">
        <v>34</v>
      </c>
      <c r="G629" s="822" t="s">
        <v>40</v>
      </c>
      <c r="H629" s="822" t="s">
        <v>40</v>
      </c>
      <c r="I629" s="845"/>
      <c r="J629" s="845"/>
      <c r="K629" s="268" t="s">
        <v>99</v>
      </c>
      <c r="L629" s="312" t="s">
        <v>2781</v>
      </c>
      <c r="M629" s="51" t="s">
        <v>4154</v>
      </c>
      <c r="N629" s="253" t="s">
        <v>491</v>
      </c>
      <c r="O629" s="824"/>
      <c r="P629" s="271"/>
      <c r="Q629" s="825">
        <v>1900</v>
      </c>
      <c r="R629" s="826">
        <v>770</v>
      </c>
      <c r="S629" s="827">
        <v>1410</v>
      </c>
      <c r="T629" s="828">
        <v>1130</v>
      </c>
      <c r="U629" s="829">
        <v>950</v>
      </c>
      <c r="V629" s="830">
        <f t="shared" ref="V629" si="617">SUM(Q629:U630)</f>
        <v>6160</v>
      </c>
      <c r="W629" s="824" t="s">
        <v>3389</v>
      </c>
      <c r="X629" s="824"/>
      <c r="Y629" s="706"/>
      <c r="Z629" s="824"/>
    </row>
    <row r="630" spans="1:26" s="5" customFormat="1">
      <c r="A630" s="817" t="s">
        <v>4017</v>
      </c>
      <c r="B630" s="817"/>
      <c r="C630" s="831" t="s">
        <v>38</v>
      </c>
      <c r="D630" s="819" t="s">
        <v>2</v>
      </c>
      <c r="E630" s="854" t="s">
        <v>630</v>
      </c>
      <c r="F630" s="821" t="s">
        <v>34</v>
      </c>
      <c r="G630" s="822" t="s">
        <v>40</v>
      </c>
      <c r="H630" s="822" t="s">
        <v>40</v>
      </c>
      <c r="I630" s="845"/>
      <c r="J630" s="845"/>
      <c r="K630" s="247"/>
      <c r="L630" s="247"/>
      <c r="M630" s="51"/>
      <c r="N630" s="247"/>
      <c r="O630" s="824"/>
      <c r="P630" s="271"/>
      <c r="Q630" s="825"/>
      <c r="R630" s="826"/>
      <c r="S630" s="827"/>
      <c r="T630" s="828"/>
      <c r="U630" s="829"/>
      <c r="V630" s="830"/>
      <c r="W630" s="824" t="s">
        <v>3389</v>
      </c>
      <c r="X630" s="824"/>
      <c r="Y630" s="706"/>
      <c r="Z630" s="824"/>
    </row>
    <row r="631" spans="1:26" s="5" customFormat="1">
      <c r="A631" s="817" t="s">
        <v>4017</v>
      </c>
      <c r="B631" s="817" t="s">
        <v>4037</v>
      </c>
      <c r="C631" s="831" t="s">
        <v>2</v>
      </c>
      <c r="D631" s="819" t="str">
        <f t="shared" ref="D631" si="618">B631&amp;" "&amp;" "&amp;C631</f>
        <v>S3-020  ダイ</v>
      </c>
      <c r="E631" s="854" t="s">
        <v>630</v>
      </c>
      <c r="F631" s="821" t="s">
        <v>34</v>
      </c>
      <c r="G631" s="833" t="s">
        <v>19</v>
      </c>
      <c r="H631" s="833" t="s">
        <v>19</v>
      </c>
      <c r="I631" s="845"/>
      <c r="J631" s="845"/>
      <c r="K631" s="265" t="s">
        <v>21</v>
      </c>
      <c r="L631" s="253" t="s">
        <v>2040</v>
      </c>
      <c r="M631" s="51" t="s">
        <v>4114</v>
      </c>
      <c r="N631" s="253" t="s">
        <v>491</v>
      </c>
      <c r="O631" s="824"/>
      <c r="P631" s="271"/>
      <c r="Q631" s="825">
        <v>1950</v>
      </c>
      <c r="R631" s="826">
        <v>1380</v>
      </c>
      <c r="S631" s="827">
        <v>790</v>
      </c>
      <c r="T631" s="828">
        <v>1130</v>
      </c>
      <c r="U631" s="829">
        <v>920</v>
      </c>
      <c r="V631" s="830">
        <f t="shared" ref="V631" si="619">SUM(Q631:U632)</f>
        <v>6170</v>
      </c>
      <c r="W631" s="824" t="s">
        <v>3389</v>
      </c>
      <c r="X631" s="824"/>
      <c r="Y631" s="706"/>
      <c r="Z631" s="824"/>
    </row>
    <row r="632" spans="1:26" s="5" customFormat="1">
      <c r="A632" s="817" t="s">
        <v>4017</v>
      </c>
      <c r="B632" s="817"/>
      <c r="C632" s="831" t="s">
        <v>2</v>
      </c>
      <c r="D632" s="819" t="s">
        <v>2</v>
      </c>
      <c r="E632" s="854" t="s">
        <v>630</v>
      </c>
      <c r="F632" s="821" t="s">
        <v>34</v>
      </c>
      <c r="G632" s="833" t="s">
        <v>19</v>
      </c>
      <c r="H632" s="833" t="s">
        <v>19</v>
      </c>
      <c r="I632" s="845"/>
      <c r="J632" s="845"/>
      <c r="K632" s="247"/>
      <c r="L632" s="247"/>
      <c r="M632" s="51"/>
      <c r="N632" s="247"/>
      <c r="O632" s="824"/>
      <c r="P632" s="271"/>
      <c r="Q632" s="825"/>
      <c r="R632" s="826"/>
      <c r="S632" s="827"/>
      <c r="T632" s="828"/>
      <c r="U632" s="829"/>
      <c r="V632" s="830"/>
      <c r="W632" s="824" t="s">
        <v>3389</v>
      </c>
      <c r="X632" s="824"/>
      <c r="Y632" s="706"/>
      <c r="Z632" s="824"/>
    </row>
    <row r="633" spans="1:26" s="5" customFormat="1">
      <c r="A633" s="817" t="s">
        <v>4017</v>
      </c>
      <c r="B633" s="817" t="s">
        <v>4038</v>
      </c>
      <c r="C633" s="831" t="s">
        <v>1234</v>
      </c>
      <c r="D633" s="819" t="str">
        <f t="shared" ref="D633" si="620">B633&amp;" "&amp;" "&amp;C633</f>
        <v>S3-021  スライムナイト</v>
      </c>
      <c r="E633" s="854" t="s">
        <v>630</v>
      </c>
      <c r="F633" s="857" t="s">
        <v>128</v>
      </c>
      <c r="G633" s="833" t="s">
        <v>19</v>
      </c>
      <c r="H633" s="833" t="s">
        <v>19</v>
      </c>
      <c r="I633" s="845"/>
      <c r="J633" s="845"/>
      <c r="K633" s="248" t="s">
        <v>21</v>
      </c>
      <c r="L633" s="312" t="s">
        <v>104</v>
      </c>
      <c r="M633" s="51" t="s">
        <v>4115</v>
      </c>
      <c r="N633" s="253" t="s">
        <v>491</v>
      </c>
      <c r="O633" s="824">
        <v>2</v>
      </c>
      <c r="P633" s="824">
        <v>2</v>
      </c>
      <c r="Q633" s="825">
        <v>1990</v>
      </c>
      <c r="R633" s="826">
        <v>1260</v>
      </c>
      <c r="S633" s="827">
        <v>700</v>
      </c>
      <c r="T633" s="828">
        <v>990</v>
      </c>
      <c r="U633" s="829">
        <v>1100</v>
      </c>
      <c r="V633" s="830">
        <f t="shared" ref="V633" si="621">SUM(Q633:U634)</f>
        <v>6040</v>
      </c>
      <c r="W633" s="824"/>
      <c r="X633" s="824"/>
      <c r="Y633" s="706"/>
      <c r="Z633" s="824"/>
    </row>
    <row r="634" spans="1:26" s="5" customFormat="1">
      <c r="A634" s="817" t="s">
        <v>4017</v>
      </c>
      <c r="B634" s="817"/>
      <c r="C634" s="831" t="s">
        <v>173</v>
      </c>
      <c r="D634" s="819" t="s">
        <v>2</v>
      </c>
      <c r="E634" s="854" t="s">
        <v>630</v>
      </c>
      <c r="F634" s="857" t="s">
        <v>128</v>
      </c>
      <c r="G634" s="833" t="s">
        <v>19</v>
      </c>
      <c r="H634" s="833" t="s">
        <v>19</v>
      </c>
      <c r="I634" s="845"/>
      <c r="J634" s="845"/>
      <c r="K634" s="247"/>
      <c r="L634" s="247"/>
      <c r="M634" s="51"/>
      <c r="N634" s="247"/>
      <c r="O634" s="824">
        <v>1</v>
      </c>
      <c r="P634" s="824">
        <v>1</v>
      </c>
      <c r="Q634" s="825"/>
      <c r="R634" s="826"/>
      <c r="S634" s="827"/>
      <c r="T634" s="828"/>
      <c r="U634" s="829"/>
      <c r="V634" s="830"/>
      <c r="W634" s="824"/>
      <c r="X634" s="824"/>
      <c r="Y634" s="706"/>
      <c r="Z634" s="824"/>
    </row>
    <row r="635" spans="1:26" s="5" customFormat="1">
      <c r="A635" s="817" t="s">
        <v>4017</v>
      </c>
      <c r="B635" s="817" t="s">
        <v>4039</v>
      </c>
      <c r="C635" s="831" t="s">
        <v>1228</v>
      </c>
      <c r="D635" s="819" t="str">
        <f t="shared" ref="D635" si="622">B635&amp;" "&amp;" "&amp;C635</f>
        <v>S3-022  じんめんじゅ</v>
      </c>
      <c r="E635" s="854" t="s">
        <v>630</v>
      </c>
      <c r="F635" s="857" t="s">
        <v>128</v>
      </c>
      <c r="G635" s="833" t="s">
        <v>19</v>
      </c>
      <c r="H635" s="835" t="s">
        <v>88</v>
      </c>
      <c r="I635" s="848" t="s">
        <v>87</v>
      </c>
      <c r="J635" s="817">
        <v>1</v>
      </c>
      <c r="K635" s="248" t="s">
        <v>21</v>
      </c>
      <c r="L635" s="312" t="s">
        <v>2779</v>
      </c>
      <c r="M635" s="51" t="s">
        <v>4116</v>
      </c>
      <c r="N635" s="246" t="s">
        <v>491</v>
      </c>
      <c r="O635" s="824">
        <v>2</v>
      </c>
      <c r="P635" s="824">
        <v>1</v>
      </c>
      <c r="Q635" s="825">
        <v>2020</v>
      </c>
      <c r="R635" s="826">
        <v>1120</v>
      </c>
      <c r="S635" s="827">
        <v>1040</v>
      </c>
      <c r="T635" s="828">
        <v>810</v>
      </c>
      <c r="U635" s="829">
        <v>1060</v>
      </c>
      <c r="V635" s="830">
        <f t="shared" ref="V635" si="623">SUM(Q635:U636)</f>
        <v>6050</v>
      </c>
      <c r="W635" s="824"/>
      <c r="X635" s="824"/>
      <c r="Y635" s="706"/>
      <c r="Z635" s="824"/>
    </row>
    <row r="636" spans="1:26" s="5" customFormat="1">
      <c r="A636" s="817" t="s">
        <v>4017</v>
      </c>
      <c r="B636" s="817"/>
      <c r="C636" s="831" t="s">
        <v>1228</v>
      </c>
      <c r="D636" s="819" t="s">
        <v>2</v>
      </c>
      <c r="E636" s="854" t="s">
        <v>630</v>
      </c>
      <c r="F636" s="857" t="s">
        <v>128</v>
      </c>
      <c r="G636" s="833" t="s">
        <v>19</v>
      </c>
      <c r="H636" s="835" t="s">
        <v>88</v>
      </c>
      <c r="I636" s="848" t="s">
        <v>87</v>
      </c>
      <c r="J636" s="817">
        <v>1</v>
      </c>
      <c r="K636" s="247"/>
      <c r="L636" s="247"/>
      <c r="M636" s="51"/>
      <c r="N636" s="247"/>
      <c r="O636" s="824">
        <v>1</v>
      </c>
      <c r="P636" s="824">
        <v>1</v>
      </c>
      <c r="Q636" s="825"/>
      <c r="R636" s="826"/>
      <c r="S636" s="827"/>
      <c r="T636" s="828"/>
      <c r="U636" s="829"/>
      <c r="V636" s="830"/>
      <c r="W636" s="824"/>
      <c r="X636" s="824"/>
      <c r="Y636" s="706"/>
      <c r="Z636" s="824"/>
    </row>
    <row r="637" spans="1:26" s="5" customFormat="1">
      <c r="A637" s="817" t="s">
        <v>4017</v>
      </c>
      <c r="B637" s="817" t="s">
        <v>4040</v>
      </c>
      <c r="C637" s="831" t="s">
        <v>174</v>
      </c>
      <c r="D637" s="819" t="str">
        <f t="shared" ref="D637" si="624">B637&amp;" "&amp;" "&amp;C637</f>
        <v>S3-023  キラースコップ</v>
      </c>
      <c r="E637" s="854" t="s">
        <v>630</v>
      </c>
      <c r="F637" s="857" t="s">
        <v>128</v>
      </c>
      <c r="G637" s="833" t="s">
        <v>19</v>
      </c>
      <c r="H637" s="833" t="s">
        <v>19</v>
      </c>
      <c r="I637" s="845"/>
      <c r="J637" s="845"/>
      <c r="K637" s="266" t="s">
        <v>37</v>
      </c>
      <c r="L637" s="312" t="s">
        <v>2785</v>
      </c>
      <c r="M637" s="51" t="s">
        <v>4117</v>
      </c>
      <c r="N637" s="246" t="s">
        <v>492</v>
      </c>
      <c r="O637" s="824"/>
      <c r="P637" s="271"/>
      <c r="Q637" s="825">
        <v>1850</v>
      </c>
      <c r="R637" s="826">
        <v>1330</v>
      </c>
      <c r="S637" s="827">
        <v>740</v>
      </c>
      <c r="T637" s="828">
        <v>1000</v>
      </c>
      <c r="U637" s="829">
        <v>1130</v>
      </c>
      <c r="V637" s="830">
        <f t="shared" ref="V637" si="625">SUM(Q637:U638)</f>
        <v>6050</v>
      </c>
      <c r="W637" s="824"/>
      <c r="X637" s="824"/>
      <c r="Y637" s="706"/>
      <c r="Z637" s="824"/>
    </row>
    <row r="638" spans="1:26" s="5" customFormat="1">
      <c r="A638" s="817" t="s">
        <v>4017</v>
      </c>
      <c r="B638" s="817"/>
      <c r="C638" s="831" t="s">
        <v>174</v>
      </c>
      <c r="D638" s="819" t="s">
        <v>2</v>
      </c>
      <c r="E638" s="854" t="s">
        <v>630</v>
      </c>
      <c r="F638" s="857" t="s">
        <v>128</v>
      </c>
      <c r="G638" s="833" t="s">
        <v>19</v>
      </c>
      <c r="H638" s="833" t="s">
        <v>19</v>
      </c>
      <c r="I638" s="845"/>
      <c r="J638" s="845"/>
      <c r="K638" s="247"/>
      <c r="L638" s="247"/>
      <c r="M638" s="51"/>
      <c r="N638" s="247"/>
      <c r="O638" s="824"/>
      <c r="P638" s="271"/>
      <c r="Q638" s="825"/>
      <c r="R638" s="826"/>
      <c r="S638" s="827"/>
      <c r="T638" s="828"/>
      <c r="U638" s="829"/>
      <c r="V638" s="830"/>
      <c r="W638" s="824"/>
      <c r="X638" s="824"/>
      <c r="Y638" s="706"/>
      <c r="Z638" s="824"/>
    </row>
    <row r="639" spans="1:26" s="5" customFormat="1">
      <c r="A639" s="817" t="s">
        <v>4017</v>
      </c>
      <c r="B639" s="817" t="s">
        <v>4041</v>
      </c>
      <c r="C639" s="831" t="s">
        <v>637</v>
      </c>
      <c r="D639" s="819" t="str">
        <f t="shared" ref="D639" si="626">B639&amp;" "&amp;" "&amp;C639</f>
        <v>S3-024  ミイラ男</v>
      </c>
      <c r="E639" s="854" t="s">
        <v>630</v>
      </c>
      <c r="F639" s="856" t="s">
        <v>129</v>
      </c>
      <c r="G639" s="833" t="s">
        <v>19</v>
      </c>
      <c r="H639" s="833" t="s">
        <v>19</v>
      </c>
      <c r="I639" s="848" t="s">
        <v>87</v>
      </c>
      <c r="J639" s="817">
        <v>2</v>
      </c>
      <c r="K639" s="248" t="s">
        <v>21</v>
      </c>
      <c r="L639" s="253" t="s">
        <v>2040</v>
      </c>
      <c r="M639" s="51" t="s">
        <v>4118</v>
      </c>
      <c r="N639" s="253" t="s">
        <v>491</v>
      </c>
      <c r="O639" s="824">
        <v>2</v>
      </c>
      <c r="P639" s="824">
        <v>3</v>
      </c>
      <c r="Q639" s="825">
        <v>1960</v>
      </c>
      <c r="R639" s="826">
        <v>1380</v>
      </c>
      <c r="S639" s="827">
        <v>740</v>
      </c>
      <c r="T639" s="828">
        <v>900</v>
      </c>
      <c r="U639" s="829">
        <v>1060</v>
      </c>
      <c r="V639" s="830">
        <f t="shared" ref="V639" si="627">SUM(Q639:U640)</f>
        <v>6040</v>
      </c>
      <c r="W639" s="824"/>
      <c r="X639" s="824"/>
      <c r="Y639" s="706"/>
      <c r="Z639" s="824"/>
    </row>
    <row r="640" spans="1:26" s="5" customFormat="1">
      <c r="A640" s="817" t="s">
        <v>4017</v>
      </c>
      <c r="B640" s="817"/>
      <c r="C640" s="831" t="s">
        <v>637</v>
      </c>
      <c r="D640" s="819" t="s">
        <v>2</v>
      </c>
      <c r="E640" s="854" t="s">
        <v>630</v>
      </c>
      <c r="F640" s="856" t="s">
        <v>129</v>
      </c>
      <c r="G640" s="833" t="s">
        <v>19</v>
      </c>
      <c r="H640" s="833" t="s">
        <v>19</v>
      </c>
      <c r="I640" s="848" t="s">
        <v>87</v>
      </c>
      <c r="J640" s="817">
        <v>2</v>
      </c>
      <c r="K640" s="247"/>
      <c r="L640" s="247"/>
      <c r="M640" s="51"/>
      <c r="N640" s="247"/>
      <c r="O640" s="824">
        <v>1</v>
      </c>
      <c r="P640" s="824">
        <v>1</v>
      </c>
      <c r="Q640" s="825"/>
      <c r="R640" s="826"/>
      <c r="S640" s="827"/>
      <c r="T640" s="828"/>
      <c r="U640" s="829"/>
      <c r="V640" s="830"/>
      <c r="W640" s="824"/>
      <c r="X640" s="824"/>
      <c r="Y640" s="706"/>
      <c r="Z640" s="824"/>
    </row>
    <row r="641" spans="1:26" s="5" customFormat="1">
      <c r="A641" s="817" t="s">
        <v>4017</v>
      </c>
      <c r="B641" s="817" t="s">
        <v>4042</v>
      </c>
      <c r="C641" s="818" t="s">
        <v>318</v>
      </c>
      <c r="D641" s="819" t="str">
        <f t="shared" ref="D641" si="628">B641&amp;" "&amp;" "&amp;C641</f>
        <v>S3-025  マミー</v>
      </c>
      <c r="E641" s="854" t="s">
        <v>630</v>
      </c>
      <c r="F641" s="856" t="s">
        <v>129</v>
      </c>
      <c r="G641" s="833" t="s">
        <v>19</v>
      </c>
      <c r="H641" s="833" t="s">
        <v>19</v>
      </c>
      <c r="I641" s="845"/>
      <c r="J641" s="845"/>
      <c r="K641" s="248" t="s">
        <v>21</v>
      </c>
      <c r="L641" s="253" t="s">
        <v>2040</v>
      </c>
      <c r="M641" s="51" t="s">
        <v>4119</v>
      </c>
      <c r="N641" s="246" t="s">
        <v>491</v>
      </c>
      <c r="O641" s="824"/>
      <c r="P641" s="271"/>
      <c r="Q641" s="825">
        <v>1950</v>
      </c>
      <c r="R641" s="826">
        <v>1260</v>
      </c>
      <c r="S641" s="827">
        <v>740</v>
      </c>
      <c r="T641" s="828">
        <v>920</v>
      </c>
      <c r="U641" s="829">
        <v>1190</v>
      </c>
      <c r="V641" s="830">
        <f t="shared" ref="V641" si="629">SUM(Q641:U642)</f>
        <v>6060</v>
      </c>
      <c r="W641" s="824"/>
      <c r="X641" s="824"/>
      <c r="Y641" s="706"/>
      <c r="Z641" s="824"/>
    </row>
    <row r="642" spans="1:26" s="5" customFormat="1">
      <c r="A642" s="817" t="s">
        <v>4017</v>
      </c>
      <c r="B642" s="817"/>
      <c r="C642" s="818" t="s">
        <v>318</v>
      </c>
      <c r="D642" s="819" t="s">
        <v>2</v>
      </c>
      <c r="E642" s="854" t="s">
        <v>630</v>
      </c>
      <c r="F642" s="856" t="s">
        <v>129</v>
      </c>
      <c r="G642" s="833" t="s">
        <v>19</v>
      </c>
      <c r="H642" s="833" t="s">
        <v>19</v>
      </c>
      <c r="I642" s="845"/>
      <c r="J642" s="845"/>
      <c r="K642" s="247"/>
      <c r="L642" s="247"/>
      <c r="M642" s="51"/>
      <c r="N642" s="247"/>
      <c r="O642" s="824"/>
      <c r="P642" s="271"/>
      <c r="Q642" s="825"/>
      <c r="R642" s="826"/>
      <c r="S642" s="827"/>
      <c r="T642" s="828"/>
      <c r="U642" s="829"/>
      <c r="V642" s="830"/>
      <c r="W642" s="824"/>
      <c r="X642" s="824"/>
      <c r="Y642" s="706"/>
      <c r="Z642" s="824"/>
    </row>
    <row r="643" spans="1:26" s="5" customFormat="1">
      <c r="A643" s="817" t="s">
        <v>4017</v>
      </c>
      <c r="B643" s="817" t="s">
        <v>4043</v>
      </c>
      <c r="C643" s="831" t="s">
        <v>123</v>
      </c>
      <c r="D643" s="819" t="str">
        <f t="shared" ref="D643" si="630">B643&amp;" "&amp;" "&amp;C643</f>
        <v>S3-026  ばくだん岩</v>
      </c>
      <c r="E643" s="854" t="s">
        <v>630</v>
      </c>
      <c r="F643" s="855" t="s">
        <v>130</v>
      </c>
      <c r="G643" s="833" t="s">
        <v>19</v>
      </c>
      <c r="H643" s="833" t="s">
        <v>19</v>
      </c>
      <c r="I643" s="823" t="s">
        <v>82</v>
      </c>
      <c r="J643" s="817">
        <v>2</v>
      </c>
      <c r="K643" s="266" t="s">
        <v>37</v>
      </c>
      <c r="L643" s="312" t="s">
        <v>39</v>
      </c>
      <c r="M643" s="51" t="s">
        <v>4155</v>
      </c>
      <c r="N643" s="253" t="s">
        <v>490</v>
      </c>
      <c r="O643" s="824">
        <v>2</v>
      </c>
      <c r="P643" s="824">
        <v>1</v>
      </c>
      <c r="Q643" s="825">
        <v>2050</v>
      </c>
      <c r="R643" s="826">
        <v>1150</v>
      </c>
      <c r="S643" s="827">
        <v>750</v>
      </c>
      <c r="T643" s="828">
        <v>820</v>
      </c>
      <c r="U643" s="829">
        <v>1290</v>
      </c>
      <c r="V643" s="830">
        <f t="shared" ref="V643" si="631">SUM(Q643:U644)</f>
        <v>6060</v>
      </c>
      <c r="W643" s="824"/>
      <c r="X643" s="824"/>
      <c r="Y643" s="706"/>
      <c r="Z643" s="824"/>
    </row>
    <row r="644" spans="1:26" s="5" customFormat="1">
      <c r="A644" s="817" t="s">
        <v>4017</v>
      </c>
      <c r="B644" s="817"/>
      <c r="C644" s="831" t="s">
        <v>123</v>
      </c>
      <c r="D644" s="819" t="s">
        <v>2</v>
      </c>
      <c r="E644" s="854" t="s">
        <v>630</v>
      </c>
      <c r="F644" s="855" t="s">
        <v>130</v>
      </c>
      <c r="G644" s="833" t="s">
        <v>19</v>
      </c>
      <c r="H644" s="833" t="s">
        <v>19</v>
      </c>
      <c r="I644" s="823" t="s">
        <v>82</v>
      </c>
      <c r="J644" s="817">
        <v>2</v>
      </c>
      <c r="K644" s="247"/>
      <c r="L644" s="247"/>
      <c r="M644" s="51"/>
      <c r="N644" s="247"/>
      <c r="O644" s="824">
        <v>1</v>
      </c>
      <c r="P644" s="824">
        <v>1</v>
      </c>
      <c r="Q644" s="825"/>
      <c r="R644" s="826"/>
      <c r="S644" s="827"/>
      <c r="T644" s="828"/>
      <c r="U644" s="829"/>
      <c r="V644" s="830"/>
      <c r="W644" s="824"/>
      <c r="X644" s="824"/>
      <c r="Y644" s="706"/>
      <c r="Z644" s="824"/>
    </row>
    <row r="645" spans="1:26" s="5" customFormat="1">
      <c r="A645" s="817" t="s">
        <v>4017</v>
      </c>
      <c r="B645" s="817" t="s">
        <v>4044</v>
      </c>
      <c r="C645" s="831" t="s">
        <v>262</v>
      </c>
      <c r="D645" s="819" t="str">
        <f t="shared" ref="D645" si="632">B645&amp;" "&amp;" "&amp;C645</f>
        <v>S3-027  じごくのつかい</v>
      </c>
      <c r="E645" s="854" t="s">
        <v>630</v>
      </c>
      <c r="F645" s="852" t="s">
        <v>75</v>
      </c>
      <c r="G645" s="822" t="s">
        <v>40</v>
      </c>
      <c r="H645" s="822" t="s">
        <v>40</v>
      </c>
      <c r="I645" s="845"/>
      <c r="J645" s="845"/>
      <c r="K645" s="268" t="s">
        <v>99</v>
      </c>
      <c r="L645" s="312" t="s">
        <v>2781</v>
      </c>
      <c r="M645" s="51" t="s">
        <v>4156</v>
      </c>
      <c r="N645" s="246" t="s">
        <v>491</v>
      </c>
      <c r="O645" s="824"/>
      <c r="P645" s="271"/>
      <c r="Q645" s="825">
        <v>1780</v>
      </c>
      <c r="R645" s="826">
        <v>1060</v>
      </c>
      <c r="S645" s="827">
        <v>1370</v>
      </c>
      <c r="T645" s="828">
        <v>890</v>
      </c>
      <c r="U645" s="829">
        <v>960</v>
      </c>
      <c r="V645" s="830">
        <f t="shared" ref="V645" si="633">SUM(Q645:U646)</f>
        <v>6060</v>
      </c>
      <c r="W645" s="824" t="s">
        <v>4689</v>
      </c>
      <c r="X645" s="824"/>
      <c r="Y645" s="706"/>
      <c r="Z645" s="824"/>
    </row>
    <row r="646" spans="1:26" s="5" customFormat="1">
      <c r="A646" s="817" t="s">
        <v>4017</v>
      </c>
      <c r="B646" s="817"/>
      <c r="C646" s="831" t="s">
        <v>262</v>
      </c>
      <c r="D646" s="819" t="s">
        <v>2</v>
      </c>
      <c r="E646" s="854" t="s">
        <v>630</v>
      </c>
      <c r="F646" s="852" t="s">
        <v>75</v>
      </c>
      <c r="G646" s="822" t="s">
        <v>40</v>
      </c>
      <c r="H646" s="822" t="s">
        <v>40</v>
      </c>
      <c r="I646" s="845"/>
      <c r="J646" s="845"/>
      <c r="K646" s="247"/>
      <c r="L646" s="247"/>
      <c r="M646" s="51"/>
      <c r="N646" s="247"/>
      <c r="O646" s="824"/>
      <c r="P646" s="271"/>
      <c r="Q646" s="825"/>
      <c r="R646" s="826"/>
      <c r="S646" s="827"/>
      <c r="T646" s="828"/>
      <c r="U646" s="829"/>
      <c r="V646" s="830"/>
      <c r="W646" s="824" t="s">
        <v>4689</v>
      </c>
      <c r="X646" s="824"/>
      <c r="Y646" s="706"/>
      <c r="Z646" s="824"/>
    </row>
    <row r="647" spans="1:26" s="5" customFormat="1">
      <c r="A647" s="817" t="s">
        <v>4017</v>
      </c>
      <c r="B647" s="817" t="s">
        <v>4045</v>
      </c>
      <c r="C647" s="831" t="s">
        <v>640</v>
      </c>
      <c r="D647" s="819" t="str">
        <f t="shared" ref="D647" si="634">B647&amp;" "&amp;" "&amp;C647</f>
        <v>S3-028  わらいぶくろ</v>
      </c>
      <c r="E647" s="854" t="s">
        <v>630</v>
      </c>
      <c r="F647" s="851" t="s">
        <v>78</v>
      </c>
      <c r="G647" s="822" t="s">
        <v>40</v>
      </c>
      <c r="H647" s="835" t="s">
        <v>88</v>
      </c>
      <c r="I647" s="834" t="s">
        <v>90</v>
      </c>
      <c r="J647" s="817">
        <v>2</v>
      </c>
      <c r="K647" s="248" t="s">
        <v>21</v>
      </c>
      <c r="L647" s="253" t="s">
        <v>5537</v>
      </c>
      <c r="M647" s="51" t="s">
        <v>4157</v>
      </c>
      <c r="N647" s="246" t="s">
        <v>491</v>
      </c>
      <c r="O647" s="824" t="s">
        <v>649</v>
      </c>
      <c r="P647" s="824">
        <v>1</v>
      </c>
      <c r="Q647" s="825">
        <v>1810</v>
      </c>
      <c r="R647" s="826">
        <v>800</v>
      </c>
      <c r="S647" s="827">
        <v>1180</v>
      </c>
      <c r="T647" s="828">
        <v>1350</v>
      </c>
      <c r="U647" s="829">
        <v>860</v>
      </c>
      <c r="V647" s="830">
        <f t="shared" ref="V647" si="635">SUM(Q647:U648)</f>
        <v>6000</v>
      </c>
      <c r="W647" s="824" t="s">
        <v>3918</v>
      </c>
      <c r="X647" s="824"/>
      <c r="Y647" s="706"/>
      <c r="Z647" s="824" t="s">
        <v>4716</v>
      </c>
    </row>
    <row r="648" spans="1:26" s="5" customFormat="1">
      <c r="A648" s="817" t="s">
        <v>4017</v>
      </c>
      <c r="B648" s="817"/>
      <c r="C648" s="831" t="s">
        <v>640</v>
      </c>
      <c r="D648" s="819" t="s">
        <v>2</v>
      </c>
      <c r="E648" s="854" t="s">
        <v>630</v>
      </c>
      <c r="F648" s="851" t="s">
        <v>78</v>
      </c>
      <c r="G648" s="822" t="s">
        <v>40</v>
      </c>
      <c r="H648" s="835" t="s">
        <v>88</v>
      </c>
      <c r="I648" s="834" t="s">
        <v>90</v>
      </c>
      <c r="J648" s="817">
        <v>2</v>
      </c>
      <c r="K648" s="247"/>
      <c r="L648" s="247"/>
      <c r="M648" s="51"/>
      <c r="N648" s="247"/>
      <c r="O648" s="824">
        <v>1</v>
      </c>
      <c r="P648" s="824">
        <v>1</v>
      </c>
      <c r="Q648" s="825"/>
      <c r="R648" s="826"/>
      <c r="S648" s="827"/>
      <c r="T648" s="828"/>
      <c r="U648" s="829"/>
      <c r="V648" s="830"/>
      <c r="W648" s="824" t="s">
        <v>3918</v>
      </c>
      <c r="X648" s="824"/>
      <c r="Y648" s="706"/>
      <c r="Z648" s="824" t="s">
        <v>4716</v>
      </c>
    </row>
    <row r="649" spans="1:26" s="5" customFormat="1">
      <c r="A649" s="817" t="s">
        <v>4017</v>
      </c>
      <c r="B649" s="817" t="s">
        <v>4046</v>
      </c>
      <c r="C649" s="831" t="s">
        <v>642</v>
      </c>
      <c r="D649" s="819" t="str">
        <f t="shared" ref="D649" si="636">B649&amp;" "&amp;" "&amp;C649</f>
        <v>S3-029  キラーマシン テムジン改造ver.</v>
      </c>
      <c r="E649" s="854" t="s">
        <v>630</v>
      </c>
      <c r="F649" s="851" t="s">
        <v>78</v>
      </c>
      <c r="G649" s="833" t="s">
        <v>19</v>
      </c>
      <c r="H649" s="833" t="s">
        <v>19</v>
      </c>
      <c r="I649" s="846" t="s">
        <v>93</v>
      </c>
      <c r="J649" s="845">
        <v>3</v>
      </c>
      <c r="K649" s="265" t="s">
        <v>21</v>
      </c>
      <c r="L649" s="312" t="s">
        <v>104</v>
      </c>
      <c r="M649" s="51" t="s">
        <v>4158</v>
      </c>
      <c r="N649" s="246" t="s">
        <v>491</v>
      </c>
      <c r="O649" s="824"/>
      <c r="P649" s="271"/>
      <c r="Q649" s="825">
        <v>1850</v>
      </c>
      <c r="R649" s="826">
        <v>1260</v>
      </c>
      <c r="S649" s="827">
        <v>760</v>
      </c>
      <c r="T649" s="828">
        <v>1080</v>
      </c>
      <c r="U649" s="829">
        <v>1140</v>
      </c>
      <c r="V649" s="830">
        <f t="shared" ref="V649" si="637">SUM(Q649:U650)</f>
        <v>6090</v>
      </c>
      <c r="W649" s="831" t="s">
        <v>3391</v>
      </c>
      <c r="X649" s="824"/>
      <c r="Y649" s="706"/>
      <c r="Z649" s="824"/>
    </row>
    <row r="650" spans="1:26" s="5" customFormat="1">
      <c r="A650" s="817" t="s">
        <v>4017</v>
      </c>
      <c r="B650" s="817"/>
      <c r="C650" s="831" t="s">
        <v>641</v>
      </c>
      <c r="D650" s="819" t="s">
        <v>2</v>
      </c>
      <c r="E650" s="854" t="s">
        <v>630</v>
      </c>
      <c r="F650" s="851" t="s">
        <v>78</v>
      </c>
      <c r="G650" s="833" t="s">
        <v>19</v>
      </c>
      <c r="H650" s="833" t="s">
        <v>19</v>
      </c>
      <c r="I650" s="846" t="s">
        <v>93</v>
      </c>
      <c r="J650" s="845">
        <v>3</v>
      </c>
      <c r="K650" s="247"/>
      <c r="L650" s="247"/>
      <c r="M650" s="51"/>
      <c r="N650" s="247"/>
      <c r="O650" s="824"/>
      <c r="P650" s="271"/>
      <c r="Q650" s="825"/>
      <c r="R650" s="826"/>
      <c r="S650" s="827"/>
      <c r="T650" s="828"/>
      <c r="U650" s="829"/>
      <c r="V650" s="830"/>
      <c r="W650" s="831" t="s">
        <v>3391</v>
      </c>
      <c r="X650" s="824"/>
      <c r="Y650" s="706"/>
      <c r="Z650" s="824"/>
    </row>
    <row r="651" spans="1:26" s="5" customFormat="1">
      <c r="A651" s="817" t="s">
        <v>4017</v>
      </c>
      <c r="B651" s="817" t="s">
        <v>4047</v>
      </c>
      <c r="C651" s="831" t="s">
        <v>182</v>
      </c>
      <c r="D651" s="819" t="str">
        <f t="shared" ref="D651" si="638">B651&amp;" "&amp;" "&amp;C651</f>
        <v>S3-030  スカイドラゴン</v>
      </c>
      <c r="E651" s="854" t="s">
        <v>630</v>
      </c>
      <c r="F651" s="832" t="s">
        <v>35</v>
      </c>
      <c r="G651" s="842" t="s">
        <v>89</v>
      </c>
      <c r="H651" s="842" t="s">
        <v>89</v>
      </c>
      <c r="I651" s="845"/>
      <c r="J651" s="845"/>
      <c r="K651" s="248" t="s">
        <v>21</v>
      </c>
      <c r="L651" s="312" t="s">
        <v>107</v>
      </c>
      <c r="M651" s="51" t="s">
        <v>4120</v>
      </c>
      <c r="N651" s="246" t="s">
        <v>491</v>
      </c>
      <c r="O651" s="824">
        <v>2</v>
      </c>
      <c r="P651" s="824">
        <v>4</v>
      </c>
      <c r="Q651" s="825">
        <v>1950</v>
      </c>
      <c r="R651" s="826">
        <v>1030</v>
      </c>
      <c r="S651" s="827">
        <v>850</v>
      </c>
      <c r="T651" s="828">
        <v>1040</v>
      </c>
      <c r="U651" s="829">
        <v>1220</v>
      </c>
      <c r="V651" s="830">
        <f t="shared" ref="V651" si="639">SUM(Q651:U652)</f>
        <v>6090</v>
      </c>
      <c r="W651" s="824"/>
      <c r="X651" s="824"/>
      <c r="Y651" s="706"/>
      <c r="Z651" s="824"/>
    </row>
    <row r="652" spans="1:26" s="5" customFormat="1">
      <c r="A652" s="817" t="s">
        <v>4017</v>
      </c>
      <c r="B652" s="817"/>
      <c r="C652" s="831" t="s">
        <v>182</v>
      </c>
      <c r="D652" s="819" t="s">
        <v>2</v>
      </c>
      <c r="E652" s="854" t="s">
        <v>630</v>
      </c>
      <c r="F652" s="832" t="s">
        <v>35</v>
      </c>
      <c r="G652" s="842" t="s">
        <v>89</v>
      </c>
      <c r="H652" s="842" t="s">
        <v>89</v>
      </c>
      <c r="I652" s="845"/>
      <c r="J652" s="845"/>
      <c r="K652" s="247"/>
      <c r="L652" s="247"/>
      <c r="M652" s="51"/>
      <c r="N652" s="247"/>
      <c r="O652" s="824">
        <v>1</v>
      </c>
      <c r="P652" s="824">
        <v>1</v>
      </c>
      <c r="Q652" s="825"/>
      <c r="R652" s="826"/>
      <c r="S652" s="827"/>
      <c r="T652" s="828"/>
      <c r="U652" s="829"/>
      <c r="V652" s="830"/>
      <c r="W652" s="824"/>
      <c r="X652" s="824"/>
      <c r="Y652" s="706"/>
      <c r="Z652" s="824"/>
    </row>
    <row r="653" spans="1:26" s="5" customFormat="1">
      <c r="A653" s="817" t="s">
        <v>4017</v>
      </c>
      <c r="B653" s="817" t="s">
        <v>4048</v>
      </c>
      <c r="C653" s="831" t="s">
        <v>183</v>
      </c>
      <c r="D653" s="819" t="str">
        <f t="shared" ref="D653" si="640">B653&amp;" "&amp;" "&amp;C653</f>
        <v>S3-031  マァム</v>
      </c>
      <c r="E653" s="853" t="s">
        <v>120</v>
      </c>
      <c r="F653" s="821" t="s">
        <v>34</v>
      </c>
      <c r="G653" s="833" t="s">
        <v>19</v>
      </c>
      <c r="H653" s="833" t="s">
        <v>19</v>
      </c>
      <c r="I653" s="845"/>
      <c r="J653" s="845"/>
      <c r="K653" s="248" t="s">
        <v>21</v>
      </c>
      <c r="L653" s="312" t="s">
        <v>104</v>
      </c>
      <c r="M653" s="51" t="s">
        <v>4121</v>
      </c>
      <c r="N653" s="246" t="s">
        <v>83</v>
      </c>
      <c r="O653" s="824"/>
      <c r="P653" s="271"/>
      <c r="Q653" s="825">
        <v>2340</v>
      </c>
      <c r="R653" s="826">
        <v>1460</v>
      </c>
      <c r="S653" s="827">
        <v>1030</v>
      </c>
      <c r="T653" s="828">
        <v>1430</v>
      </c>
      <c r="U653" s="829">
        <v>1120</v>
      </c>
      <c r="V653" s="830">
        <f t="shared" ref="V653" si="641">SUM(Q653:U654)</f>
        <v>7380</v>
      </c>
      <c r="W653" s="824" t="s">
        <v>3389</v>
      </c>
      <c r="X653" s="824"/>
      <c r="Y653" s="706"/>
      <c r="Z653" s="824"/>
    </row>
    <row r="654" spans="1:26" s="5" customFormat="1">
      <c r="A654" s="817" t="s">
        <v>4017</v>
      </c>
      <c r="B654" s="817"/>
      <c r="C654" s="831" t="s">
        <v>183</v>
      </c>
      <c r="D654" s="819" t="s">
        <v>2</v>
      </c>
      <c r="E654" s="853" t="s">
        <v>120</v>
      </c>
      <c r="F654" s="821" t="s">
        <v>34</v>
      </c>
      <c r="G654" s="833" t="s">
        <v>19</v>
      </c>
      <c r="H654" s="833" t="s">
        <v>19</v>
      </c>
      <c r="I654" s="845"/>
      <c r="J654" s="845"/>
      <c r="K654" s="247"/>
      <c r="L654" s="247"/>
      <c r="M654" s="51"/>
      <c r="N654" s="247"/>
      <c r="O654" s="824"/>
      <c r="P654" s="271"/>
      <c r="Q654" s="825"/>
      <c r="R654" s="826"/>
      <c r="S654" s="827"/>
      <c r="T654" s="828"/>
      <c r="U654" s="829"/>
      <c r="V654" s="830"/>
      <c r="W654" s="824" t="s">
        <v>3389</v>
      </c>
      <c r="X654" s="824"/>
      <c r="Y654" s="706"/>
      <c r="Z654" s="824"/>
    </row>
    <row r="655" spans="1:26" s="5" customFormat="1">
      <c r="A655" s="817" t="s">
        <v>4017</v>
      </c>
      <c r="B655" s="817" t="s">
        <v>4049</v>
      </c>
      <c r="C655" s="831" t="s">
        <v>42</v>
      </c>
      <c r="D655" s="819" t="str">
        <f t="shared" ref="D655" si="642">B655&amp;" "&amp;" "&amp;C655</f>
        <v>S3-032  レオナ</v>
      </c>
      <c r="E655" s="853" t="s">
        <v>120</v>
      </c>
      <c r="F655" s="821" t="s">
        <v>34</v>
      </c>
      <c r="G655" s="822" t="s">
        <v>40</v>
      </c>
      <c r="H655" s="843" t="s">
        <v>80</v>
      </c>
      <c r="I655" s="845"/>
      <c r="J655" s="845"/>
      <c r="K655" s="248" t="s">
        <v>21</v>
      </c>
      <c r="L655" s="312" t="s">
        <v>2781</v>
      </c>
      <c r="M655" s="51" t="s">
        <v>4122</v>
      </c>
      <c r="N655" s="253" t="s">
        <v>83</v>
      </c>
      <c r="O655" s="824"/>
      <c r="P655" s="271"/>
      <c r="Q655" s="825">
        <v>2290</v>
      </c>
      <c r="R655" s="826">
        <v>910</v>
      </c>
      <c r="S655" s="827">
        <v>1490</v>
      </c>
      <c r="T655" s="828">
        <v>1430</v>
      </c>
      <c r="U655" s="829">
        <v>1230</v>
      </c>
      <c r="V655" s="830">
        <f t="shared" ref="V655" si="643">SUM(Q655:U656)</f>
        <v>7350</v>
      </c>
      <c r="W655" s="824" t="s">
        <v>3389</v>
      </c>
      <c r="X655" s="824"/>
      <c r="Y655" s="706"/>
      <c r="Z655" s="824"/>
    </row>
    <row r="656" spans="1:26" s="5" customFormat="1">
      <c r="A656" s="817" t="s">
        <v>4017</v>
      </c>
      <c r="B656" s="817"/>
      <c r="C656" s="831" t="s">
        <v>42</v>
      </c>
      <c r="D656" s="819" t="s">
        <v>2</v>
      </c>
      <c r="E656" s="853" t="s">
        <v>120</v>
      </c>
      <c r="F656" s="821" t="s">
        <v>34</v>
      </c>
      <c r="G656" s="822" t="s">
        <v>40</v>
      </c>
      <c r="H656" s="843" t="s">
        <v>80</v>
      </c>
      <c r="I656" s="845"/>
      <c r="J656" s="845"/>
      <c r="K656" s="247"/>
      <c r="L656" s="247"/>
      <c r="M656" s="51"/>
      <c r="N656" s="247"/>
      <c r="O656" s="824"/>
      <c r="P656" s="271"/>
      <c r="Q656" s="825"/>
      <c r="R656" s="826"/>
      <c r="S656" s="827"/>
      <c r="T656" s="828"/>
      <c r="U656" s="829"/>
      <c r="V656" s="830"/>
      <c r="W656" s="824" t="s">
        <v>3389</v>
      </c>
      <c r="X656" s="824"/>
      <c r="Y656" s="706"/>
      <c r="Z656" s="824"/>
    </row>
    <row r="657" spans="1:26" s="5" customFormat="1">
      <c r="A657" s="817" t="s">
        <v>4017</v>
      </c>
      <c r="B657" s="817" t="s">
        <v>4050</v>
      </c>
      <c r="C657" s="831" t="s">
        <v>597</v>
      </c>
      <c r="D657" s="819" t="str">
        <f t="shared" ref="D657" si="644">B657&amp;" "&amp;" "&amp;C657</f>
        <v>S3-033  デスコピオン</v>
      </c>
      <c r="E657" s="853" t="s">
        <v>120</v>
      </c>
      <c r="F657" s="857" t="s">
        <v>128</v>
      </c>
      <c r="G657" s="833" t="s">
        <v>19</v>
      </c>
      <c r="H657" s="835" t="s">
        <v>88</v>
      </c>
      <c r="I657" s="845"/>
      <c r="J657" s="845"/>
      <c r="K657" s="268" t="s">
        <v>99</v>
      </c>
      <c r="L657" s="253" t="s">
        <v>2040</v>
      </c>
      <c r="M657" s="51" t="s">
        <v>4159</v>
      </c>
      <c r="N657" s="253" t="s">
        <v>496</v>
      </c>
      <c r="O657" s="824"/>
      <c r="P657" s="271"/>
      <c r="Q657" s="825">
        <v>2460</v>
      </c>
      <c r="R657" s="826">
        <v>1450</v>
      </c>
      <c r="S657" s="827">
        <v>750</v>
      </c>
      <c r="T657" s="828">
        <v>1250</v>
      </c>
      <c r="U657" s="829">
        <v>1380</v>
      </c>
      <c r="V657" s="830">
        <f t="shared" ref="V657" si="645">SUM(Q657:U658)</f>
        <v>7290</v>
      </c>
      <c r="W657" s="824"/>
      <c r="X657" s="824"/>
      <c r="Y657" s="706"/>
      <c r="Z657" s="824"/>
    </row>
    <row r="658" spans="1:26" s="5" customFormat="1">
      <c r="A658" s="817" t="s">
        <v>4017</v>
      </c>
      <c r="B658" s="817"/>
      <c r="C658" s="831" t="s">
        <v>597</v>
      </c>
      <c r="D658" s="819" t="s">
        <v>2</v>
      </c>
      <c r="E658" s="853" t="s">
        <v>120</v>
      </c>
      <c r="F658" s="857" t="s">
        <v>128</v>
      </c>
      <c r="G658" s="833" t="s">
        <v>19</v>
      </c>
      <c r="H658" s="835" t="s">
        <v>88</v>
      </c>
      <c r="I658" s="845"/>
      <c r="J658" s="845"/>
      <c r="K658" s="247"/>
      <c r="L658" s="247"/>
      <c r="M658" s="51"/>
      <c r="N658" s="247"/>
      <c r="O658" s="824"/>
      <c r="P658" s="271"/>
      <c r="Q658" s="825"/>
      <c r="R658" s="826"/>
      <c r="S658" s="827"/>
      <c r="T658" s="828"/>
      <c r="U658" s="829"/>
      <c r="V658" s="830"/>
      <c r="W658" s="824"/>
      <c r="X658" s="824"/>
      <c r="Y658" s="706"/>
      <c r="Z658" s="824"/>
    </row>
    <row r="659" spans="1:26" s="5" customFormat="1">
      <c r="A659" s="817" t="s">
        <v>4017</v>
      </c>
      <c r="B659" s="817" t="s">
        <v>4051</v>
      </c>
      <c r="C659" s="831" t="s">
        <v>645</v>
      </c>
      <c r="D659" s="819" t="str">
        <f t="shared" ref="D659" si="646">B659&amp;" "&amp;" "&amp;C659</f>
        <v>S3-034  どくどくゾンビ</v>
      </c>
      <c r="E659" s="853" t="s">
        <v>120</v>
      </c>
      <c r="F659" s="856" t="s">
        <v>129</v>
      </c>
      <c r="G659" s="833" t="s">
        <v>19</v>
      </c>
      <c r="H659" s="842" t="s">
        <v>89</v>
      </c>
      <c r="I659" s="848" t="s">
        <v>87</v>
      </c>
      <c r="J659" s="817">
        <v>1</v>
      </c>
      <c r="K659" s="266" t="s">
        <v>37</v>
      </c>
      <c r="L659" s="312" t="s">
        <v>39</v>
      </c>
      <c r="M659" s="51" t="s">
        <v>4106</v>
      </c>
      <c r="N659" s="246" t="s">
        <v>492</v>
      </c>
      <c r="O659" s="824"/>
      <c r="P659" s="271"/>
      <c r="Q659" s="825">
        <v>2540</v>
      </c>
      <c r="R659" s="826">
        <v>1420</v>
      </c>
      <c r="S659" s="827">
        <v>770</v>
      </c>
      <c r="T659" s="828">
        <v>1010</v>
      </c>
      <c r="U659" s="829">
        <v>1470</v>
      </c>
      <c r="V659" s="830">
        <f t="shared" ref="V659" si="647">SUM(Q659:U660)</f>
        <v>7210</v>
      </c>
      <c r="W659" s="824"/>
      <c r="X659" s="824"/>
      <c r="Y659" s="706"/>
      <c r="Z659" s="824" t="s">
        <v>4716</v>
      </c>
    </row>
    <row r="660" spans="1:26" s="5" customFormat="1">
      <c r="A660" s="817" t="s">
        <v>4017</v>
      </c>
      <c r="B660" s="817"/>
      <c r="C660" s="831" t="s">
        <v>645</v>
      </c>
      <c r="D660" s="819" t="s">
        <v>2</v>
      </c>
      <c r="E660" s="853" t="s">
        <v>120</v>
      </c>
      <c r="F660" s="856" t="s">
        <v>129</v>
      </c>
      <c r="G660" s="833" t="s">
        <v>19</v>
      </c>
      <c r="H660" s="842" t="s">
        <v>89</v>
      </c>
      <c r="I660" s="848" t="s">
        <v>87</v>
      </c>
      <c r="J660" s="817">
        <v>1</v>
      </c>
      <c r="K660" s="247"/>
      <c r="L660" s="247"/>
      <c r="M660" s="51"/>
      <c r="N660" s="247"/>
      <c r="O660" s="824"/>
      <c r="P660" s="271"/>
      <c r="Q660" s="825"/>
      <c r="R660" s="826"/>
      <c r="S660" s="827"/>
      <c r="T660" s="828"/>
      <c r="U660" s="829"/>
      <c r="V660" s="830"/>
      <c r="W660" s="824"/>
      <c r="X660" s="824"/>
      <c r="Y660" s="706"/>
      <c r="Z660" s="824" t="s">
        <v>4716</v>
      </c>
    </row>
    <row r="661" spans="1:26" s="5" customFormat="1">
      <c r="A661" s="817" t="s">
        <v>4017</v>
      </c>
      <c r="B661" s="817" t="s">
        <v>4052</v>
      </c>
      <c r="C661" s="831" t="s">
        <v>177</v>
      </c>
      <c r="D661" s="819" t="str">
        <f t="shared" ref="D661" si="648">B661&amp;" "&amp;" "&amp;C661</f>
        <v>S3-035  フロストギズモ</v>
      </c>
      <c r="E661" s="853" t="s">
        <v>120</v>
      </c>
      <c r="F661" s="855" t="s">
        <v>130</v>
      </c>
      <c r="G661" s="842" t="s">
        <v>89</v>
      </c>
      <c r="H661" s="835" t="s">
        <v>88</v>
      </c>
      <c r="I661" s="849" t="s">
        <v>91</v>
      </c>
      <c r="J661" s="817">
        <v>2</v>
      </c>
      <c r="K661" s="268" t="s">
        <v>99</v>
      </c>
      <c r="L661" s="253" t="s">
        <v>2040</v>
      </c>
      <c r="M661" s="51" t="s">
        <v>4160</v>
      </c>
      <c r="N661" s="253" t="s">
        <v>83</v>
      </c>
      <c r="O661" s="824"/>
      <c r="P661" s="271"/>
      <c r="Q661" s="825">
        <v>2470</v>
      </c>
      <c r="R661" s="826">
        <v>1050</v>
      </c>
      <c r="S661" s="827">
        <v>1190</v>
      </c>
      <c r="T661" s="828">
        <v>1220</v>
      </c>
      <c r="U661" s="829">
        <v>1290</v>
      </c>
      <c r="V661" s="830">
        <f t="shared" ref="V661" si="649">SUM(Q661:U662)</f>
        <v>7220</v>
      </c>
      <c r="W661" s="831" t="s">
        <v>3394</v>
      </c>
      <c r="X661" s="824"/>
      <c r="Y661" s="706"/>
      <c r="Z661" s="824"/>
    </row>
    <row r="662" spans="1:26" s="5" customFormat="1">
      <c r="A662" s="817" t="s">
        <v>4017</v>
      </c>
      <c r="B662" s="817"/>
      <c r="C662" s="831" t="s">
        <v>177</v>
      </c>
      <c r="D662" s="819" t="s">
        <v>2</v>
      </c>
      <c r="E662" s="853" t="s">
        <v>120</v>
      </c>
      <c r="F662" s="855" t="s">
        <v>130</v>
      </c>
      <c r="G662" s="842" t="s">
        <v>89</v>
      </c>
      <c r="H662" s="835" t="s">
        <v>88</v>
      </c>
      <c r="I662" s="849" t="s">
        <v>91</v>
      </c>
      <c r="J662" s="817">
        <v>2</v>
      </c>
      <c r="K662" s="247"/>
      <c r="L662" s="247"/>
      <c r="M662" s="51"/>
      <c r="N662" s="247"/>
      <c r="O662" s="824"/>
      <c r="P662" s="271"/>
      <c r="Q662" s="825"/>
      <c r="R662" s="826"/>
      <c r="S662" s="827"/>
      <c r="T662" s="828"/>
      <c r="U662" s="829"/>
      <c r="V662" s="830"/>
      <c r="W662" s="831" t="s">
        <v>3394</v>
      </c>
      <c r="X662" s="824"/>
      <c r="Y662" s="706"/>
      <c r="Z662" s="824"/>
    </row>
    <row r="663" spans="1:26" s="5" customFormat="1">
      <c r="A663" s="817" t="s">
        <v>4017</v>
      </c>
      <c r="B663" s="817" t="s">
        <v>4053</v>
      </c>
      <c r="C663" s="831" t="s">
        <v>646</v>
      </c>
      <c r="D663" s="819" t="str">
        <f t="shared" ref="D663" si="650">B663&amp;" "&amp;" "&amp;C663</f>
        <v>S3-036  ヒートギズモ</v>
      </c>
      <c r="E663" s="853" t="s">
        <v>120</v>
      </c>
      <c r="F663" s="855" t="s">
        <v>130</v>
      </c>
      <c r="G663" s="842" t="s">
        <v>89</v>
      </c>
      <c r="H663" s="835" t="s">
        <v>88</v>
      </c>
      <c r="I663" s="845"/>
      <c r="J663" s="845"/>
      <c r="K663" s="265" t="s">
        <v>21</v>
      </c>
      <c r="L663" s="312" t="s">
        <v>2779</v>
      </c>
      <c r="M663" s="51" t="s">
        <v>4123</v>
      </c>
      <c r="N663" s="253" t="s">
        <v>83</v>
      </c>
      <c r="O663" s="824">
        <v>1</v>
      </c>
      <c r="P663" s="824">
        <v>2</v>
      </c>
      <c r="Q663" s="825">
        <v>2340</v>
      </c>
      <c r="R663" s="826">
        <v>960</v>
      </c>
      <c r="S663" s="827">
        <v>1440</v>
      </c>
      <c r="T663" s="828">
        <v>1230</v>
      </c>
      <c r="U663" s="829">
        <v>1220</v>
      </c>
      <c r="V663" s="830">
        <f t="shared" ref="V663" si="651">SUM(Q663:U664)</f>
        <v>7190</v>
      </c>
      <c r="W663" s="831" t="s">
        <v>3392</v>
      </c>
      <c r="X663" s="824"/>
      <c r="Y663" s="706"/>
      <c r="Z663" s="824"/>
    </row>
    <row r="664" spans="1:26" s="5" customFormat="1">
      <c r="A664" s="817" t="s">
        <v>4017</v>
      </c>
      <c r="B664" s="817"/>
      <c r="C664" s="831" t="s">
        <v>646</v>
      </c>
      <c r="D664" s="819" t="s">
        <v>2</v>
      </c>
      <c r="E664" s="853" t="s">
        <v>120</v>
      </c>
      <c r="F664" s="855" t="s">
        <v>130</v>
      </c>
      <c r="G664" s="842" t="s">
        <v>89</v>
      </c>
      <c r="H664" s="835" t="s">
        <v>88</v>
      </c>
      <c r="I664" s="845"/>
      <c r="J664" s="845"/>
      <c r="K664" s="247"/>
      <c r="L664" s="247"/>
      <c r="M664" s="51"/>
      <c r="N664" s="247"/>
      <c r="O664" s="824">
        <v>1</v>
      </c>
      <c r="P664" s="824">
        <v>1</v>
      </c>
      <c r="Q664" s="825"/>
      <c r="R664" s="826"/>
      <c r="S664" s="827"/>
      <c r="T664" s="828"/>
      <c r="U664" s="829"/>
      <c r="V664" s="830"/>
      <c r="W664" s="831" t="s">
        <v>3392</v>
      </c>
      <c r="X664" s="824"/>
      <c r="Y664" s="706"/>
      <c r="Z664" s="824"/>
    </row>
    <row r="665" spans="1:26" s="5" customFormat="1">
      <c r="A665" s="817" t="s">
        <v>4017</v>
      </c>
      <c r="B665" s="817" t="s">
        <v>4054</v>
      </c>
      <c r="C665" s="818" t="s">
        <v>264</v>
      </c>
      <c r="D665" s="819" t="str">
        <f t="shared" ref="D665" si="652">B665&amp;" "&amp;" "&amp;C665</f>
        <v>S3-037  シュバルツシュルト</v>
      </c>
      <c r="E665" s="853" t="s">
        <v>120</v>
      </c>
      <c r="F665" s="851" t="s">
        <v>78</v>
      </c>
      <c r="G665" s="833" t="s">
        <v>19</v>
      </c>
      <c r="H665" s="833" t="s">
        <v>19</v>
      </c>
      <c r="I665" s="848" t="s">
        <v>87</v>
      </c>
      <c r="J665" s="845">
        <v>3</v>
      </c>
      <c r="K665" s="265" t="s">
        <v>21</v>
      </c>
      <c r="L665" s="312" t="s">
        <v>2777</v>
      </c>
      <c r="M665" s="37" t="s">
        <v>4170</v>
      </c>
      <c r="N665" s="253" t="s">
        <v>496</v>
      </c>
      <c r="O665" s="824"/>
      <c r="P665" s="271"/>
      <c r="Q665" s="825">
        <v>2420</v>
      </c>
      <c r="R665" s="826">
        <v>1410</v>
      </c>
      <c r="S665" s="827">
        <v>1220</v>
      </c>
      <c r="T665" s="828">
        <v>910</v>
      </c>
      <c r="U665" s="829">
        <v>1320</v>
      </c>
      <c r="V665" s="830">
        <f t="shared" ref="V665" si="653">SUM(Q665:U666)</f>
        <v>7280</v>
      </c>
      <c r="W665" s="824"/>
      <c r="X665" s="824"/>
      <c r="Y665" s="706"/>
      <c r="Z665" s="824"/>
    </row>
    <row r="666" spans="1:26" s="5" customFormat="1">
      <c r="A666" s="817" t="s">
        <v>4017</v>
      </c>
      <c r="B666" s="817"/>
      <c r="C666" s="818" t="s">
        <v>264</v>
      </c>
      <c r="D666" s="819" t="s">
        <v>2</v>
      </c>
      <c r="E666" s="853" t="s">
        <v>120</v>
      </c>
      <c r="F666" s="851" t="s">
        <v>78</v>
      </c>
      <c r="G666" s="833" t="s">
        <v>19</v>
      </c>
      <c r="H666" s="833" t="s">
        <v>19</v>
      </c>
      <c r="I666" s="848" t="s">
        <v>87</v>
      </c>
      <c r="J666" s="845">
        <v>3</v>
      </c>
      <c r="K666" s="247"/>
      <c r="L666" s="247"/>
      <c r="M666" s="51"/>
      <c r="N666" s="247"/>
      <c r="O666" s="824"/>
      <c r="P666" s="271"/>
      <c r="Q666" s="825"/>
      <c r="R666" s="826"/>
      <c r="S666" s="827"/>
      <c r="T666" s="828"/>
      <c r="U666" s="829"/>
      <c r="V666" s="830"/>
      <c r="W666" s="824"/>
      <c r="X666" s="824"/>
      <c r="Y666" s="706"/>
      <c r="Z666" s="824"/>
    </row>
    <row r="667" spans="1:26" s="5" customFormat="1">
      <c r="A667" s="817" t="s">
        <v>4017</v>
      </c>
      <c r="B667" s="817" t="s">
        <v>4055</v>
      </c>
      <c r="C667" s="818" t="s">
        <v>267</v>
      </c>
      <c r="D667" s="819" t="str">
        <f t="shared" ref="D667" si="654">B667&amp;" "&amp;" "&amp;C667</f>
        <v>S3-038  ヒドラ</v>
      </c>
      <c r="E667" s="853" t="s">
        <v>120</v>
      </c>
      <c r="F667" s="832" t="s">
        <v>35</v>
      </c>
      <c r="G667" s="833" t="s">
        <v>19</v>
      </c>
      <c r="H667" s="842" t="s">
        <v>89</v>
      </c>
      <c r="I667" s="836" t="s">
        <v>41</v>
      </c>
      <c r="J667" s="845">
        <v>3</v>
      </c>
      <c r="K667" s="265" t="s">
        <v>21</v>
      </c>
      <c r="L667" s="312" t="s">
        <v>105</v>
      </c>
      <c r="M667" s="51" t="s">
        <v>4124</v>
      </c>
      <c r="N667" s="253" t="s">
        <v>83</v>
      </c>
      <c r="O667" s="824"/>
      <c r="P667" s="271"/>
      <c r="Q667" s="825">
        <v>2470</v>
      </c>
      <c r="R667" s="826">
        <v>1340</v>
      </c>
      <c r="S667" s="827">
        <v>950</v>
      </c>
      <c r="T667" s="828">
        <v>1110</v>
      </c>
      <c r="U667" s="829">
        <v>1430</v>
      </c>
      <c r="V667" s="830">
        <f t="shared" ref="V667" si="655">SUM(Q667:U668)</f>
        <v>7300</v>
      </c>
      <c r="W667" s="824"/>
      <c r="X667" s="824"/>
      <c r="Y667" s="706"/>
      <c r="Z667" s="824"/>
    </row>
    <row r="668" spans="1:26" s="5" customFormat="1">
      <c r="A668" s="817" t="s">
        <v>4017</v>
      </c>
      <c r="B668" s="817"/>
      <c r="C668" s="818" t="s">
        <v>267</v>
      </c>
      <c r="D668" s="819" t="s">
        <v>2</v>
      </c>
      <c r="E668" s="853" t="s">
        <v>120</v>
      </c>
      <c r="F668" s="832" t="s">
        <v>35</v>
      </c>
      <c r="G668" s="833" t="s">
        <v>19</v>
      </c>
      <c r="H668" s="842" t="s">
        <v>89</v>
      </c>
      <c r="I668" s="836" t="s">
        <v>41</v>
      </c>
      <c r="J668" s="845">
        <v>3</v>
      </c>
      <c r="K668" s="247"/>
      <c r="L668" s="247"/>
      <c r="M668" s="51"/>
      <c r="N668" s="247"/>
      <c r="O668" s="824"/>
      <c r="P668" s="271"/>
      <c r="Q668" s="825"/>
      <c r="R668" s="826"/>
      <c r="S668" s="827"/>
      <c r="T668" s="828"/>
      <c r="U668" s="829"/>
      <c r="V668" s="830"/>
      <c r="W668" s="824"/>
      <c r="X668" s="824"/>
      <c r="Y668" s="706"/>
      <c r="Z668" s="824"/>
    </row>
    <row r="669" spans="1:26" s="5" customFormat="1">
      <c r="A669" s="817" t="s">
        <v>4017</v>
      </c>
      <c r="B669" s="817" t="s">
        <v>4056</v>
      </c>
      <c r="C669" s="818" t="s">
        <v>254</v>
      </c>
      <c r="D669" s="819" t="str">
        <f t="shared" ref="D669" si="656">B669&amp;" "&amp;" "&amp;C669</f>
        <v>S3-039  ギガントドラゴン</v>
      </c>
      <c r="E669" s="853" t="s">
        <v>120</v>
      </c>
      <c r="F669" s="832" t="s">
        <v>35</v>
      </c>
      <c r="G669" s="833" t="s">
        <v>19</v>
      </c>
      <c r="H669" s="833" t="s">
        <v>19</v>
      </c>
      <c r="I669" s="836" t="s">
        <v>41</v>
      </c>
      <c r="J669" s="817">
        <v>4</v>
      </c>
      <c r="K669" s="248" t="s">
        <v>21</v>
      </c>
      <c r="L669" s="312" t="s">
        <v>105</v>
      </c>
      <c r="M669" s="37" t="s">
        <v>4176</v>
      </c>
      <c r="N669" s="246" t="s">
        <v>83</v>
      </c>
      <c r="O669" s="824">
        <v>1</v>
      </c>
      <c r="P669" s="824">
        <v>1</v>
      </c>
      <c r="Q669" s="825">
        <v>2550</v>
      </c>
      <c r="R669" s="826">
        <v>1550</v>
      </c>
      <c r="S669" s="827">
        <v>770</v>
      </c>
      <c r="T669" s="828">
        <v>960</v>
      </c>
      <c r="U669" s="829">
        <v>1460</v>
      </c>
      <c r="V669" s="830">
        <f t="shared" ref="V669" si="657">SUM(Q669:U670)</f>
        <v>7290</v>
      </c>
      <c r="W669" s="824" t="s">
        <v>4451</v>
      </c>
      <c r="X669" s="824"/>
      <c r="Y669" s="706"/>
      <c r="Z669" s="824"/>
    </row>
    <row r="670" spans="1:26" s="5" customFormat="1">
      <c r="A670" s="817" t="s">
        <v>4017</v>
      </c>
      <c r="B670" s="817"/>
      <c r="C670" s="818" t="s">
        <v>254</v>
      </c>
      <c r="D670" s="819" t="s">
        <v>2</v>
      </c>
      <c r="E670" s="853" t="s">
        <v>120</v>
      </c>
      <c r="F670" s="832" t="s">
        <v>35</v>
      </c>
      <c r="G670" s="833" t="s">
        <v>19</v>
      </c>
      <c r="H670" s="833" t="s">
        <v>19</v>
      </c>
      <c r="I670" s="836" t="s">
        <v>41</v>
      </c>
      <c r="J670" s="817">
        <v>4</v>
      </c>
      <c r="K670" s="247"/>
      <c r="L670" s="247"/>
      <c r="M670" s="51"/>
      <c r="N670" s="247"/>
      <c r="O670" s="824">
        <v>1</v>
      </c>
      <c r="P670" s="824">
        <v>1</v>
      </c>
      <c r="Q670" s="825"/>
      <c r="R670" s="826"/>
      <c r="S670" s="827"/>
      <c r="T670" s="828"/>
      <c r="U670" s="829"/>
      <c r="V670" s="830"/>
      <c r="W670" s="824" t="s">
        <v>4451</v>
      </c>
      <c r="X670" s="824"/>
      <c r="Y670" s="706"/>
      <c r="Z670" s="824"/>
    </row>
    <row r="671" spans="1:26" s="5" customFormat="1">
      <c r="A671" s="817" t="s">
        <v>4017</v>
      </c>
      <c r="B671" s="817" t="s">
        <v>4057</v>
      </c>
      <c r="C671" s="818" t="s">
        <v>266</v>
      </c>
      <c r="D671" s="819" t="str">
        <f t="shared" ref="D671" si="658">B671&amp;" "&amp;" "&amp;C671</f>
        <v>S3-040  グレイトドラゴン</v>
      </c>
      <c r="E671" s="853" t="s">
        <v>120</v>
      </c>
      <c r="F671" s="832" t="s">
        <v>35</v>
      </c>
      <c r="G671" s="842" t="s">
        <v>89</v>
      </c>
      <c r="H671" s="842" t="s">
        <v>89</v>
      </c>
      <c r="I671" s="845"/>
      <c r="J671" s="845"/>
      <c r="K671" s="248" t="s">
        <v>21</v>
      </c>
      <c r="L671" s="253" t="s">
        <v>2040</v>
      </c>
      <c r="M671" s="51" t="s">
        <v>4125</v>
      </c>
      <c r="N671" s="246" t="s">
        <v>83</v>
      </c>
      <c r="O671" s="824"/>
      <c r="P671" s="271"/>
      <c r="Q671" s="825">
        <v>2530</v>
      </c>
      <c r="R671" s="826">
        <v>1360</v>
      </c>
      <c r="S671" s="827">
        <v>900</v>
      </c>
      <c r="T671" s="828">
        <v>1030</v>
      </c>
      <c r="U671" s="829">
        <v>1470</v>
      </c>
      <c r="V671" s="830">
        <f t="shared" ref="V671" si="659">SUM(Q671:U672)</f>
        <v>7290</v>
      </c>
      <c r="W671" s="824"/>
      <c r="X671" s="824"/>
      <c r="Y671" s="706"/>
      <c r="Z671" s="824"/>
    </row>
    <row r="672" spans="1:26" s="5" customFormat="1">
      <c r="A672" s="817" t="s">
        <v>4017</v>
      </c>
      <c r="B672" s="817"/>
      <c r="C672" s="818" t="s">
        <v>266</v>
      </c>
      <c r="D672" s="819" t="s">
        <v>2</v>
      </c>
      <c r="E672" s="853" t="s">
        <v>120</v>
      </c>
      <c r="F672" s="832" t="s">
        <v>35</v>
      </c>
      <c r="G672" s="842" t="s">
        <v>89</v>
      </c>
      <c r="H672" s="842" t="s">
        <v>89</v>
      </c>
      <c r="I672" s="845"/>
      <c r="J672" s="845"/>
      <c r="K672" s="247"/>
      <c r="L672" s="247"/>
      <c r="M672" s="51"/>
      <c r="N672" s="247"/>
      <c r="O672" s="824"/>
      <c r="P672" s="271"/>
      <c r="Q672" s="825"/>
      <c r="R672" s="826"/>
      <c r="S672" s="827"/>
      <c r="T672" s="828"/>
      <c r="U672" s="829"/>
      <c r="V672" s="830"/>
      <c r="W672" s="824"/>
      <c r="X672" s="824"/>
      <c r="Y672" s="706"/>
      <c r="Z672" s="824"/>
    </row>
    <row r="673" spans="1:26" s="5" customFormat="1">
      <c r="A673" s="817" t="s">
        <v>4017</v>
      </c>
      <c r="B673" s="817" t="s">
        <v>4058</v>
      </c>
      <c r="C673" s="817" t="s">
        <v>3387</v>
      </c>
      <c r="D673" s="819" t="str">
        <f t="shared" ref="D673" si="660">B673&amp;" "&amp;" "&amp;C673</f>
        <v>S3-041  クロコダイン (百獣魔団長)</v>
      </c>
      <c r="E673" s="850" t="s">
        <v>36</v>
      </c>
      <c r="F673" s="857" t="s">
        <v>128</v>
      </c>
      <c r="G673" s="842" t="s">
        <v>89</v>
      </c>
      <c r="H673" s="833" t="s">
        <v>19</v>
      </c>
      <c r="I673" s="849" t="s">
        <v>91</v>
      </c>
      <c r="J673" s="817">
        <v>1</v>
      </c>
      <c r="K673" s="265" t="s">
        <v>21</v>
      </c>
      <c r="L673" s="253" t="s">
        <v>2040</v>
      </c>
      <c r="M673" s="51" t="s">
        <v>4126</v>
      </c>
      <c r="N673" s="253" t="s">
        <v>83</v>
      </c>
      <c r="O673" s="824"/>
      <c r="P673" s="271"/>
      <c r="Q673" s="825">
        <v>2640</v>
      </c>
      <c r="R673" s="826">
        <v>1670</v>
      </c>
      <c r="S673" s="827">
        <v>850</v>
      </c>
      <c r="T673" s="828">
        <v>1000</v>
      </c>
      <c r="U673" s="829">
        <v>1730</v>
      </c>
      <c r="V673" s="830">
        <f t="shared" ref="V673" si="661">SUM(Q673:U674)</f>
        <v>7890</v>
      </c>
      <c r="W673" s="824" t="s">
        <v>4687</v>
      </c>
      <c r="X673" s="824"/>
      <c r="Y673" s="706"/>
      <c r="Z673" s="824"/>
    </row>
    <row r="674" spans="1:26" s="5" customFormat="1">
      <c r="A674" s="817" t="s">
        <v>4017</v>
      </c>
      <c r="B674" s="817"/>
      <c r="C674" s="817" t="s">
        <v>3387</v>
      </c>
      <c r="D674" s="819" t="s">
        <v>2</v>
      </c>
      <c r="E674" s="850" t="s">
        <v>36</v>
      </c>
      <c r="F674" s="857" t="s">
        <v>128</v>
      </c>
      <c r="G674" s="842" t="s">
        <v>89</v>
      </c>
      <c r="H674" s="833" t="s">
        <v>19</v>
      </c>
      <c r="I674" s="849" t="s">
        <v>91</v>
      </c>
      <c r="J674" s="817">
        <v>1</v>
      </c>
      <c r="K674" s="248" t="s">
        <v>21</v>
      </c>
      <c r="L674" s="312" t="s">
        <v>104</v>
      </c>
      <c r="M674" s="51" t="s">
        <v>4171</v>
      </c>
      <c r="N674" s="246" t="s">
        <v>83</v>
      </c>
      <c r="O674" s="824"/>
      <c r="P674" s="271"/>
      <c r="Q674" s="825"/>
      <c r="R674" s="826"/>
      <c r="S674" s="827"/>
      <c r="T674" s="828"/>
      <c r="U674" s="829"/>
      <c r="V674" s="830"/>
      <c r="W674" s="824" t="s">
        <v>4687</v>
      </c>
      <c r="X674" s="824"/>
      <c r="Y674" s="706"/>
      <c r="Z674" s="824"/>
    </row>
    <row r="675" spans="1:26" s="5" customFormat="1">
      <c r="A675" s="817" t="s">
        <v>4017</v>
      </c>
      <c r="B675" s="817" t="s">
        <v>4059</v>
      </c>
      <c r="C675" s="817" t="s">
        <v>3384</v>
      </c>
      <c r="D675" s="819" t="str">
        <f t="shared" ref="D675" si="662">B675&amp;" "&amp;" "&amp;C675</f>
        <v>S3-042  ヒュンケル (不死騎団長)</v>
      </c>
      <c r="E675" s="850" t="s">
        <v>36</v>
      </c>
      <c r="F675" s="856" t="s">
        <v>129</v>
      </c>
      <c r="G675" s="833" t="s">
        <v>19</v>
      </c>
      <c r="H675" s="833" t="s">
        <v>19</v>
      </c>
      <c r="I675" s="834" t="s">
        <v>90</v>
      </c>
      <c r="J675" s="817">
        <v>1</v>
      </c>
      <c r="K675" s="248" t="s">
        <v>21</v>
      </c>
      <c r="L675" s="312" t="s">
        <v>2777</v>
      </c>
      <c r="M675" s="51" t="s">
        <v>4172</v>
      </c>
      <c r="N675" s="253" t="s">
        <v>83</v>
      </c>
      <c r="O675" s="824"/>
      <c r="P675" s="271"/>
      <c r="Q675" s="825">
        <v>2540</v>
      </c>
      <c r="R675" s="826">
        <v>1580</v>
      </c>
      <c r="S675" s="827">
        <v>910</v>
      </c>
      <c r="T675" s="828">
        <v>1270</v>
      </c>
      <c r="U675" s="829">
        <v>1620</v>
      </c>
      <c r="V675" s="830">
        <f t="shared" ref="V675" si="663">SUM(Q675:U676)</f>
        <v>7920</v>
      </c>
      <c r="W675" s="824" t="s">
        <v>4687</v>
      </c>
      <c r="X675" s="824"/>
      <c r="Y675" s="706"/>
      <c r="Z675" s="824"/>
    </row>
    <row r="676" spans="1:26" s="5" customFormat="1">
      <c r="A676" s="817" t="s">
        <v>4017</v>
      </c>
      <c r="B676" s="817"/>
      <c r="C676" s="817" t="s">
        <v>3384</v>
      </c>
      <c r="D676" s="819" t="s">
        <v>2</v>
      </c>
      <c r="E676" s="850" t="s">
        <v>36</v>
      </c>
      <c r="F676" s="856" t="s">
        <v>129</v>
      </c>
      <c r="G676" s="833" t="s">
        <v>19</v>
      </c>
      <c r="H676" s="833" t="s">
        <v>19</v>
      </c>
      <c r="I676" s="834" t="s">
        <v>90</v>
      </c>
      <c r="J676" s="817">
        <v>1</v>
      </c>
      <c r="K676" s="11" t="s">
        <v>81</v>
      </c>
      <c r="L676" s="312" t="s">
        <v>81</v>
      </c>
      <c r="M676" s="51" t="s">
        <v>4107</v>
      </c>
      <c r="N676" s="253" t="s">
        <v>86</v>
      </c>
      <c r="O676" s="824"/>
      <c r="P676" s="271"/>
      <c r="Q676" s="825"/>
      <c r="R676" s="826"/>
      <c r="S676" s="827"/>
      <c r="T676" s="828"/>
      <c r="U676" s="829"/>
      <c r="V676" s="830"/>
      <c r="W676" s="824" t="s">
        <v>4687</v>
      </c>
      <c r="X676" s="824"/>
      <c r="Y676" s="706"/>
      <c r="Z676" s="824"/>
    </row>
    <row r="677" spans="1:26" s="5" customFormat="1">
      <c r="A677" s="817" t="s">
        <v>4017</v>
      </c>
      <c r="B677" s="817" t="s">
        <v>4060</v>
      </c>
      <c r="C677" s="817" t="s">
        <v>3388</v>
      </c>
      <c r="D677" s="819" t="str">
        <f t="shared" ref="D677" si="664">B677&amp;" "&amp;" "&amp;C677</f>
        <v>S3-043  フレイザード (氷炎魔団長)</v>
      </c>
      <c r="E677" s="850" t="s">
        <v>36</v>
      </c>
      <c r="F677" s="855" t="s">
        <v>130</v>
      </c>
      <c r="G677" s="833" t="s">
        <v>19</v>
      </c>
      <c r="H677" s="822" t="s">
        <v>40</v>
      </c>
      <c r="I677" s="823" t="s">
        <v>82</v>
      </c>
      <c r="J677" s="817">
        <v>1</v>
      </c>
      <c r="K677" s="266" t="s">
        <v>37</v>
      </c>
      <c r="L677" s="312" t="s">
        <v>20</v>
      </c>
      <c r="M677" s="51" t="s">
        <v>4103</v>
      </c>
      <c r="N677" s="246" t="s">
        <v>83</v>
      </c>
      <c r="O677" s="824"/>
      <c r="P677" s="271"/>
      <c r="Q677" s="825">
        <v>2580</v>
      </c>
      <c r="R677" s="826">
        <v>1660</v>
      </c>
      <c r="S677" s="827">
        <v>1480</v>
      </c>
      <c r="T677" s="828">
        <v>1000</v>
      </c>
      <c r="U677" s="829">
        <v>1140</v>
      </c>
      <c r="V677" s="830">
        <f t="shared" ref="V677" si="665">SUM(Q677:U678)</f>
        <v>7860</v>
      </c>
      <c r="W677" s="253" t="s">
        <v>3394</v>
      </c>
      <c r="X677" s="824"/>
      <c r="Y677" s="706"/>
      <c r="Z677" s="824"/>
    </row>
    <row r="678" spans="1:26" s="5" customFormat="1">
      <c r="A678" s="817" t="s">
        <v>4017</v>
      </c>
      <c r="B678" s="817"/>
      <c r="C678" s="817" t="s">
        <v>3388</v>
      </c>
      <c r="D678" s="819" t="s">
        <v>2</v>
      </c>
      <c r="E678" s="850" t="s">
        <v>36</v>
      </c>
      <c r="F678" s="855" t="s">
        <v>130</v>
      </c>
      <c r="G678" s="833" t="s">
        <v>19</v>
      </c>
      <c r="H678" s="822" t="s">
        <v>40</v>
      </c>
      <c r="I678" s="823" t="s">
        <v>82</v>
      </c>
      <c r="J678" s="817">
        <v>1</v>
      </c>
      <c r="K678" s="266" t="s">
        <v>37</v>
      </c>
      <c r="L678" s="312" t="s">
        <v>20</v>
      </c>
      <c r="M678" s="51" t="s">
        <v>4101</v>
      </c>
      <c r="N678" s="253" t="s">
        <v>496</v>
      </c>
      <c r="O678" s="824"/>
      <c r="P678" s="271"/>
      <c r="Q678" s="825"/>
      <c r="R678" s="826"/>
      <c r="S678" s="827"/>
      <c r="T678" s="828"/>
      <c r="U678" s="829"/>
      <c r="V678" s="830"/>
      <c r="W678" s="253" t="s">
        <v>4199</v>
      </c>
      <c r="X678" s="824"/>
      <c r="Y678" s="706"/>
      <c r="Z678" s="824"/>
    </row>
    <row r="679" spans="1:26" s="5" customFormat="1">
      <c r="A679" s="817" t="s">
        <v>4017</v>
      </c>
      <c r="B679" s="817" t="s">
        <v>4061</v>
      </c>
      <c r="C679" s="861" t="s">
        <v>3386</v>
      </c>
      <c r="D679" s="819" t="str">
        <f t="shared" ref="D679" si="666">B679&amp;" "&amp;" "&amp;C679</f>
        <v>S3-044  ザボエラ (妖魔士団長)</v>
      </c>
      <c r="E679" s="850" t="s">
        <v>36</v>
      </c>
      <c r="F679" s="852" t="s">
        <v>75</v>
      </c>
      <c r="G679" s="835" t="s">
        <v>88</v>
      </c>
      <c r="H679" s="822" t="s">
        <v>40</v>
      </c>
      <c r="I679" s="849" t="s">
        <v>91</v>
      </c>
      <c r="J679" s="817">
        <v>2</v>
      </c>
      <c r="K679" s="250" t="s">
        <v>99</v>
      </c>
      <c r="L679" s="253" t="s">
        <v>2040</v>
      </c>
      <c r="M679" s="51" t="s">
        <v>4161</v>
      </c>
      <c r="N679" s="246" t="s">
        <v>83</v>
      </c>
      <c r="O679" s="824"/>
      <c r="P679" s="271"/>
      <c r="Q679" s="825">
        <v>2300</v>
      </c>
      <c r="R679" s="826">
        <v>1210</v>
      </c>
      <c r="S679" s="827">
        <v>1710</v>
      </c>
      <c r="T679" s="828">
        <v>1630</v>
      </c>
      <c r="U679" s="829">
        <v>1010</v>
      </c>
      <c r="V679" s="830">
        <f t="shared" ref="V679" si="667">SUM(Q679:U680)</f>
        <v>7860</v>
      </c>
      <c r="W679" s="824" t="s">
        <v>4687</v>
      </c>
      <c r="X679" s="824"/>
      <c r="Y679" s="706"/>
      <c r="Z679" s="824"/>
    </row>
    <row r="680" spans="1:26" s="5" customFormat="1">
      <c r="A680" s="817" t="s">
        <v>4017</v>
      </c>
      <c r="B680" s="817"/>
      <c r="C680" s="861" t="s">
        <v>3386</v>
      </c>
      <c r="D680" s="819" t="s">
        <v>2</v>
      </c>
      <c r="E680" s="850" t="s">
        <v>36</v>
      </c>
      <c r="F680" s="852" t="s">
        <v>75</v>
      </c>
      <c r="G680" s="835" t="s">
        <v>88</v>
      </c>
      <c r="H680" s="822" t="s">
        <v>40</v>
      </c>
      <c r="I680" s="849" t="s">
        <v>91</v>
      </c>
      <c r="J680" s="817">
        <v>2</v>
      </c>
      <c r="K680" s="266" t="s">
        <v>37</v>
      </c>
      <c r="L680" s="312" t="s">
        <v>2785</v>
      </c>
      <c r="M680" s="51" t="s">
        <v>4162</v>
      </c>
      <c r="N680" s="253" t="s">
        <v>95</v>
      </c>
      <c r="O680" s="824"/>
      <c r="P680" s="271"/>
      <c r="Q680" s="825"/>
      <c r="R680" s="826"/>
      <c r="S680" s="827"/>
      <c r="T680" s="828"/>
      <c r="U680" s="829"/>
      <c r="V680" s="830"/>
      <c r="W680" s="824" t="s">
        <v>4687</v>
      </c>
      <c r="X680" s="824"/>
      <c r="Y680" s="706"/>
      <c r="Z680" s="824"/>
    </row>
    <row r="681" spans="1:26" s="5" customFormat="1">
      <c r="A681" s="817" t="s">
        <v>4017</v>
      </c>
      <c r="B681" s="817" t="s">
        <v>4062</v>
      </c>
      <c r="C681" s="817" t="s">
        <v>3385</v>
      </c>
      <c r="D681" s="819" t="str">
        <f t="shared" ref="D681" si="668">B681&amp;" "&amp;" "&amp;C681</f>
        <v>S3-045  ミストバーン (魔影軍団長)</v>
      </c>
      <c r="E681" s="850" t="s">
        <v>36</v>
      </c>
      <c r="F681" s="851" t="s">
        <v>78</v>
      </c>
      <c r="G681" s="833" t="s">
        <v>19</v>
      </c>
      <c r="H681" s="833" t="s">
        <v>19</v>
      </c>
      <c r="I681" s="844" t="s">
        <v>4465</v>
      </c>
      <c r="J681" s="817">
        <v>2</v>
      </c>
      <c r="K681" s="265" t="s">
        <v>21</v>
      </c>
      <c r="L681" s="312" t="s">
        <v>104</v>
      </c>
      <c r="M681" s="51" t="s">
        <v>4127</v>
      </c>
      <c r="N681" s="253" t="s">
        <v>83</v>
      </c>
      <c r="O681" s="824"/>
      <c r="P681" s="271"/>
      <c r="Q681" s="825">
        <v>2470</v>
      </c>
      <c r="R681" s="826">
        <v>1690</v>
      </c>
      <c r="S681" s="827">
        <v>1250</v>
      </c>
      <c r="T681" s="828">
        <v>1150</v>
      </c>
      <c r="U681" s="829">
        <v>1330</v>
      </c>
      <c r="V681" s="830">
        <f t="shared" ref="V681" si="669">SUM(Q681:U682)</f>
        <v>7890</v>
      </c>
      <c r="W681" s="824" t="s">
        <v>4687</v>
      </c>
      <c r="X681" s="824"/>
      <c r="Y681" s="706"/>
      <c r="Z681" s="824"/>
    </row>
    <row r="682" spans="1:26" s="5" customFormat="1">
      <c r="A682" s="817" t="s">
        <v>4017</v>
      </c>
      <c r="B682" s="817"/>
      <c r="C682" s="817" t="s">
        <v>3385</v>
      </c>
      <c r="D682" s="819" t="s">
        <v>2</v>
      </c>
      <c r="E682" s="850" t="s">
        <v>36</v>
      </c>
      <c r="F682" s="851" t="s">
        <v>78</v>
      </c>
      <c r="G682" s="833" t="s">
        <v>19</v>
      </c>
      <c r="H682" s="833" t="s">
        <v>19</v>
      </c>
      <c r="I682" s="844" t="s">
        <v>4465</v>
      </c>
      <c r="J682" s="817">
        <v>2</v>
      </c>
      <c r="K682" s="268" t="s">
        <v>99</v>
      </c>
      <c r="L682" s="312" t="s">
        <v>104</v>
      </c>
      <c r="M682" s="51" t="s">
        <v>4163</v>
      </c>
      <c r="N682" s="253" t="s">
        <v>496</v>
      </c>
      <c r="O682" s="824"/>
      <c r="P682" s="271"/>
      <c r="Q682" s="825"/>
      <c r="R682" s="826"/>
      <c r="S682" s="827"/>
      <c r="T682" s="828"/>
      <c r="U682" s="829"/>
      <c r="V682" s="830"/>
      <c r="W682" s="824" t="s">
        <v>4687</v>
      </c>
      <c r="X682" s="824"/>
      <c r="Y682" s="706"/>
      <c r="Z682" s="824"/>
    </row>
    <row r="683" spans="1:26" s="5" customFormat="1">
      <c r="A683" s="817" t="s">
        <v>4017</v>
      </c>
      <c r="B683" s="817" t="s">
        <v>4063</v>
      </c>
      <c r="C683" s="831" t="s">
        <v>4435</v>
      </c>
      <c r="D683" s="819" t="str">
        <f t="shared" ref="D683" si="670">B683&amp;" "&amp;" "&amp;C683</f>
        <v>S3-046  バラン (超竜軍団長)</v>
      </c>
      <c r="E683" s="850" t="s">
        <v>36</v>
      </c>
      <c r="F683" s="832" t="s">
        <v>35</v>
      </c>
      <c r="G683" s="833" t="s">
        <v>19</v>
      </c>
      <c r="H683" s="833" t="s">
        <v>19</v>
      </c>
      <c r="I683" s="846" t="s">
        <v>93</v>
      </c>
      <c r="J683" s="845">
        <v>3</v>
      </c>
      <c r="K683" s="266" t="s">
        <v>37</v>
      </c>
      <c r="L683" s="312" t="s">
        <v>2785</v>
      </c>
      <c r="M683" s="51" t="s">
        <v>4128</v>
      </c>
      <c r="N683" s="253" t="s">
        <v>86</v>
      </c>
      <c r="O683" s="824"/>
      <c r="P683" s="271"/>
      <c r="Q683" s="825">
        <v>2490</v>
      </c>
      <c r="R683" s="826">
        <v>1620</v>
      </c>
      <c r="S683" s="827">
        <v>1350</v>
      </c>
      <c r="T683" s="828">
        <v>1380</v>
      </c>
      <c r="U683" s="829">
        <v>1070</v>
      </c>
      <c r="V683" s="830">
        <f t="shared" ref="V683" si="671">SUM(Q683:U684)</f>
        <v>7910</v>
      </c>
      <c r="W683" s="824" t="s">
        <v>4687</v>
      </c>
      <c r="X683" s="824"/>
      <c r="Y683" s="706"/>
      <c r="Z683" s="824"/>
    </row>
    <row r="684" spans="1:26" s="5" customFormat="1">
      <c r="A684" s="817" t="s">
        <v>4017</v>
      </c>
      <c r="B684" s="817"/>
      <c r="C684" s="831" t="s">
        <v>3382</v>
      </c>
      <c r="D684" s="819" t="s">
        <v>2</v>
      </c>
      <c r="E684" s="850" t="s">
        <v>36</v>
      </c>
      <c r="F684" s="832" t="s">
        <v>35</v>
      </c>
      <c r="G684" s="833" t="s">
        <v>19</v>
      </c>
      <c r="H684" s="833" t="s">
        <v>19</v>
      </c>
      <c r="I684" s="846" t="s">
        <v>93</v>
      </c>
      <c r="J684" s="845">
        <v>3</v>
      </c>
      <c r="K684" s="265" t="s">
        <v>21</v>
      </c>
      <c r="L684" s="312" t="s">
        <v>105</v>
      </c>
      <c r="M684" s="51" t="s">
        <v>4129</v>
      </c>
      <c r="N684" s="253" t="s">
        <v>85</v>
      </c>
      <c r="O684" s="824"/>
      <c r="P684" s="271"/>
      <c r="Q684" s="825"/>
      <c r="R684" s="826"/>
      <c r="S684" s="827"/>
      <c r="T684" s="828"/>
      <c r="U684" s="829"/>
      <c r="V684" s="830"/>
      <c r="W684" s="824" t="s">
        <v>4687</v>
      </c>
      <c r="X684" s="824"/>
      <c r="Y684" s="706"/>
      <c r="Z684" s="824"/>
    </row>
    <row r="685" spans="1:26" s="5" customFormat="1">
      <c r="A685" s="817" t="s">
        <v>4017</v>
      </c>
      <c r="B685" s="817" t="s">
        <v>4064</v>
      </c>
      <c r="C685" s="831" t="s">
        <v>3368</v>
      </c>
      <c r="D685" s="819" t="str">
        <f t="shared" ref="D685" si="672">B685&amp;" "&amp;" "&amp;C685</f>
        <v>S3-047  ダイ (竜魔人ダイ)</v>
      </c>
      <c r="E685" s="850" t="s">
        <v>36</v>
      </c>
      <c r="F685" s="821" t="s">
        <v>34</v>
      </c>
      <c r="G685" s="833" t="s">
        <v>19</v>
      </c>
      <c r="H685" s="822" t="s">
        <v>40</v>
      </c>
      <c r="I685" s="845"/>
      <c r="J685" s="845"/>
      <c r="K685" s="265" t="s">
        <v>21</v>
      </c>
      <c r="L685" s="312" t="s">
        <v>4255</v>
      </c>
      <c r="M685" s="51" t="s">
        <v>4130</v>
      </c>
      <c r="N685" s="253" t="s">
        <v>83</v>
      </c>
      <c r="O685" s="824"/>
      <c r="P685" s="271"/>
      <c r="Q685" s="825">
        <v>2330</v>
      </c>
      <c r="R685" s="826">
        <v>1730</v>
      </c>
      <c r="S685" s="827">
        <v>1320</v>
      </c>
      <c r="T685" s="828">
        <v>1420</v>
      </c>
      <c r="U685" s="829">
        <v>1150</v>
      </c>
      <c r="V685" s="830">
        <f t="shared" ref="V685" si="673">SUM(Q685:U686)</f>
        <v>7950</v>
      </c>
      <c r="W685" s="824" t="s">
        <v>3389</v>
      </c>
      <c r="X685" s="824"/>
      <c r="Y685" s="706"/>
      <c r="Z685" s="824"/>
    </row>
    <row r="686" spans="1:26" s="5" customFormat="1">
      <c r="A686" s="817" t="s">
        <v>4017</v>
      </c>
      <c r="B686" s="817"/>
      <c r="C686" s="831" t="s">
        <v>3368</v>
      </c>
      <c r="D686" s="819" t="s">
        <v>2</v>
      </c>
      <c r="E686" s="850" t="s">
        <v>36</v>
      </c>
      <c r="F686" s="821" t="s">
        <v>34</v>
      </c>
      <c r="G686" s="833" t="s">
        <v>19</v>
      </c>
      <c r="H686" s="822" t="s">
        <v>40</v>
      </c>
      <c r="I686" s="845"/>
      <c r="J686" s="845"/>
      <c r="K686" s="266" t="s">
        <v>37</v>
      </c>
      <c r="L686" s="312" t="s">
        <v>2785</v>
      </c>
      <c r="M686" s="51" t="s">
        <v>4131</v>
      </c>
      <c r="N686" s="253" t="s">
        <v>86</v>
      </c>
      <c r="O686" s="824"/>
      <c r="P686" s="271"/>
      <c r="Q686" s="825"/>
      <c r="R686" s="826"/>
      <c r="S686" s="827"/>
      <c r="T686" s="828"/>
      <c r="U686" s="829"/>
      <c r="V686" s="830"/>
      <c r="W686" s="824" t="s">
        <v>3389</v>
      </c>
      <c r="X686" s="824"/>
      <c r="Y686" s="706"/>
      <c r="Z686" s="824"/>
    </row>
    <row r="687" spans="1:26" s="5" customFormat="1">
      <c r="A687" s="817" t="s">
        <v>4017</v>
      </c>
      <c r="B687" s="817" t="s">
        <v>4065</v>
      </c>
      <c r="C687" s="818" t="s">
        <v>4088</v>
      </c>
      <c r="D687" s="819" t="str">
        <f t="shared" ref="D687" si="674">B687&amp;" "&amp;" "&amp;C687</f>
        <v>S3-048  メルル</v>
      </c>
      <c r="E687" s="850" t="s">
        <v>36</v>
      </c>
      <c r="F687" s="821" t="s">
        <v>34</v>
      </c>
      <c r="G687" s="822" t="s">
        <v>40</v>
      </c>
      <c r="H687" s="843" t="s">
        <v>80</v>
      </c>
      <c r="I687" s="848" t="s">
        <v>87</v>
      </c>
      <c r="J687" s="817" t="s">
        <v>4262</v>
      </c>
      <c r="K687" s="249" t="s">
        <v>37</v>
      </c>
      <c r="L687" s="312" t="s">
        <v>2785</v>
      </c>
      <c r="M687" s="269" t="s">
        <v>4132</v>
      </c>
      <c r="N687" s="253" t="s">
        <v>86</v>
      </c>
      <c r="O687" s="824"/>
      <c r="P687" s="271"/>
      <c r="Q687" s="825">
        <v>2540</v>
      </c>
      <c r="R687" s="826">
        <v>890</v>
      </c>
      <c r="S687" s="827">
        <v>1690</v>
      </c>
      <c r="T687" s="828">
        <v>1530</v>
      </c>
      <c r="U687" s="829">
        <v>1240</v>
      </c>
      <c r="V687" s="830">
        <f t="shared" ref="V687" si="675">SUM(Q687:U688)</f>
        <v>7890</v>
      </c>
      <c r="W687" s="824"/>
      <c r="X687" s="824"/>
      <c r="Y687" s="706"/>
      <c r="Z687" s="824"/>
    </row>
    <row r="688" spans="1:26" s="5" customFormat="1">
      <c r="A688" s="817" t="s">
        <v>4017</v>
      </c>
      <c r="B688" s="817"/>
      <c r="C688" s="818" t="s">
        <v>4088</v>
      </c>
      <c r="D688" s="819" t="s">
        <v>2</v>
      </c>
      <c r="E688" s="850" t="s">
        <v>36</v>
      </c>
      <c r="F688" s="821" t="s">
        <v>34</v>
      </c>
      <c r="G688" s="822" t="s">
        <v>40</v>
      </c>
      <c r="H688" s="843" t="s">
        <v>80</v>
      </c>
      <c r="I688" s="848" t="s">
        <v>87</v>
      </c>
      <c r="J688" s="817" t="s">
        <v>4262</v>
      </c>
      <c r="K688" s="268" t="s">
        <v>99</v>
      </c>
      <c r="L688" s="253" t="s">
        <v>2040</v>
      </c>
      <c r="M688" s="51" t="s">
        <v>4164</v>
      </c>
      <c r="N688" s="253" t="s">
        <v>496</v>
      </c>
      <c r="O688" s="824"/>
      <c r="P688" s="271"/>
      <c r="Q688" s="825"/>
      <c r="R688" s="826"/>
      <c r="S688" s="827"/>
      <c r="T688" s="828"/>
      <c r="U688" s="829"/>
      <c r="V688" s="830"/>
      <c r="W688" s="824"/>
      <c r="X688" s="824"/>
      <c r="Y688" s="706"/>
      <c r="Z688" s="824"/>
    </row>
    <row r="689" spans="1:26" s="5" customFormat="1">
      <c r="A689" s="817" t="s">
        <v>4017</v>
      </c>
      <c r="B689" s="817" t="s">
        <v>4066</v>
      </c>
      <c r="C689" s="831" t="s">
        <v>183</v>
      </c>
      <c r="D689" s="819" t="str">
        <f t="shared" ref="D689" si="676">B689&amp;" "&amp;" "&amp;C689</f>
        <v>S3-049  マァム</v>
      </c>
      <c r="E689" s="850" t="s">
        <v>36</v>
      </c>
      <c r="F689" s="821" t="s">
        <v>34</v>
      </c>
      <c r="G689" s="833" t="s">
        <v>19</v>
      </c>
      <c r="H689" s="833" t="s">
        <v>19</v>
      </c>
      <c r="I689" s="845"/>
      <c r="J689" s="845"/>
      <c r="K689" s="266" t="s">
        <v>37</v>
      </c>
      <c r="L689" s="312" t="s">
        <v>2787</v>
      </c>
      <c r="M689" s="51" t="s">
        <v>4173</v>
      </c>
      <c r="N689" s="246" t="s">
        <v>83</v>
      </c>
      <c r="O689" s="824"/>
      <c r="P689" s="271"/>
      <c r="Q689" s="825">
        <v>2480</v>
      </c>
      <c r="R689" s="826">
        <v>1660</v>
      </c>
      <c r="S689" s="827">
        <v>970</v>
      </c>
      <c r="T689" s="828">
        <v>1460</v>
      </c>
      <c r="U689" s="829">
        <v>1350</v>
      </c>
      <c r="V689" s="830">
        <f t="shared" ref="V689" si="677">SUM(Q689:U690)</f>
        <v>7920</v>
      </c>
      <c r="W689" s="824" t="s">
        <v>3389</v>
      </c>
      <c r="X689" s="847" t="s">
        <v>172</v>
      </c>
      <c r="Y689" s="706"/>
      <c r="Z689" s="824"/>
    </row>
    <row r="690" spans="1:26" s="5" customFormat="1">
      <c r="A690" s="817" t="s">
        <v>4017</v>
      </c>
      <c r="B690" s="817"/>
      <c r="C690" s="831" t="s">
        <v>183</v>
      </c>
      <c r="D690" s="819" t="s">
        <v>2</v>
      </c>
      <c r="E690" s="850" t="s">
        <v>36</v>
      </c>
      <c r="F690" s="821" t="s">
        <v>34</v>
      </c>
      <c r="G690" s="833" t="s">
        <v>19</v>
      </c>
      <c r="H690" s="833" t="s">
        <v>19</v>
      </c>
      <c r="I690" s="845"/>
      <c r="J690" s="845"/>
      <c r="K690" s="265" t="s">
        <v>21</v>
      </c>
      <c r="L690" s="312" t="s">
        <v>4255</v>
      </c>
      <c r="M690" s="51" t="s">
        <v>4133</v>
      </c>
      <c r="N690" s="253" t="s">
        <v>496</v>
      </c>
      <c r="O690" s="824"/>
      <c r="P690" s="271"/>
      <c r="Q690" s="825"/>
      <c r="R690" s="826"/>
      <c r="S690" s="827"/>
      <c r="T690" s="828"/>
      <c r="U690" s="829"/>
      <c r="V690" s="830"/>
      <c r="W690" s="824" t="s">
        <v>3389</v>
      </c>
      <c r="X690" s="847" t="s">
        <v>172</v>
      </c>
      <c r="Y690" s="706"/>
      <c r="Z690" s="824"/>
    </row>
    <row r="691" spans="1:26" s="5" customFormat="1">
      <c r="A691" s="817" t="s">
        <v>4017</v>
      </c>
      <c r="B691" s="817" t="s">
        <v>4067</v>
      </c>
      <c r="C691" s="831" t="s">
        <v>172</v>
      </c>
      <c r="D691" s="819" t="str">
        <f t="shared" ref="D691" si="678">B691&amp;" "&amp;" "&amp;C691</f>
        <v>S3-050  ヒュンケル</v>
      </c>
      <c r="E691" s="850" t="s">
        <v>36</v>
      </c>
      <c r="F691" s="821" t="s">
        <v>34</v>
      </c>
      <c r="G691" s="833" t="s">
        <v>19</v>
      </c>
      <c r="H691" s="835" t="s">
        <v>88</v>
      </c>
      <c r="I691" s="845"/>
      <c r="J691" s="845"/>
      <c r="K691" s="266" t="s">
        <v>37</v>
      </c>
      <c r="L691" s="312" t="s">
        <v>2785</v>
      </c>
      <c r="M691" s="51" t="s">
        <v>4177</v>
      </c>
      <c r="N691" s="246" t="s">
        <v>86</v>
      </c>
      <c r="O691" s="824"/>
      <c r="P691" s="271"/>
      <c r="Q691" s="825">
        <v>2400</v>
      </c>
      <c r="R691" s="826">
        <v>1730</v>
      </c>
      <c r="S691" s="827">
        <v>890</v>
      </c>
      <c r="T691" s="828">
        <v>1300</v>
      </c>
      <c r="U691" s="829">
        <v>1570</v>
      </c>
      <c r="V691" s="830">
        <f t="shared" ref="V691" si="679">SUM(Q691:U692)</f>
        <v>7890</v>
      </c>
      <c r="W691" s="256" t="s">
        <v>3389</v>
      </c>
      <c r="X691" s="847" t="s">
        <v>183</v>
      </c>
      <c r="Y691" s="706"/>
      <c r="Z691" s="824"/>
    </row>
    <row r="692" spans="1:26" s="5" customFormat="1">
      <c r="A692" s="817" t="s">
        <v>4017</v>
      </c>
      <c r="B692" s="817"/>
      <c r="C692" s="831" t="s">
        <v>172</v>
      </c>
      <c r="D692" s="819" t="s">
        <v>2</v>
      </c>
      <c r="E692" s="850" t="s">
        <v>36</v>
      </c>
      <c r="F692" s="821" t="s">
        <v>34</v>
      </c>
      <c r="G692" s="833" t="s">
        <v>19</v>
      </c>
      <c r="H692" s="835" t="s">
        <v>88</v>
      </c>
      <c r="I692" s="845"/>
      <c r="J692" s="845"/>
      <c r="K692" s="265" t="s">
        <v>21</v>
      </c>
      <c r="L692" s="312" t="s">
        <v>105</v>
      </c>
      <c r="M692" s="51" t="s">
        <v>4134</v>
      </c>
      <c r="N692" s="253" t="s">
        <v>83</v>
      </c>
      <c r="O692" s="824"/>
      <c r="P692" s="271"/>
      <c r="Q692" s="825"/>
      <c r="R692" s="826"/>
      <c r="S692" s="827"/>
      <c r="T692" s="828"/>
      <c r="U692" s="829"/>
      <c r="V692" s="830"/>
      <c r="W692" s="253" t="s">
        <v>4450</v>
      </c>
      <c r="X692" s="847" t="s">
        <v>183</v>
      </c>
      <c r="Y692" s="706"/>
      <c r="Z692" s="824"/>
    </row>
    <row r="693" spans="1:26" s="5" customFormat="1">
      <c r="A693" s="817" t="s">
        <v>4017</v>
      </c>
      <c r="B693" s="817" t="s">
        <v>4068</v>
      </c>
      <c r="C693" s="831" t="s">
        <v>5822</v>
      </c>
      <c r="D693" s="819" t="str">
        <f t="shared" ref="D693" si="680">B693&amp;" "&amp;" "&amp;C693</f>
        <v>S3-051  ハドラー (魔軍司令)</v>
      </c>
      <c r="E693" s="841" t="s">
        <v>54</v>
      </c>
      <c r="F693" s="840" t="s">
        <v>74</v>
      </c>
      <c r="G693" s="822" t="s">
        <v>40</v>
      </c>
      <c r="H693" s="822" t="s">
        <v>40</v>
      </c>
      <c r="I693" s="845"/>
      <c r="J693" s="845"/>
      <c r="K693" s="265" t="s">
        <v>21</v>
      </c>
      <c r="L693" s="312" t="s">
        <v>2779</v>
      </c>
      <c r="M693" s="51" t="s">
        <v>4135</v>
      </c>
      <c r="N693" s="253" t="s">
        <v>83</v>
      </c>
      <c r="O693" s="824"/>
      <c r="P693" s="271"/>
      <c r="Q693" s="825">
        <v>2550</v>
      </c>
      <c r="R693" s="826">
        <v>1310</v>
      </c>
      <c r="S693" s="827">
        <v>1680</v>
      </c>
      <c r="T693" s="828">
        <v>1290</v>
      </c>
      <c r="U693" s="829">
        <v>1410</v>
      </c>
      <c r="V693" s="830">
        <f t="shared" ref="V693" si="681">SUM(Q693:U694)</f>
        <v>8240</v>
      </c>
      <c r="W693" s="824"/>
      <c r="X693" s="824"/>
      <c r="Y693" s="706"/>
      <c r="Z693" s="824"/>
    </row>
    <row r="694" spans="1:26" s="5" customFormat="1">
      <c r="A694" s="817" t="s">
        <v>4017</v>
      </c>
      <c r="B694" s="817"/>
      <c r="C694" s="831" t="s">
        <v>3381</v>
      </c>
      <c r="D694" s="819" t="s">
        <v>2</v>
      </c>
      <c r="E694" s="841" t="s">
        <v>54</v>
      </c>
      <c r="F694" s="840" t="s">
        <v>74</v>
      </c>
      <c r="G694" s="822" t="s">
        <v>40</v>
      </c>
      <c r="H694" s="822" t="s">
        <v>40</v>
      </c>
      <c r="I694" s="845"/>
      <c r="J694" s="845"/>
      <c r="K694" s="248" t="s">
        <v>21</v>
      </c>
      <c r="L694" s="312" t="s">
        <v>105</v>
      </c>
      <c r="M694" s="51" t="s">
        <v>4136</v>
      </c>
      <c r="N694" s="246" t="s">
        <v>491</v>
      </c>
      <c r="O694" s="824"/>
      <c r="P694" s="271"/>
      <c r="Q694" s="825"/>
      <c r="R694" s="826"/>
      <c r="S694" s="827"/>
      <c r="T694" s="828"/>
      <c r="U694" s="829"/>
      <c r="V694" s="830"/>
      <c r="W694" s="824"/>
      <c r="X694" s="824"/>
      <c r="Y694" s="706"/>
      <c r="Z694" s="824"/>
    </row>
    <row r="695" spans="1:26" s="5" customFormat="1">
      <c r="A695" s="817" t="s">
        <v>4017</v>
      </c>
      <c r="B695" s="817" t="s">
        <v>4069</v>
      </c>
      <c r="C695" s="831" t="s">
        <v>1649</v>
      </c>
      <c r="D695" s="819" t="str">
        <f t="shared" ref="D695" si="682">B695&amp;" "&amp;" "&amp;C695</f>
        <v>S3-052  ブラス</v>
      </c>
      <c r="E695" s="841" t="s">
        <v>54</v>
      </c>
      <c r="F695" s="821" t="s">
        <v>34</v>
      </c>
      <c r="G695" s="822" t="s">
        <v>40</v>
      </c>
      <c r="H695" s="822" t="s">
        <v>40</v>
      </c>
      <c r="I695" s="845"/>
      <c r="J695" s="845"/>
      <c r="K695" s="249" t="s">
        <v>37</v>
      </c>
      <c r="L695" s="312" t="s">
        <v>2785</v>
      </c>
      <c r="M695" s="51" t="s">
        <v>4137</v>
      </c>
      <c r="N695" s="253" t="s">
        <v>86</v>
      </c>
      <c r="O695" s="824"/>
      <c r="P695" s="271"/>
      <c r="Q695" s="825">
        <v>2630</v>
      </c>
      <c r="R695" s="826">
        <v>960</v>
      </c>
      <c r="S695" s="827">
        <v>1790</v>
      </c>
      <c r="T695" s="828">
        <v>1310</v>
      </c>
      <c r="U695" s="829">
        <v>1450</v>
      </c>
      <c r="V695" s="830">
        <f t="shared" ref="V695" si="683">SUM(Q695:U696)</f>
        <v>8140</v>
      </c>
      <c r="W695" s="824"/>
      <c r="X695" s="824"/>
      <c r="Y695" s="706"/>
      <c r="Z695" s="824"/>
    </row>
    <row r="696" spans="1:26" s="5" customFormat="1">
      <c r="A696" s="817" t="s">
        <v>4017</v>
      </c>
      <c r="B696" s="817"/>
      <c r="C696" s="831" t="s">
        <v>1649</v>
      </c>
      <c r="D696" s="819" t="s">
        <v>2</v>
      </c>
      <c r="E696" s="841" t="s">
        <v>54</v>
      </c>
      <c r="F696" s="821" t="s">
        <v>34</v>
      </c>
      <c r="G696" s="822" t="s">
        <v>40</v>
      </c>
      <c r="H696" s="822" t="s">
        <v>40</v>
      </c>
      <c r="I696" s="845"/>
      <c r="J696" s="845"/>
      <c r="K696" s="250" t="s">
        <v>99</v>
      </c>
      <c r="L696" s="312" t="s">
        <v>2781</v>
      </c>
      <c r="M696" s="51" t="s">
        <v>4165</v>
      </c>
      <c r="N696" s="253" t="s">
        <v>491</v>
      </c>
      <c r="O696" s="824"/>
      <c r="P696" s="271"/>
      <c r="Q696" s="825"/>
      <c r="R696" s="826"/>
      <c r="S696" s="827"/>
      <c r="T696" s="828"/>
      <c r="U696" s="829"/>
      <c r="V696" s="830"/>
      <c r="W696" s="824"/>
      <c r="X696" s="824"/>
      <c r="Y696" s="706"/>
      <c r="Z696" s="824"/>
    </row>
    <row r="697" spans="1:26" s="5" customFormat="1">
      <c r="A697" s="817" t="s">
        <v>4017</v>
      </c>
      <c r="B697" s="817" t="s">
        <v>4070</v>
      </c>
      <c r="C697" s="831" t="s">
        <v>190</v>
      </c>
      <c r="D697" s="819" t="str">
        <f t="shared" ref="D697" si="684">B697&amp;" "&amp;" "&amp;C697</f>
        <v>S3-053  勇者イレブン</v>
      </c>
      <c r="E697" s="841" t="s">
        <v>54</v>
      </c>
      <c r="F697" s="821" t="s">
        <v>34</v>
      </c>
      <c r="G697" s="833" t="s">
        <v>19</v>
      </c>
      <c r="H697" s="835" t="s">
        <v>88</v>
      </c>
      <c r="I697" s="845"/>
      <c r="J697" s="845"/>
      <c r="K697" s="249" t="s">
        <v>37</v>
      </c>
      <c r="L697" s="312" t="s">
        <v>2785</v>
      </c>
      <c r="M697" s="51" t="s">
        <v>1063</v>
      </c>
      <c r="N697" s="246" t="s">
        <v>86</v>
      </c>
      <c r="O697" s="824"/>
      <c r="P697" s="271"/>
      <c r="Q697" s="825">
        <v>2480</v>
      </c>
      <c r="R697" s="826">
        <v>1650</v>
      </c>
      <c r="S697" s="827">
        <v>1260</v>
      </c>
      <c r="T697" s="828">
        <v>1460</v>
      </c>
      <c r="U697" s="829">
        <v>1340</v>
      </c>
      <c r="V697" s="830">
        <f t="shared" ref="V697" si="685">SUM(Q697:U698)</f>
        <v>8190</v>
      </c>
      <c r="W697" s="824"/>
      <c r="X697" s="824"/>
      <c r="Y697" s="706"/>
      <c r="Z697" s="824"/>
    </row>
    <row r="698" spans="1:26" s="5" customFormat="1">
      <c r="A698" s="817" t="s">
        <v>4017</v>
      </c>
      <c r="B698" s="817"/>
      <c r="C698" s="831" t="s">
        <v>190</v>
      </c>
      <c r="D698" s="819" t="s">
        <v>2</v>
      </c>
      <c r="E698" s="841" t="s">
        <v>54</v>
      </c>
      <c r="F698" s="821" t="s">
        <v>34</v>
      </c>
      <c r="G698" s="833" t="s">
        <v>19</v>
      </c>
      <c r="H698" s="835" t="s">
        <v>88</v>
      </c>
      <c r="I698" s="845"/>
      <c r="J698" s="845"/>
      <c r="K698" s="248" t="s">
        <v>21</v>
      </c>
      <c r="L698" s="312" t="s">
        <v>105</v>
      </c>
      <c r="M698" s="51" t="s">
        <v>3423</v>
      </c>
      <c r="N698" s="253" t="s">
        <v>83</v>
      </c>
      <c r="O698" s="824"/>
      <c r="P698" s="271"/>
      <c r="Q698" s="825"/>
      <c r="R698" s="826"/>
      <c r="S698" s="827"/>
      <c r="T698" s="828"/>
      <c r="U698" s="829"/>
      <c r="V698" s="830"/>
      <c r="W698" s="824"/>
      <c r="X698" s="824"/>
      <c r="Y698" s="706"/>
      <c r="Z698" s="824"/>
    </row>
    <row r="699" spans="1:26" s="5" customFormat="1">
      <c r="A699" s="817" t="s">
        <v>4017</v>
      </c>
      <c r="B699" s="817" t="s">
        <v>4071</v>
      </c>
      <c r="C699" s="831" t="s">
        <v>191</v>
      </c>
      <c r="D699" s="819" t="str">
        <f t="shared" ref="D699" si="686">B699&amp;" "&amp;" "&amp;C699</f>
        <v>S3-054  カミュ</v>
      </c>
      <c r="E699" s="841" t="s">
        <v>54</v>
      </c>
      <c r="F699" s="821" t="s">
        <v>34</v>
      </c>
      <c r="G699" s="833" t="s">
        <v>19</v>
      </c>
      <c r="H699" s="833" t="s">
        <v>19</v>
      </c>
      <c r="I699" s="845"/>
      <c r="J699" s="845"/>
      <c r="K699" s="265" t="s">
        <v>21</v>
      </c>
      <c r="L699" s="312" t="s">
        <v>104</v>
      </c>
      <c r="M699" s="51" t="s">
        <v>4138</v>
      </c>
      <c r="N699" s="246" t="s">
        <v>83</v>
      </c>
      <c r="O699" s="824"/>
      <c r="P699" s="271"/>
      <c r="Q699" s="825">
        <v>2560</v>
      </c>
      <c r="R699" s="826">
        <v>1570</v>
      </c>
      <c r="S699" s="827">
        <v>1100</v>
      </c>
      <c r="T699" s="828">
        <v>1740</v>
      </c>
      <c r="U699" s="829">
        <v>1220</v>
      </c>
      <c r="V699" s="830">
        <f t="shared" ref="V699" si="687">SUM(Q699:U700)</f>
        <v>8190</v>
      </c>
      <c r="W699" s="824"/>
      <c r="X699" s="824"/>
      <c r="Y699" s="706"/>
      <c r="Z699" s="824"/>
    </row>
    <row r="700" spans="1:26" s="5" customFormat="1">
      <c r="A700" s="817" t="s">
        <v>4017</v>
      </c>
      <c r="B700" s="817"/>
      <c r="C700" s="831" t="s">
        <v>191</v>
      </c>
      <c r="D700" s="819" t="s">
        <v>2</v>
      </c>
      <c r="E700" s="841" t="s">
        <v>54</v>
      </c>
      <c r="F700" s="821" t="s">
        <v>34</v>
      </c>
      <c r="G700" s="833" t="s">
        <v>19</v>
      </c>
      <c r="H700" s="833" t="s">
        <v>19</v>
      </c>
      <c r="I700" s="845"/>
      <c r="J700" s="845"/>
      <c r="K700" s="248" t="s">
        <v>21</v>
      </c>
      <c r="L700" s="253" t="s">
        <v>2040</v>
      </c>
      <c r="M700" s="37" t="s">
        <v>4139</v>
      </c>
      <c r="N700" s="246" t="s">
        <v>83</v>
      </c>
      <c r="O700" s="824"/>
      <c r="P700" s="271"/>
      <c r="Q700" s="825"/>
      <c r="R700" s="826"/>
      <c r="S700" s="827"/>
      <c r="T700" s="828"/>
      <c r="U700" s="829"/>
      <c r="V700" s="830"/>
      <c r="W700" s="824"/>
      <c r="X700" s="824"/>
      <c r="Y700" s="706"/>
      <c r="Z700" s="824"/>
    </row>
    <row r="701" spans="1:26" s="5" customFormat="1">
      <c r="A701" s="817" t="s">
        <v>4017</v>
      </c>
      <c r="B701" s="817" t="s">
        <v>4072</v>
      </c>
      <c r="C701" s="831" t="s">
        <v>204</v>
      </c>
      <c r="D701" s="819" t="str">
        <f t="shared" ref="D701" si="688">B701&amp;" "&amp;" "&amp;C701</f>
        <v>S3-055  ベロニカ</v>
      </c>
      <c r="E701" s="841" t="s">
        <v>54</v>
      </c>
      <c r="F701" s="821" t="s">
        <v>34</v>
      </c>
      <c r="G701" s="822" t="s">
        <v>40</v>
      </c>
      <c r="H701" s="822" t="s">
        <v>40</v>
      </c>
      <c r="I701" s="846" t="s">
        <v>93</v>
      </c>
      <c r="J701" s="817">
        <v>4</v>
      </c>
      <c r="K701" s="248" t="s">
        <v>21</v>
      </c>
      <c r="L701" s="253" t="s">
        <v>2040</v>
      </c>
      <c r="M701" s="51" t="s">
        <v>4140</v>
      </c>
      <c r="N701" s="246" t="s">
        <v>85</v>
      </c>
      <c r="O701" s="824"/>
      <c r="P701" s="271"/>
      <c r="Q701" s="825">
        <v>2510</v>
      </c>
      <c r="R701" s="826">
        <v>1130</v>
      </c>
      <c r="S701" s="827">
        <v>1780</v>
      </c>
      <c r="T701" s="828">
        <v>1390</v>
      </c>
      <c r="U701" s="829">
        <v>1380</v>
      </c>
      <c r="V701" s="830">
        <f t="shared" ref="V701" si="689">SUM(Q701:U702)</f>
        <v>8190</v>
      </c>
      <c r="W701" s="824"/>
      <c r="X701" s="824"/>
      <c r="Y701" s="859" t="s">
        <v>5495</v>
      </c>
      <c r="Z701" s="824"/>
    </row>
    <row r="702" spans="1:26" s="5" customFormat="1">
      <c r="A702" s="817" t="s">
        <v>4017</v>
      </c>
      <c r="B702" s="817"/>
      <c r="C702" s="831" t="s">
        <v>204</v>
      </c>
      <c r="D702" s="819" t="s">
        <v>2</v>
      </c>
      <c r="E702" s="841" t="s">
        <v>54</v>
      </c>
      <c r="F702" s="821" t="s">
        <v>34</v>
      </c>
      <c r="G702" s="822" t="s">
        <v>40</v>
      </c>
      <c r="H702" s="822" t="s">
        <v>40</v>
      </c>
      <c r="I702" s="846" t="s">
        <v>93</v>
      </c>
      <c r="J702" s="817">
        <v>4</v>
      </c>
      <c r="K702" s="266" t="s">
        <v>37</v>
      </c>
      <c r="L702" s="312" t="s">
        <v>2785</v>
      </c>
      <c r="M702" s="37" t="s">
        <v>4141</v>
      </c>
      <c r="N702" s="253" t="s">
        <v>490</v>
      </c>
      <c r="O702" s="824"/>
      <c r="P702" s="271"/>
      <c r="Q702" s="825"/>
      <c r="R702" s="826"/>
      <c r="S702" s="827"/>
      <c r="T702" s="828"/>
      <c r="U702" s="829"/>
      <c r="V702" s="830"/>
      <c r="W702" s="824"/>
      <c r="X702" s="824"/>
      <c r="Y702" s="859" t="s">
        <v>5495</v>
      </c>
      <c r="Z702" s="824"/>
    </row>
    <row r="703" spans="1:26" s="5" customFormat="1">
      <c r="A703" s="817" t="s">
        <v>4017</v>
      </c>
      <c r="B703" s="817" t="s">
        <v>4073</v>
      </c>
      <c r="C703" s="831" t="s">
        <v>192</v>
      </c>
      <c r="D703" s="819" t="str">
        <f t="shared" ref="D703" si="690">B703&amp;" "&amp;" "&amp;C703</f>
        <v>S3-056  セーニャ</v>
      </c>
      <c r="E703" s="841" t="s">
        <v>54</v>
      </c>
      <c r="F703" s="821" t="s">
        <v>34</v>
      </c>
      <c r="G703" s="822" t="s">
        <v>40</v>
      </c>
      <c r="H703" s="843" t="s">
        <v>80</v>
      </c>
      <c r="I703" s="845"/>
      <c r="J703" s="845"/>
      <c r="K703" s="265" t="s">
        <v>21</v>
      </c>
      <c r="L703" s="312" t="s">
        <v>2781</v>
      </c>
      <c r="M703" s="51" t="s">
        <v>4142</v>
      </c>
      <c r="N703" s="253" t="s">
        <v>83</v>
      </c>
      <c r="O703" s="824"/>
      <c r="P703" s="271"/>
      <c r="Q703" s="825">
        <v>2600</v>
      </c>
      <c r="R703" s="826">
        <v>1100</v>
      </c>
      <c r="S703" s="827">
        <v>1720</v>
      </c>
      <c r="T703" s="828">
        <v>1270</v>
      </c>
      <c r="U703" s="829">
        <v>1500</v>
      </c>
      <c r="V703" s="830">
        <f t="shared" ref="V703" si="691">SUM(Q703:U704)</f>
        <v>8190</v>
      </c>
      <c r="W703" s="824"/>
      <c r="X703" s="824"/>
      <c r="Y703" s="706"/>
      <c r="Z703" s="824"/>
    </row>
    <row r="704" spans="1:26" s="5" customFormat="1">
      <c r="A704" s="817" t="s">
        <v>4017</v>
      </c>
      <c r="B704" s="817"/>
      <c r="C704" s="831" t="s">
        <v>192</v>
      </c>
      <c r="D704" s="819" t="s">
        <v>2</v>
      </c>
      <c r="E704" s="841" t="s">
        <v>54</v>
      </c>
      <c r="F704" s="821" t="s">
        <v>34</v>
      </c>
      <c r="G704" s="822" t="s">
        <v>40</v>
      </c>
      <c r="H704" s="843" t="s">
        <v>80</v>
      </c>
      <c r="I704" s="845"/>
      <c r="J704" s="845"/>
      <c r="K704" s="266" t="s">
        <v>37</v>
      </c>
      <c r="L704" s="312" t="s">
        <v>2785</v>
      </c>
      <c r="M704" s="51" t="s">
        <v>3809</v>
      </c>
      <c r="N704" s="253" t="s">
        <v>490</v>
      </c>
      <c r="O704" s="824"/>
      <c r="P704" s="271"/>
      <c r="Q704" s="825"/>
      <c r="R704" s="826"/>
      <c r="S704" s="827"/>
      <c r="T704" s="828"/>
      <c r="U704" s="829"/>
      <c r="V704" s="830"/>
      <c r="W704" s="824"/>
      <c r="X704" s="824"/>
      <c r="Y704" s="706"/>
      <c r="Z704" s="824"/>
    </row>
    <row r="705" spans="1:26" s="5" customFormat="1">
      <c r="A705" s="817" t="s">
        <v>4017</v>
      </c>
      <c r="B705" s="817" t="s">
        <v>4074</v>
      </c>
      <c r="C705" s="831" t="s">
        <v>4089</v>
      </c>
      <c r="D705" s="819" t="str">
        <f t="shared" ref="D705" si="692">B705&amp;" "&amp;" "&amp;C705</f>
        <v>S3-057  屍騎軍王ゾルデ</v>
      </c>
      <c r="E705" s="841" t="s">
        <v>54</v>
      </c>
      <c r="F705" s="856" t="s">
        <v>129</v>
      </c>
      <c r="G705" s="833" t="s">
        <v>19</v>
      </c>
      <c r="H705" s="833" t="s">
        <v>19</v>
      </c>
      <c r="I705" s="846" t="s">
        <v>93</v>
      </c>
      <c r="J705" s="817">
        <v>2</v>
      </c>
      <c r="K705" s="265" t="s">
        <v>21</v>
      </c>
      <c r="L705" s="312" t="s">
        <v>104</v>
      </c>
      <c r="M705" s="51" t="s">
        <v>4143</v>
      </c>
      <c r="N705" s="253" t="s">
        <v>83</v>
      </c>
      <c r="O705" s="824"/>
      <c r="P705" s="271"/>
      <c r="Q705" s="825">
        <v>2760</v>
      </c>
      <c r="R705" s="826">
        <v>1770</v>
      </c>
      <c r="S705" s="827">
        <v>1020</v>
      </c>
      <c r="T705" s="828">
        <v>1120</v>
      </c>
      <c r="U705" s="829">
        <v>1500</v>
      </c>
      <c r="V705" s="830">
        <f t="shared" ref="V705" si="693">SUM(Q705:U706)</f>
        <v>8170</v>
      </c>
      <c r="W705" s="443" t="s">
        <v>4686</v>
      </c>
      <c r="X705" s="824"/>
      <c r="Y705" s="706"/>
      <c r="Z705" s="824"/>
    </row>
    <row r="706" spans="1:26" s="5" customFormat="1">
      <c r="A706" s="817" t="s">
        <v>4017</v>
      </c>
      <c r="B706" s="817"/>
      <c r="C706" s="831" t="s">
        <v>4089</v>
      </c>
      <c r="D706" s="819" t="s">
        <v>2</v>
      </c>
      <c r="E706" s="841" t="s">
        <v>54</v>
      </c>
      <c r="F706" s="856" t="s">
        <v>129</v>
      </c>
      <c r="G706" s="833" t="s">
        <v>19</v>
      </c>
      <c r="H706" s="833" t="s">
        <v>19</v>
      </c>
      <c r="I706" s="846" t="s">
        <v>93</v>
      </c>
      <c r="J706" s="817">
        <v>2</v>
      </c>
      <c r="K706" s="265" t="s">
        <v>21</v>
      </c>
      <c r="L706" s="312" t="s">
        <v>2777</v>
      </c>
      <c r="M706" s="51" t="s">
        <v>4174</v>
      </c>
      <c r="N706" s="253" t="s">
        <v>83</v>
      </c>
      <c r="O706" s="824"/>
      <c r="P706" s="271"/>
      <c r="Q706" s="825"/>
      <c r="R706" s="826"/>
      <c r="S706" s="827"/>
      <c r="T706" s="828"/>
      <c r="U706" s="829"/>
      <c r="V706" s="830"/>
      <c r="W706" s="443" t="s">
        <v>4683</v>
      </c>
      <c r="X706" s="824"/>
      <c r="Y706" s="706"/>
      <c r="Z706" s="824"/>
    </row>
    <row r="707" spans="1:26" s="5" customFormat="1">
      <c r="A707" s="817" t="s">
        <v>4017</v>
      </c>
      <c r="B707" s="817" t="s">
        <v>4075</v>
      </c>
      <c r="C707" s="831" t="s">
        <v>4090</v>
      </c>
      <c r="D707" s="819" t="str">
        <f t="shared" ref="D707" si="694">B707&amp;" "&amp;" "&amp;C707</f>
        <v>S3-058  鉄鬼軍王キラゴルド</v>
      </c>
      <c r="E707" s="841" t="s">
        <v>54</v>
      </c>
      <c r="F707" s="855" t="s">
        <v>130</v>
      </c>
      <c r="G707" s="833" t="s">
        <v>19</v>
      </c>
      <c r="H707" s="833" t="s">
        <v>19</v>
      </c>
      <c r="I707" s="844" t="s">
        <v>4465</v>
      </c>
      <c r="J707" s="845">
        <v>3</v>
      </c>
      <c r="K707" s="268" t="s">
        <v>99</v>
      </c>
      <c r="L707" s="253" t="s">
        <v>2040</v>
      </c>
      <c r="M707" s="51" t="s">
        <v>4166</v>
      </c>
      <c r="N707" s="253" t="s">
        <v>496</v>
      </c>
      <c r="O707" s="824"/>
      <c r="P707" s="271"/>
      <c r="Q707" s="825">
        <v>2700</v>
      </c>
      <c r="R707" s="826">
        <v>1630</v>
      </c>
      <c r="S707" s="827">
        <v>1130</v>
      </c>
      <c r="T707" s="828">
        <v>1040</v>
      </c>
      <c r="U707" s="829">
        <v>1670</v>
      </c>
      <c r="V707" s="830">
        <f t="shared" ref="V707" si="695">SUM(Q707:U708)</f>
        <v>8170</v>
      </c>
      <c r="W707" s="443" t="s">
        <v>4684</v>
      </c>
      <c r="X707" s="824"/>
      <c r="Y707" s="706"/>
      <c r="Z707" s="824"/>
    </row>
    <row r="708" spans="1:26" s="5" customFormat="1">
      <c r="A708" s="817" t="s">
        <v>4017</v>
      </c>
      <c r="B708" s="817"/>
      <c r="C708" s="831" t="s">
        <v>4090</v>
      </c>
      <c r="D708" s="819" t="s">
        <v>2</v>
      </c>
      <c r="E708" s="841" t="s">
        <v>54</v>
      </c>
      <c r="F708" s="855" t="s">
        <v>130</v>
      </c>
      <c r="G708" s="833" t="s">
        <v>19</v>
      </c>
      <c r="H708" s="833" t="s">
        <v>19</v>
      </c>
      <c r="I708" s="844" t="s">
        <v>4465</v>
      </c>
      <c r="J708" s="845">
        <v>3</v>
      </c>
      <c r="K708" s="265" t="s">
        <v>21</v>
      </c>
      <c r="L708" s="312" t="s">
        <v>105</v>
      </c>
      <c r="M708" s="51" t="s">
        <v>4144</v>
      </c>
      <c r="N708" s="253" t="s">
        <v>83</v>
      </c>
      <c r="O708" s="824"/>
      <c r="P708" s="271"/>
      <c r="Q708" s="825"/>
      <c r="R708" s="826"/>
      <c r="S708" s="827"/>
      <c r="T708" s="828"/>
      <c r="U708" s="829"/>
      <c r="V708" s="830"/>
      <c r="W708" s="443" t="s">
        <v>4682</v>
      </c>
      <c r="X708" s="824"/>
      <c r="Y708" s="706"/>
      <c r="Z708" s="824"/>
    </row>
    <row r="709" spans="1:26" s="5" customFormat="1">
      <c r="A709" s="817" t="s">
        <v>4017</v>
      </c>
      <c r="B709" s="817" t="s">
        <v>4076</v>
      </c>
      <c r="C709" s="831" t="s">
        <v>1651</v>
      </c>
      <c r="D709" s="819" t="str">
        <f t="shared" ref="D709" si="696">B709&amp;" "&amp;" "&amp;C709</f>
        <v>S3-059  妖魔軍王ブギー</v>
      </c>
      <c r="E709" s="841" t="s">
        <v>54</v>
      </c>
      <c r="F709" s="852" t="s">
        <v>75</v>
      </c>
      <c r="G709" s="835" t="s">
        <v>88</v>
      </c>
      <c r="H709" s="835" t="s">
        <v>88</v>
      </c>
      <c r="I709" s="849" t="s">
        <v>91</v>
      </c>
      <c r="J709" s="845">
        <v>3</v>
      </c>
      <c r="K709" s="248" t="s">
        <v>21</v>
      </c>
      <c r="L709" s="312" t="s">
        <v>105</v>
      </c>
      <c r="M709" s="51" t="s">
        <v>4167</v>
      </c>
      <c r="N709" s="253" t="s">
        <v>83</v>
      </c>
      <c r="O709" s="824"/>
      <c r="P709" s="271"/>
      <c r="Q709" s="825">
        <v>2420</v>
      </c>
      <c r="R709" s="826">
        <v>1540</v>
      </c>
      <c r="S709" s="827">
        <v>1600</v>
      </c>
      <c r="T709" s="828">
        <v>1260</v>
      </c>
      <c r="U709" s="829">
        <v>1350</v>
      </c>
      <c r="V709" s="830">
        <f t="shared" ref="V709" si="697">SUM(Q709:U710)</f>
        <v>8170</v>
      </c>
      <c r="W709" s="824" t="s">
        <v>4683</v>
      </c>
      <c r="X709" s="824"/>
      <c r="Y709" s="706"/>
      <c r="Z709" s="824"/>
    </row>
    <row r="710" spans="1:26" s="5" customFormat="1">
      <c r="A710" s="817" t="s">
        <v>4017</v>
      </c>
      <c r="B710" s="817"/>
      <c r="C710" s="831" t="s">
        <v>1651</v>
      </c>
      <c r="D710" s="819" t="s">
        <v>2</v>
      </c>
      <c r="E710" s="841" t="s">
        <v>54</v>
      </c>
      <c r="F710" s="852" t="s">
        <v>75</v>
      </c>
      <c r="G710" s="835" t="s">
        <v>88</v>
      </c>
      <c r="H710" s="835" t="s">
        <v>88</v>
      </c>
      <c r="I710" s="849" t="s">
        <v>91</v>
      </c>
      <c r="J710" s="845">
        <v>3</v>
      </c>
      <c r="K710" s="266" t="s">
        <v>37</v>
      </c>
      <c r="L710" s="312" t="s">
        <v>101</v>
      </c>
      <c r="M710" s="37" t="s">
        <v>4102</v>
      </c>
      <c r="N710" s="253" t="s">
        <v>490</v>
      </c>
      <c r="O710" s="824"/>
      <c r="P710" s="271"/>
      <c r="Q710" s="825"/>
      <c r="R710" s="826"/>
      <c r="S710" s="827"/>
      <c r="T710" s="828"/>
      <c r="U710" s="829"/>
      <c r="V710" s="830"/>
      <c r="W710" s="824" t="s">
        <v>4683</v>
      </c>
      <c r="X710" s="824"/>
      <c r="Y710" s="706"/>
      <c r="Z710" s="824"/>
    </row>
    <row r="711" spans="1:26" s="5" customFormat="1">
      <c r="A711" s="817" t="s">
        <v>4017</v>
      </c>
      <c r="B711" s="817" t="s">
        <v>4077</v>
      </c>
      <c r="C711" s="831" t="s">
        <v>4091</v>
      </c>
      <c r="D711" s="819" t="str">
        <f t="shared" ref="D711" si="698">B711&amp;" "&amp;" "&amp;C711</f>
        <v>S3-060  魔王ウルノーガ</v>
      </c>
      <c r="E711" s="839" t="s">
        <v>73</v>
      </c>
      <c r="F711" s="840" t="s">
        <v>74</v>
      </c>
      <c r="G711" s="833" t="s">
        <v>19</v>
      </c>
      <c r="H711" s="833" t="s">
        <v>19</v>
      </c>
      <c r="I711" s="845"/>
      <c r="J711" s="845"/>
      <c r="K711" s="266" t="s">
        <v>37</v>
      </c>
      <c r="L711" s="312" t="s">
        <v>4691</v>
      </c>
      <c r="M711" s="51" t="s">
        <v>4178</v>
      </c>
      <c r="N711" s="253" t="s">
        <v>490</v>
      </c>
      <c r="O711" s="824"/>
      <c r="P711" s="271"/>
      <c r="Q711" s="825">
        <v>2710</v>
      </c>
      <c r="R711" s="826">
        <v>1850</v>
      </c>
      <c r="S711" s="827">
        <v>1040</v>
      </c>
      <c r="T711" s="828">
        <v>1220</v>
      </c>
      <c r="U711" s="829">
        <v>1560</v>
      </c>
      <c r="V711" s="830">
        <f t="shared" ref="V711" si="699">SUM(Q711:U712)</f>
        <v>8380</v>
      </c>
      <c r="W711" s="824"/>
      <c r="X711" s="824"/>
      <c r="Y711" s="706"/>
      <c r="Z711" s="824"/>
    </row>
    <row r="712" spans="1:26" s="5" customFormat="1">
      <c r="A712" s="817" t="s">
        <v>4017</v>
      </c>
      <c r="B712" s="817"/>
      <c r="C712" s="831" t="s">
        <v>4091</v>
      </c>
      <c r="D712" s="819" t="s">
        <v>2</v>
      </c>
      <c r="E712" s="839" t="s">
        <v>73</v>
      </c>
      <c r="F712" s="840" t="s">
        <v>74</v>
      </c>
      <c r="G712" s="833" t="s">
        <v>19</v>
      </c>
      <c r="H712" s="833" t="s">
        <v>19</v>
      </c>
      <c r="I712" s="845"/>
      <c r="J712" s="845"/>
      <c r="K712" s="265" t="s">
        <v>21</v>
      </c>
      <c r="L712" s="253" t="s">
        <v>2040</v>
      </c>
      <c r="M712" s="51" t="s">
        <v>4145</v>
      </c>
      <c r="N712" s="246" t="s">
        <v>491</v>
      </c>
      <c r="O712" s="824"/>
      <c r="P712" s="271"/>
      <c r="Q712" s="825"/>
      <c r="R712" s="826"/>
      <c r="S712" s="827"/>
      <c r="T712" s="828"/>
      <c r="U712" s="829"/>
      <c r="V712" s="830"/>
      <c r="W712" s="824"/>
      <c r="X712" s="824"/>
      <c r="Y712" s="706"/>
      <c r="Z712" s="824"/>
    </row>
    <row r="713" spans="1:26" s="5" customFormat="1">
      <c r="A713" s="817" t="s">
        <v>4017</v>
      </c>
      <c r="B713" s="817" t="s">
        <v>4078</v>
      </c>
      <c r="C713" s="831" t="s">
        <v>321</v>
      </c>
      <c r="D713" s="819" t="str">
        <f t="shared" ref="D713" si="700">B713&amp;" "&amp;" "&amp;C713</f>
        <v>S3-061  シグマ</v>
      </c>
      <c r="E713" s="841" t="s">
        <v>54</v>
      </c>
      <c r="F713" s="840" t="s">
        <v>74</v>
      </c>
      <c r="G713" s="833" t="s">
        <v>19</v>
      </c>
      <c r="H713" s="835" t="s">
        <v>88</v>
      </c>
      <c r="I713" s="836" t="s">
        <v>41</v>
      </c>
      <c r="J713" s="845">
        <v>3</v>
      </c>
      <c r="K713" s="249" t="s">
        <v>37</v>
      </c>
      <c r="L713" s="315" t="s">
        <v>101</v>
      </c>
      <c r="M713" s="51" t="s">
        <v>982</v>
      </c>
      <c r="N713" s="246" t="s">
        <v>491</v>
      </c>
      <c r="O713" s="824"/>
      <c r="P713" s="271"/>
      <c r="Q713" s="825">
        <v>2620</v>
      </c>
      <c r="R713" s="826">
        <v>1620</v>
      </c>
      <c r="S713" s="827">
        <v>1020</v>
      </c>
      <c r="T713" s="828">
        <v>1570</v>
      </c>
      <c r="U713" s="829">
        <v>1440</v>
      </c>
      <c r="V713" s="830">
        <f t="shared" ref="V713" si="701">SUM(Q713:U714)</f>
        <v>8270</v>
      </c>
      <c r="W713" s="443" t="s">
        <v>3402</v>
      </c>
      <c r="X713" s="824"/>
      <c r="Y713" s="706"/>
      <c r="Z713" s="824"/>
    </row>
    <row r="714" spans="1:26" s="5" customFormat="1">
      <c r="A714" s="817" t="s">
        <v>4017</v>
      </c>
      <c r="B714" s="817"/>
      <c r="C714" s="831" t="s">
        <v>321</v>
      </c>
      <c r="D714" s="819" t="s">
        <v>2</v>
      </c>
      <c r="E714" s="841" t="s">
        <v>54</v>
      </c>
      <c r="F714" s="840" t="s">
        <v>74</v>
      </c>
      <c r="G714" s="833" t="s">
        <v>19</v>
      </c>
      <c r="H714" s="835" t="s">
        <v>88</v>
      </c>
      <c r="I714" s="836" t="s">
        <v>41</v>
      </c>
      <c r="J714" s="845">
        <v>3</v>
      </c>
      <c r="K714" s="248" t="s">
        <v>21</v>
      </c>
      <c r="L714" s="315" t="s">
        <v>2040</v>
      </c>
      <c r="M714" s="51" t="s">
        <v>4268</v>
      </c>
      <c r="N714" s="315" t="s">
        <v>85</v>
      </c>
      <c r="O714" s="824"/>
      <c r="P714" s="271"/>
      <c r="Q714" s="825"/>
      <c r="R714" s="826"/>
      <c r="S714" s="827"/>
      <c r="T714" s="828"/>
      <c r="U714" s="829"/>
      <c r="V714" s="830"/>
      <c r="W714" s="443" t="s">
        <v>4442</v>
      </c>
      <c r="X714" s="824"/>
      <c r="Y714" s="706"/>
      <c r="Z714" s="824"/>
    </row>
    <row r="715" spans="1:26" s="5" customFormat="1">
      <c r="A715" s="817" t="s">
        <v>4017</v>
      </c>
      <c r="B715" s="817" t="s">
        <v>4079</v>
      </c>
      <c r="C715" s="831" t="s">
        <v>631</v>
      </c>
      <c r="D715" s="819" t="str">
        <f t="shared" ref="D715" si="702">B715&amp;" "&amp;" "&amp;C715</f>
        <v>S3-062  スライム</v>
      </c>
      <c r="E715" s="841" t="s">
        <v>54</v>
      </c>
      <c r="F715" s="857" t="s">
        <v>128</v>
      </c>
      <c r="G715" s="833" t="s">
        <v>19</v>
      </c>
      <c r="H715" s="833" t="s">
        <v>19</v>
      </c>
      <c r="I715" s="845"/>
      <c r="J715" s="845"/>
      <c r="K715" s="248" t="s">
        <v>21</v>
      </c>
      <c r="L715" s="315" t="s">
        <v>2777</v>
      </c>
      <c r="M715" s="51" t="s">
        <v>4282</v>
      </c>
      <c r="N715" s="246" t="s">
        <v>491</v>
      </c>
      <c r="O715" s="824"/>
      <c r="P715" s="271"/>
      <c r="Q715" s="825">
        <v>2170</v>
      </c>
      <c r="R715" s="826">
        <v>1610</v>
      </c>
      <c r="S715" s="827">
        <v>1290</v>
      </c>
      <c r="T715" s="828">
        <v>1430</v>
      </c>
      <c r="U715" s="829">
        <v>1400</v>
      </c>
      <c r="V715" s="830">
        <f t="shared" ref="V715" si="703">SUM(Q715:U716)</f>
        <v>7900</v>
      </c>
      <c r="W715" s="824" t="s">
        <v>3399</v>
      </c>
      <c r="X715" s="824"/>
      <c r="Y715" s="706"/>
      <c r="Z715" s="824"/>
    </row>
    <row r="716" spans="1:26" s="5" customFormat="1">
      <c r="A716" s="817" t="s">
        <v>4017</v>
      </c>
      <c r="B716" s="817"/>
      <c r="C716" s="831" t="s">
        <v>631</v>
      </c>
      <c r="D716" s="819" t="s">
        <v>2</v>
      </c>
      <c r="E716" s="841" t="s">
        <v>54</v>
      </c>
      <c r="F716" s="857" t="s">
        <v>128</v>
      </c>
      <c r="G716" s="833" t="s">
        <v>19</v>
      </c>
      <c r="H716" s="833" t="s">
        <v>19</v>
      </c>
      <c r="I716" s="845"/>
      <c r="J716" s="845"/>
      <c r="K716" s="248" t="s">
        <v>21</v>
      </c>
      <c r="L716" s="315" t="s">
        <v>104</v>
      </c>
      <c r="M716" s="51" t="s">
        <v>4269</v>
      </c>
      <c r="N716" s="315" t="s">
        <v>491</v>
      </c>
      <c r="O716" s="824"/>
      <c r="P716" s="271"/>
      <c r="Q716" s="825"/>
      <c r="R716" s="826"/>
      <c r="S716" s="827"/>
      <c r="T716" s="828"/>
      <c r="U716" s="829"/>
      <c r="V716" s="830"/>
      <c r="W716" s="824" t="s">
        <v>3399</v>
      </c>
      <c r="X716" s="824"/>
      <c r="Y716" s="706"/>
      <c r="Z716" s="824"/>
    </row>
    <row r="717" spans="1:26" s="5" customFormat="1">
      <c r="A717" s="817" t="s">
        <v>4017</v>
      </c>
      <c r="B717" s="817" t="s">
        <v>4080</v>
      </c>
      <c r="C717" s="831" t="s">
        <v>546</v>
      </c>
      <c r="D717" s="819" t="str">
        <f t="shared" ref="D717" si="704">B717&amp;" "&amp;" "&amp;C717</f>
        <v>S3-063  ローレシアの王子</v>
      </c>
      <c r="E717" s="841" t="s">
        <v>54</v>
      </c>
      <c r="F717" s="821" t="s">
        <v>34</v>
      </c>
      <c r="G717" s="833" t="s">
        <v>19</v>
      </c>
      <c r="H717" s="833" t="s">
        <v>19</v>
      </c>
      <c r="I717" s="834" t="s">
        <v>90</v>
      </c>
      <c r="J717" s="845" t="s">
        <v>4261</v>
      </c>
      <c r="K717" s="326" t="s">
        <v>21</v>
      </c>
      <c r="L717" s="315" t="s">
        <v>105</v>
      </c>
      <c r="M717" s="51" t="s">
        <v>3423</v>
      </c>
      <c r="N717" s="315" t="s">
        <v>491</v>
      </c>
      <c r="O717" s="824"/>
      <c r="P717" s="271"/>
      <c r="Q717" s="825">
        <v>2610</v>
      </c>
      <c r="R717" s="826">
        <v>1670</v>
      </c>
      <c r="S717" s="827">
        <v>1170</v>
      </c>
      <c r="T717" s="828">
        <v>1270</v>
      </c>
      <c r="U717" s="829">
        <v>1470</v>
      </c>
      <c r="V717" s="830">
        <f t="shared" ref="V717" si="705">SUM(Q717:U718)</f>
        <v>8190</v>
      </c>
      <c r="W717" s="824" t="s">
        <v>3396</v>
      </c>
      <c r="X717" s="824"/>
      <c r="Y717" s="706"/>
      <c r="Z717" s="824"/>
    </row>
    <row r="718" spans="1:26" s="5" customFormat="1">
      <c r="A718" s="817" t="s">
        <v>4017</v>
      </c>
      <c r="B718" s="817"/>
      <c r="C718" s="831" t="s">
        <v>546</v>
      </c>
      <c r="D718" s="819" t="s">
        <v>2</v>
      </c>
      <c r="E718" s="841" t="s">
        <v>54</v>
      </c>
      <c r="F718" s="821" t="s">
        <v>34</v>
      </c>
      <c r="G718" s="833" t="s">
        <v>19</v>
      </c>
      <c r="H718" s="833" t="s">
        <v>19</v>
      </c>
      <c r="I718" s="834" t="s">
        <v>90</v>
      </c>
      <c r="J718" s="845" t="s">
        <v>4261</v>
      </c>
      <c r="K718" s="313"/>
      <c r="L718" s="246"/>
      <c r="M718" s="51"/>
      <c r="N718" s="246"/>
      <c r="O718" s="824"/>
      <c r="P718" s="271"/>
      <c r="Q718" s="825"/>
      <c r="R718" s="826"/>
      <c r="S718" s="827"/>
      <c r="T718" s="828"/>
      <c r="U718" s="829"/>
      <c r="V718" s="830"/>
      <c r="W718" s="824" t="s">
        <v>3396</v>
      </c>
      <c r="X718" s="824"/>
      <c r="Y718" s="706"/>
      <c r="Z718" s="824"/>
    </row>
    <row r="719" spans="1:26" s="5" customFormat="1">
      <c r="A719" s="817" t="s">
        <v>4017</v>
      </c>
      <c r="B719" s="817" t="s">
        <v>4081</v>
      </c>
      <c r="C719" s="818" t="s">
        <v>547</v>
      </c>
      <c r="D719" s="819" t="str">
        <f t="shared" ref="D719" si="706">B719&amp;" "&amp;" "&amp;C719</f>
        <v>S3-064  サマルトリアの王子</v>
      </c>
      <c r="E719" s="841" t="s">
        <v>54</v>
      </c>
      <c r="F719" s="821" t="s">
        <v>34</v>
      </c>
      <c r="G719" s="833" t="s">
        <v>19</v>
      </c>
      <c r="H719" s="833" t="s">
        <v>19</v>
      </c>
      <c r="I719" s="845"/>
      <c r="J719" s="845"/>
      <c r="K719" s="326" t="s">
        <v>21</v>
      </c>
      <c r="L719" s="315" t="s">
        <v>104</v>
      </c>
      <c r="M719" s="51" t="s">
        <v>4270</v>
      </c>
      <c r="N719" s="315" t="s">
        <v>491</v>
      </c>
      <c r="O719" s="824"/>
      <c r="P719" s="271"/>
      <c r="Q719" s="825">
        <v>2560</v>
      </c>
      <c r="R719" s="826">
        <v>1520</v>
      </c>
      <c r="S719" s="827">
        <v>1230</v>
      </c>
      <c r="T719" s="828">
        <v>1650</v>
      </c>
      <c r="U719" s="829">
        <v>1230</v>
      </c>
      <c r="V719" s="830">
        <f t="shared" ref="V719" si="707">SUM(Q719:U720)</f>
        <v>8190</v>
      </c>
      <c r="W719" s="824" t="s">
        <v>3396</v>
      </c>
      <c r="X719" s="824"/>
      <c r="Y719" s="706"/>
      <c r="Z719" s="824"/>
    </row>
    <row r="720" spans="1:26" s="5" customFormat="1">
      <c r="A720" s="817" t="s">
        <v>4017</v>
      </c>
      <c r="B720" s="817"/>
      <c r="C720" s="818" t="s">
        <v>547</v>
      </c>
      <c r="D720" s="819" t="s">
        <v>2</v>
      </c>
      <c r="E720" s="841" t="s">
        <v>54</v>
      </c>
      <c r="F720" s="821" t="s">
        <v>34</v>
      </c>
      <c r="G720" s="833" t="s">
        <v>19</v>
      </c>
      <c r="H720" s="833" t="s">
        <v>19</v>
      </c>
      <c r="I720" s="845"/>
      <c r="J720" s="845"/>
      <c r="K720" s="249" t="s">
        <v>37</v>
      </c>
      <c r="L720" s="315" t="s">
        <v>2785</v>
      </c>
      <c r="M720" s="51" t="s">
        <v>4271</v>
      </c>
      <c r="N720" s="315" t="s">
        <v>492</v>
      </c>
      <c r="O720" s="824"/>
      <c r="P720" s="271"/>
      <c r="Q720" s="825"/>
      <c r="R720" s="826"/>
      <c r="S720" s="827"/>
      <c r="T720" s="828"/>
      <c r="U720" s="829"/>
      <c r="V720" s="830"/>
      <c r="W720" s="824" t="s">
        <v>3396</v>
      </c>
      <c r="X720" s="824"/>
      <c r="Y720" s="706"/>
      <c r="Z720" s="824"/>
    </row>
    <row r="721" spans="1:26" s="5" customFormat="1">
      <c r="A721" s="817" t="s">
        <v>4017</v>
      </c>
      <c r="B721" s="817" t="s">
        <v>4082</v>
      </c>
      <c r="C721" s="818" t="s">
        <v>548</v>
      </c>
      <c r="D721" s="819" t="str">
        <f t="shared" ref="D721" si="708">B721&amp;" "&amp;" "&amp;C721</f>
        <v>S3-065  ムーンブルクの王女</v>
      </c>
      <c r="E721" s="841" t="s">
        <v>54</v>
      </c>
      <c r="F721" s="821" t="s">
        <v>34</v>
      </c>
      <c r="G721" s="822" t="s">
        <v>40</v>
      </c>
      <c r="H721" s="822" t="s">
        <v>40</v>
      </c>
      <c r="I721" s="845"/>
      <c r="J721" s="845"/>
      <c r="K721" s="248" t="s">
        <v>21</v>
      </c>
      <c r="L721" s="315" t="s">
        <v>2781</v>
      </c>
      <c r="M721" s="51" t="s">
        <v>3258</v>
      </c>
      <c r="N721" s="315" t="s">
        <v>491</v>
      </c>
      <c r="O721" s="824"/>
      <c r="P721" s="271"/>
      <c r="Q721" s="825">
        <v>2600</v>
      </c>
      <c r="R721" s="826">
        <v>1170</v>
      </c>
      <c r="S721" s="827">
        <v>1780</v>
      </c>
      <c r="T721" s="828">
        <v>1470</v>
      </c>
      <c r="U721" s="829">
        <v>1170</v>
      </c>
      <c r="V721" s="830">
        <f t="shared" ref="V721" si="709">SUM(Q721:U722)</f>
        <v>8190</v>
      </c>
      <c r="W721" s="824" t="s">
        <v>3396</v>
      </c>
      <c r="X721" s="824"/>
      <c r="Y721" s="706"/>
      <c r="Z721" s="824"/>
    </row>
    <row r="722" spans="1:26" s="5" customFormat="1">
      <c r="A722" s="817" t="s">
        <v>4017</v>
      </c>
      <c r="B722" s="817"/>
      <c r="C722" s="818" t="s">
        <v>548</v>
      </c>
      <c r="D722" s="819" t="s">
        <v>2</v>
      </c>
      <c r="E722" s="841" t="s">
        <v>54</v>
      </c>
      <c r="F722" s="821" t="s">
        <v>34</v>
      </c>
      <c r="G722" s="822" t="s">
        <v>40</v>
      </c>
      <c r="H722" s="822" t="s">
        <v>40</v>
      </c>
      <c r="I722" s="845"/>
      <c r="J722" s="845"/>
      <c r="K722" s="326" t="s">
        <v>21</v>
      </c>
      <c r="L722" s="315" t="s">
        <v>2777</v>
      </c>
      <c r="M722" s="51" t="s">
        <v>4283</v>
      </c>
      <c r="N722" s="315" t="s">
        <v>491</v>
      </c>
      <c r="O722" s="824"/>
      <c r="P722" s="271"/>
      <c r="Q722" s="825"/>
      <c r="R722" s="826"/>
      <c r="S722" s="827"/>
      <c r="T722" s="828"/>
      <c r="U722" s="829"/>
      <c r="V722" s="830"/>
      <c r="W722" s="824" t="s">
        <v>3396</v>
      </c>
      <c r="X722" s="824"/>
      <c r="Y722" s="706"/>
      <c r="Z722" s="824"/>
    </row>
    <row r="723" spans="1:26" s="5" customFormat="1">
      <c r="A723" s="817" t="s">
        <v>4017</v>
      </c>
      <c r="B723" s="817" t="s">
        <v>4083</v>
      </c>
      <c r="C723" s="831" t="s">
        <v>5821</v>
      </c>
      <c r="D723" s="819" t="str">
        <f t="shared" ref="D723" si="710">B723&amp;" "&amp;" "&amp;C723</f>
        <v>S3-066  ベリアル (悪霊の神々)</v>
      </c>
      <c r="E723" s="841" t="s">
        <v>54</v>
      </c>
      <c r="F723" s="852" t="s">
        <v>75</v>
      </c>
      <c r="G723" s="833" t="s">
        <v>19</v>
      </c>
      <c r="H723" s="835" t="s">
        <v>88</v>
      </c>
      <c r="I723" s="823" t="s">
        <v>82</v>
      </c>
      <c r="J723" s="817">
        <v>2</v>
      </c>
      <c r="K723" s="329" t="s">
        <v>99</v>
      </c>
      <c r="L723" s="315" t="s">
        <v>104</v>
      </c>
      <c r="M723" s="51" t="s">
        <v>4277</v>
      </c>
      <c r="N723" s="315" t="s">
        <v>491</v>
      </c>
      <c r="O723" s="824"/>
      <c r="P723" s="271"/>
      <c r="Q723" s="825">
        <v>2500</v>
      </c>
      <c r="R723" s="826">
        <v>1630</v>
      </c>
      <c r="S723" s="827">
        <v>1290</v>
      </c>
      <c r="T723" s="828">
        <v>1320</v>
      </c>
      <c r="U723" s="829">
        <v>1420</v>
      </c>
      <c r="V723" s="830">
        <f t="shared" ref="V723" si="711">SUM(Q723:U724)</f>
        <v>8160</v>
      </c>
      <c r="W723" s="313" t="s">
        <v>4329</v>
      </c>
      <c r="X723" s="824"/>
      <c r="Y723" s="706"/>
      <c r="Z723" s="824"/>
    </row>
    <row r="724" spans="1:26" s="5" customFormat="1">
      <c r="A724" s="817" t="s">
        <v>4017</v>
      </c>
      <c r="B724" s="817"/>
      <c r="C724" s="831" t="s">
        <v>5821</v>
      </c>
      <c r="D724" s="819" t="s">
        <v>2</v>
      </c>
      <c r="E724" s="841" t="s">
        <v>54</v>
      </c>
      <c r="F724" s="852" t="s">
        <v>75</v>
      </c>
      <c r="G724" s="833" t="s">
        <v>19</v>
      </c>
      <c r="H724" s="835" t="s">
        <v>88</v>
      </c>
      <c r="I724" s="823" t="s">
        <v>82</v>
      </c>
      <c r="J724" s="817">
        <v>2</v>
      </c>
      <c r="K724" s="248" t="s">
        <v>21</v>
      </c>
      <c r="L724" s="315" t="s">
        <v>2040</v>
      </c>
      <c r="M724" s="51" t="s">
        <v>4272</v>
      </c>
      <c r="N724" s="246" t="s">
        <v>491</v>
      </c>
      <c r="O724" s="824"/>
      <c r="P724" s="271"/>
      <c r="Q724" s="825"/>
      <c r="R724" s="826"/>
      <c r="S724" s="827"/>
      <c r="T724" s="828"/>
      <c r="U724" s="829"/>
      <c r="V724" s="830"/>
      <c r="W724" s="313" t="s">
        <v>4260</v>
      </c>
      <c r="X724" s="824"/>
      <c r="Y724" s="706"/>
      <c r="Z724" s="824"/>
    </row>
    <row r="725" spans="1:26" s="5" customFormat="1">
      <c r="A725" s="817" t="s">
        <v>4017</v>
      </c>
      <c r="B725" s="817" t="s">
        <v>4084</v>
      </c>
      <c r="C725" s="818" t="s">
        <v>5823</v>
      </c>
      <c r="D725" s="819" t="str">
        <f t="shared" ref="D725" si="712">B725&amp;" "&amp;" "&amp;C725</f>
        <v>S3-067  アトラス (悪霊の神々)</v>
      </c>
      <c r="E725" s="841" t="s">
        <v>54</v>
      </c>
      <c r="F725" s="852" t="s">
        <v>75</v>
      </c>
      <c r="G725" s="833" t="s">
        <v>19</v>
      </c>
      <c r="H725" s="833" t="s">
        <v>19</v>
      </c>
      <c r="I725" s="845"/>
      <c r="J725" s="845"/>
      <c r="K725" s="326" t="s">
        <v>21</v>
      </c>
      <c r="L725" s="315" t="s">
        <v>104</v>
      </c>
      <c r="M725" s="51" t="s">
        <v>4278</v>
      </c>
      <c r="N725" s="246" t="s">
        <v>491</v>
      </c>
      <c r="O725" s="824"/>
      <c r="P725" s="271"/>
      <c r="Q725" s="825">
        <v>2810</v>
      </c>
      <c r="R725" s="826">
        <v>1760</v>
      </c>
      <c r="S725" s="827">
        <v>890</v>
      </c>
      <c r="T725" s="828">
        <v>1000</v>
      </c>
      <c r="U725" s="829">
        <v>1700</v>
      </c>
      <c r="V725" s="830">
        <f t="shared" ref="V725" si="713">SUM(Q725:U726)</f>
        <v>8160</v>
      </c>
      <c r="W725" s="313" t="s">
        <v>4329</v>
      </c>
      <c r="X725" s="824"/>
      <c r="Y725" s="706"/>
      <c r="Z725" s="824"/>
    </row>
    <row r="726" spans="1:26" s="5" customFormat="1">
      <c r="A726" s="817" t="s">
        <v>4017</v>
      </c>
      <c r="B726" s="817"/>
      <c r="C726" s="818" t="s">
        <v>5823</v>
      </c>
      <c r="D726" s="819" t="s">
        <v>2</v>
      </c>
      <c r="E726" s="841" t="s">
        <v>54</v>
      </c>
      <c r="F726" s="852" t="s">
        <v>75</v>
      </c>
      <c r="G726" s="833" t="s">
        <v>19</v>
      </c>
      <c r="H726" s="833" t="s">
        <v>19</v>
      </c>
      <c r="I726" s="845"/>
      <c r="J726" s="845"/>
      <c r="K726" s="328" t="s">
        <v>37</v>
      </c>
      <c r="L726" s="315" t="s">
        <v>2785</v>
      </c>
      <c r="M726" s="51" t="s">
        <v>4279</v>
      </c>
      <c r="N726" s="315" t="s">
        <v>492</v>
      </c>
      <c r="O726" s="824"/>
      <c r="P726" s="271"/>
      <c r="Q726" s="825"/>
      <c r="R726" s="826"/>
      <c r="S726" s="827"/>
      <c r="T726" s="828"/>
      <c r="U726" s="829"/>
      <c r="V726" s="830"/>
      <c r="W726" s="313" t="s">
        <v>4212</v>
      </c>
      <c r="X726" s="824"/>
      <c r="Y726" s="706"/>
      <c r="Z726" s="824"/>
    </row>
    <row r="727" spans="1:26" s="5" customFormat="1">
      <c r="A727" s="817" t="s">
        <v>4017</v>
      </c>
      <c r="B727" s="817" t="s">
        <v>4085</v>
      </c>
      <c r="C727" s="831" t="s">
        <v>5824</v>
      </c>
      <c r="D727" s="819" t="str">
        <f t="shared" ref="D727" si="714">B727&amp;" "&amp;" "&amp;C727</f>
        <v>S3-068  バズズ (悪霊の神々)</v>
      </c>
      <c r="E727" s="841" t="s">
        <v>54</v>
      </c>
      <c r="F727" s="852" t="s">
        <v>75</v>
      </c>
      <c r="G727" s="822" t="s">
        <v>40</v>
      </c>
      <c r="H727" s="833" t="s">
        <v>19</v>
      </c>
      <c r="I727" s="846" t="s">
        <v>93</v>
      </c>
      <c r="J727" s="817">
        <v>2</v>
      </c>
      <c r="K727" s="329" t="s">
        <v>99</v>
      </c>
      <c r="L727" s="315" t="s">
        <v>2040</v>
      </c>
      <c r="M727" s="51" t="s">
        <v>4280</v>
      </c>
      <c r="N727" s="315" t="s">
        <v>496</v>
      </c>
      <c r="O727" s="824"/>
      <c r="P727" s="271"/>
      <c r="Q727" s="825">
        <v>2450</v>
      </c>
      <c r="R727" s="826">
        <v>1450</v>
      </c>
      <c r="S727" s="827">
        <v>1720</v>
      </c>
      <c r="T727" s="828">
        <v>1370</v>
      </c>
      <c r="U727" s="829">
        <v>1170</v>
      </c>
      <c r="V727" s="830">
        <f t="shared" ref="V727" si="715">SUM(Q727:U728)</f>
        <v>8160</v>
      </c>
      <c r="W727" s="824" t="s">
        <v>4328</v>
      </c>
      <c r="X727" s="824"/>
      <c r="Y727" s="706"/>
      <c r="Z727" s="824"/>
    </row>
    <row r="728" spans="1:26" s="5" customFormat="1">
      <c r="A728" s="817" t="s">
        <v>4017</v>
      </c>
      <c r="B728" s="817"/>
      <c r="C728" s="831" t="s">
        <v>5824</v>
      </c>
      <c r="D728" s="819" t="s">
        <v>2</v>
      </c>
      <c r="E728" s="841" t="s">
        <v>54</v>
      </c>
      <c r="F728" s="852" t="s">
        <v>75</v>
      </c>
      <c r="G728" s="822" t="s">
        <v>40</v>
      </c>
      <c r="H728" s="833" t="s">
        <v>19</v>
      </c>
      <c r="I728" s="846" t="s">
        <v>93</v>
      </c>
      <c r="J728" s="817">
        <v>2</v>
      </c>
      <c r="K728" s="326" t="s">
        <v>21</v>
      </c>
      <c r="L728" s="315" t="s">
        <v>105</v>
      </c>
      <c r="M728" s="37" t="s">
        <v>4273</v>
      </c>
      <c r="N728" s="315" t="s">
        <v>491</v>
      </c>
      <c r="O728" s="824"/>
      <c r="P728" s="271"/>
      <c r="Q728" s="825"/>
      <c r="R728" s="826"/>
      <c r="S728" s="827"/>
      <c r="T728" s="828"/>
      <c r="U728" s="829"/>
      <c r="V728" s="830"/>
      <c r="W728" s="824" t="s">
        <v>4328</v>
      </c>
      <c r="X728" s="824"/>
      <c r="Y728" s="706"/>
      <c r="Z728" s="824"/>
    </row>
    <row r="729" spans="1:26" s="5" customFormat="1">
      <c r="A729" s="817" t="s">
        <v>4017</v>
      </c>
      <c r="B729" s="817" t="s">
        <v>4086</v>
      </c>
      <c r="C729" s="831" t="s">
        <v>4098</v>
      </c>
      <c r="D729" s="819" t="str">
        <f t="shared" ref="D729" si="716">B729&amp;" "&amp;" "&amp;C729</f>
        <v>S3-069  邪神官ハーゴン</v>
      </c>
      <c r="E729" s="841" t="s">
        <v>54</v>
      </c>
      <c r="F729" s="840" t="s">
        <v>74</v>
      </c>
      <c r="G729" s="822" t="s">
        <v>40</v>
      </c>
      <c r="H729" s="822" t="s">
        <v>40</v>
      </c>
      <c r="I729" s="845"/>
      <c r="J729" s="845"/>
      <c r="K729" s="250" t="s">
        <v>99</v>
      </c>
      <c r="L729" s="315" t="s">
        <v>2040</v>
      </c>
      <c r="M729" s="51" t="s">
        <v>4281</v>
      </c>
      <c r="N729" s="246" t="s">
        <v>496</v>
      </c>
      <c r="O729" s="824"/>
      <c r="P729" s="271"/>
      <c r="Q729" s="825">
        <v>2620</v>
      </c>
      <c r="R729" s="826">
        <v>1150</v>
      </c>
      <c r="S729" s="827">
        <v>1740</v>
      </c>
      <c r="T729" s="828">
        <v>1100</v>
      </c>
      <c r="U729" s="829">
        <v>1600</v>
      </c>
      <c r="V729" s="830">
        <f t="shared" ref="V729" si="717">SUM(Q729:U730)</f>
        <v>8210</v>
      </c>
      <c r="W729" s="824"/>
      <c r="X729" s="824"/>
      <c r="Y729" s="706"/>
      <c r="Z729" s="824"/>
    </row>
    <row r="730" spans="1:26" s="5" customFormat="1">
      <c r="A730" s="817" t="s">
        <v>4017</v>
      </c>
      <c r="B730" s="817"/>
      <c r="C730" s="831" t="s">
        <v>4098</v>
      </c>
      <c r="D730" s="819" t="s">
        <v>2</v>
      </c>
      <c r="E730" s="841" t="s">
        <v>54</v>
      </c>
      <c r="F730" s="840" t="s">
        <v>74</v>
      </c>
      <c r="G730" s="822" t="s">
        <v>40</v>
      </c>
      <c r="H730" s="822" t="s">
        <v>40</v>
      </c>
      <c r="I730" s="845"/>
      <c r="J730" s="845"/>
      <c r="K730" s="248" t="s">
        <v>21</v>
      </c>
      <c r="L730" s="315" t="s">
        <v>2781</v>
      </c>
      <c r="M730" s="51" t="s">
        <v>4274</v>
      </c>
      <c r="N730" s="315" t="s">
        <v>494</v>
      </c>
      <c r="O730" s="824"/>
      <c r="P730" s="271"/>
      <c r="Q730" s="825"/>
      <c r="R730" s="826"/>
      <c r="S730" s="827"/>
      <c r="T730" s="828"/>
      <c r="U730" s="829"/>
      <c r="V730" s="830"/>
      <c r="W730" s="824"/>
      <c r="X730" s="824"/>
      <c r="Y730" s="706"/>
      <c r="Z730" s="824"/>
    </row>
    <row r="731" spans="1:26" s="5" customFormat="1">
      <c r="A731" s="817" t="s">
        <v>4017</v>
      </c>
      <c r="B731" s="817" t="s">
        <v>4087</v>
      </c>
      <c r="C731" s="831" t="s">
        <v>4009</v>
      </c>
      <c r="D731" s="819" t="str">
        <f t="shared" ref="D731" si="718">B731&amp;" "&amp;" "&amp;C731</f>
        <v>S3-070  冥竜王ヴェルザー</v>
      </c>
      <c r="E731" s="839" t="s">
        <v>73</v>
      </c>
      <c r="F731" s="832" t="s">
        <v>35</v>
      </c>
      <c r="G731" s="833" t="s">
        <v>19</v>
      </c>
      <c r="H731" s="842" t="s">
        <v>89</v>
      </c>
      <c r="I731" s="844" t="s">
        <v>4465</v>
      </c>
      <c r="J731" s="817" t="s">
        <v>4262</v>
      </c>
      <c r="K731" s="248" t="s">
        <v>21</v>
      </c>
      <c r="L731" s="315" t="s">
        <v>107</v>
      </c>
      <c r="M731" s="51" t="s">
        <v>4275</v>
      </c>
      <c r="N731" s="315" t="s">
        <v>491</v>
      </c>
      <c r="O731" s="824"/>
      <c r="P731" s="271"/>
      <c r="Q731" s="825">
        <v>2810</v>
      </c>
      <c r="R731" s="826">
        <v>1700</v>
      </c>
      <c r="S731" s="827">
        <v>990</v>
      </c>
      <c r="T731" s="828">
        <v>1190</v>
      </c>
      <c r="U731" s="829">
        <v>1810</v>
      </c>
      <c r="V731" s="830">
        <f t="shared" ref="V731" si="719">SUM(Q731:U732)</f>
        <v>8500</v>
      </c>
      <c r="W731" s="824"/>
      <c r="X731" s="824"/>
      <c r="Y731" s="706"/>
      <c r="Z731" s="824"/>
    </row>
    <row r="732" spans="1:26" s="5" customFormat="1">
      <c r="A732" s="817" t="s">
        <v>4017</v>
      </c>
      <c r="B732" s="817"/>
      <c r="C732" s="831" t="s">
        <v>4009</v>
      </c>
      <c r="D732" s="819" t="s">
        <v>2</v>
      </c>
      <c r="E732" s="839" t="s">
        <v>73</v>
      </c>
      <c r="F732" s="832" t="s">
        <v>35</v>
      </c>
      <c r="G732" s="833" t="s">
        <v>19</v>
      </c>
      <c r="H732" s="842" t="s">
        <v>89</v>
      </c>
      <c r="I732" s="844" t="s">
        <v>4465</v>
      </c>
      <c r="J732" s="817" t="s">
        <v>4262</v>
      </c>
      <c r="K732" s="328" t="s">
        <v>37</v>
      </c>
      <c r="L732" s="315" t="s">
        <v>2785</v>
      </c>
      <c r="M732" s="51" t="s">
        <v>4276</v>
      </c>
      <c r="N732" s="315" t="s">
        <v>492</v>
      </c>
      <c r="O732" s="824"/>
      <c r="P732" s="271"/>
      <c r="Q732" s="825"/>
      <c r="R732" s="826"/>
      <c r="S732" s="827"/>
      <c r="T732" s="828"/>
      <c r="U732" s="829"/>
      <c r="V732" s="830"/>
      <c r="W732" s="824"/>
      <c r="X732" s="824"/>
      <c r="Y732" s="706"/>
      <c r="Z732" s="824"/>
    </row>
    <row r="733" spans="1:26" s="5" customFormat="1">
      <c r="A733" s="817" t="s">
        <v>4017</v>
      </c>
      <c r="B733" s="817" t="s">
        <v>4092</v>
      </c>
      <c r="C733" s="831" t="s">
        <v>4099</v>
      </c>
      <c r="D733" s="819" t="str">
        <f t="shared" ref="D733" si="720">B733&amp;" "&amp;" "&amp;C733</f>
        <v>S3-071  破壊神シドー</v>
      </c>
      <c r="E733" s="839" t="s">
        <v>73</v>
      </c>
      <c r="F733" s="840" t="s">
        <v>74</v>
      </c>
      <c r="G733" s="833" t="s">
        <v>19</v>
      </c>
      <c r="H733" s="835" t="s">
        <v>88</v>
      </c>
      <c r="I733" s="834" t="s">
        <v>90</v>
      </c>
      <c r="J733" s="817" t="s">
        <v>4263</v>
      </c>
      <c r="K733" s="328" t="s">
        <v>37</v>
      </c>
      <c r="L733" s="315" t="s">
        <v>2787</v>
      </c>
      <c r="M733" s="51" t="s">
        <v>4284</v>
      </c>
      <c r="N733" s="315" t="s">
        <v>494</v>
      </c>
      <c r="O733" s="824"/>
      <c r="P733" s="271"/>
      <c r="Q733" s="825">
        <v>2750</v>
      </c>
      <c r="R733" s="826">
        <v>1860</v>
      </c>
      <c r="S733" s="827">
        <v>1010</v>
      </c>
      <c r="T733" s="828">
        <v>1280</v>
      </c>
      <c r="U733" s="829">
        <v>1480</v>
      </c>
      <c r="V733" s="830">
        <f t="shared" ref="V733" si="721">SUM(Q733:U734)</f>
        <v>8380</v>
      </c>
      <c r="W733" s="824"/>
      <c r="X733" s="824"/>
      <c r="Y733" s="706"/>
      <c r="Z733" s="824"/>
    </row>
    <row r="734" spans="1:26" s="5" customFormat="1">
      <c r="A734" s="817" t="s">
        <v>4017</v>
      </c>
      <c r="B734" s="817"/>
      <c r="C734" s="831" t="s">
        <v>4099</v>
      </c>
      <c r="D734" s="819" t="s">
        <v>2</v>
      </c>
      <c r="E734" s="839" t="s">
        <v>73</v>
      </c>
      <c r="F734" s="840" t="s">
        <v>74</v>
      </c>
      <c r="G734" s="833" t="s">
        <v>19</v>
      </c>
      <c r="H734" s="835" t="s">
        <v>88</v>
      </c>
      <c r="I734" s="834" t="s">
        <v>90</v>
      </c>
      <c r="J734" s="817" t="s">
        <v>4263</v>
      </c>
      <c r="K734" s="11" t="s">
        <v>81</v>
      </c>
      <c r="L734" s="315" t="s">
        <v>81</v>
      </c>
      <c r="M734" s="51" t="s">
        <v>4267</v>
      </c>
      <c r="N734" s="253" t="s">
        <v>490</v>
      </c>
      <c r="O734" s="824"/>
      <c r="P734" s="271"/>
      <c r="Q734" s="825"/>
      <c r="R734" s="826"/>
      <c r="S734" s="827"/>
      <c r="T734" s="828"/>
      <c r="U734" s="829"/>
      <c r="V734" s="830"/>
      <c r="W734" s="824"/>
      <c r="X734" s="824"/>
      <c r="Y734" s="706"/>
      <c r="Z734" s="824"/>
    </row>
    <row r="735" spans="1:26" s="5" customFormat="1">
      <c r="A735" s="817" t="s">
        <v>4017</v>
      </c>
      <c r="B735" s="817" t="s">
        <v>4093</v>
      </c>
      <c r="C735" s="831" t="s">
        <v>2</v>
      </c>
      <c r="D735" s="819" t="str">
        <f t="shared" ref="D735" si="722">B735&amp;" "&amp;" "&amp;C735</f>
        <v>S3-072  ダイ</v>
      </c>
      <c r="E735" s="820" t="s">
        <v>2700</v>
      </c>
      <c r="F735" s="821" t="s">
        <v>34</v>
      </c>
      <c r="G735" s="833" t="s">
        <v>19</v>
      </c>
      <c r="H735" s="833" t="s">
        <v>19</v>
      </c>
      <c r="I735" s="823" t="s">
        <v>82</v>
      </c>
      <c r="J735" s="817" t="s">
        <v>4263</v>
      </c>
      <c r="K735" s="265" t="s">
        <v>21</v>
      </c>
      <c r="L735" s="312" t="s">
        <v>104</v>
      </c>
      <c r="M735" s="51" t="s">
        <v>4215</v>
      </c>
      <c r="N735" s="273" t="s">
        <v>491</v>
      </c>
      <c r="O735" s="824"/>
      <c r="P735" s="271"/>
      <c r="Q735" s="825">
        <v>2650</v>
      </c>
      <c r="R735" s="826">
        <v>1770</v>
      </c>
      <c r="S735" s="827">
        <v>1220</v>
      </c>
      <c r="T735" s="828">
        <v>1630</v>
      </c>
      <c r="U735" s="829">
        <v>1370</v>
      </c>
      <c r="V735" s="830">
        <f t="shared" ref="V735" si="723">SUM(Q735:U736)</f>
        <v>8640</v>
      </c>
      <c r="W735" s="824" t="s">
        <v>3389</v>
      </c>
      <c r="X735" s="824"/>
      <c r="Y735" s="706"/>
      <c r="Z735" s="824"/>
    </row>
    <row r="736" spans="1:26" s="5" customFormat="1">
      <c r="A736" s="817" t="s">
        <v>4017</v>
      </c>
      <c r="B736" s="817"/>
      <c r="C736" s="831" t="s">
        <v>2</v>
      </c>
      <c r="D736" s="819" t="s">
        <v>2</v>
      </c>
      <c r="E736" s="820" t="s">
        <v>2700</v>
      </c>
      <c r="F736" s="821" t="s">
        <v>34</v>
      </c>
      <c r="G736" s="833" t="s">
        <v>19</v>
      </c>
      <c r="H736" s="833" t="s">
        <v>19</v>
      </c>
      <c r="I736" s="823" t="s">
        <v>82</v>
      </c>
      <c r="J736" s="817" t="s">
        <v>4263</v>
      </c>
      <c r="K736" s="265" t="s">
        <v>21</v>
      </c>
      <c r="L736" s="312" t="s">
        <v>104</v>
      </c>
      <c r="M736" s="51" t="s">
        <v>4216</v>
      </c>
      <c r="N736" s="253" t="s">
        <v>491</v>
      </c>
      <c r="O736" s="824"/>
      <c r="P736" s="271"/>
      <c r="Q736" s="825"/>
      <c r="R736" s="826"/>
      <c r="S736" s="827"/>
      <c r="T736" s="828"/>
      <c r="U736" s="829"/>
      <c r="V736" s="830"/>
      <c r="W736" s="824" t="s">
        <v>3389</v>
      </c>
      <c r="X736" s="824"/>
      <c r="Y736" s="706"/>
      <c r="Z736" s="824"/>
    </row>
    <row r="737" spans="1:26" s="5" customFormat="1">
      <c r="A737" s="817" t="s">
        <v>4017</v>
      </c>
      <c r="B737" s="817" t="s">
        <v>4094</v>
      </c>
      <c r="C737" s="831" t="s">
        <v>189</v>
      </c>
      <c r="D737" s="819" t="str">
        <f t="shared" ref="D737" si="724">B737&amp;" "&amp;" "&amp;C737</f>
        <v>S3-073  アバン</v>
      </c>
      <c r="E737" s="820" t="s">
        <v>2700</v>
      </c>
      <c r="F737" s="821" t="s">
        <v>34</v>
      </c>
      <c r="G737" s="833" t="s">
        <v>19</v>
      </c>
      <c r="H737" s="822" t="s">
        <v>40</v>
      </c>
      <c r="I737" s="848" t="s">
        <v>87</v>
      </c>
      <c r="J737" s="817" t="s">
        <v>4263</v>
      </c>
      <c r="K737" s="275" t="s">
        <v>21</v>
      </c>
      <c r="L737" s="312" t="s">
        <v>105</v>
      </c>
      <c r="M737" s="51" t="s">
        <v>4217</v>
      </c>
      <c r="N737" s="273" t="s">
        <v>490</v>
      </c>
      <c r="O737" s="824"/>
      <c r="P737" s="271"/>
      <c r="Q737" s="825">
        <v>2810</v>
      </c>
      <c r="R737" s="826">
        <v>1710</v>
      </c>
      <c r="S737" s="827">
        <v>1350</v>
      </c>
      <c r="T737" s="828">
        <v>1320</v>
      </c>
      <c r="U737" s="829">
        <v>1380</v>
      </c>
      <c r="V737" s="830">
        <f t="shared" ref="V737" si="725">SUM(Q737:U738)</f>
        <v>8570</v>
      </c>
      <c r="W737" s="824"/>
      <c r="X737" s="824"/>
      <c r="Y737" s="706"/>
      <c r="Z737" s="824"/>
    </row>
    <row r="738" spans="1:26" s="5" customFormat="1">
      <c r="A738" s="817" t="s">
        <v>4017</v>
      </c>
      <c r="B738" s="817"/>
      <c r="C738" s="831" t="s">
        <v>189</v>
      </c>
      <c r="D738" s="819" t="s">
        <v>2</v>
      </c>
      <c r="E738" s="820" t="s">
        <v>2700</v>
      </c>
      <c r="F738" s="821" t="s">
        <v>34</v>
      </c>
      <c r="G738" s="833" t="s">
        <v>19</v>
      </c>
      <c r="H738" s="822" t="s">
        <v>40</v>
      </c>
      <c r="I738" s="848" t="s">
        <v>87</v>
      </c>
      <c r="J738" s="817" t="s">
        <v>4263</v>
      </c>
      <c r="K738" s="265" t="s">
        <v>21</v>
      </c>
      <c r="L738" s="312" t="s">
        <v>2040</v>
      </c>
      <c r="M738" s="51" t="s">
        <v>4218</v>
      </c>
      <c r="N738" s="253" t="s">
        <v>85</v>
      </c>
      <c r="O738" s="824"/>
      <c r="P738" s="271"/>
      <c r="Q738" s="825"/>
      <c r="R738" s="826"/>
      <c r="S738" s="827"/>
      <c r="T738" s="828"/>
      <c r="U738" s="829"/>
      <c r="V738" s="830"/>
      <c r="W738" s="824"/>
      <c r="X738" s="824"/>
      <c r="Y738" s="706"/>
      <c r="Z738" s="824"/>
    </row>
    <row r="739" spans="1:26" s="5" customFormat="1">
      <c r="A739" s="817" t="s">
        <v>4017</v>
      </c>
      <c r="B739" s="817" t="s">
        <v>4095</v>
      </c>
      <c r="C739" s="831" t="s">
        <v>194</v>
      </c>
      <c r="D739" s="819" t="str">
        <f t="shared" ref="D739" si="726">B739&amp;" "&amp;" "&amp;C739</f>
        <v>S3-074  マルティナ</v>
      </c>
      <c r="E739" s="820" t="s">
        <v>2700</v>
      </c>
      <c r="F739" s="821" t="s">
        <v>34</v>
      </c>
      <c r="G739" s="833" t="s">
        <v>19</v>
      </c>
      <c r="H739" s="835" t="s">
        <v>88</v>
      </c>
      <c r="I739" s="849" t="s">
        <v>91</v>
      </c>
      <c r="J739" s="817" t="s">
        <v>4263</v>
      </c>
      <c r="K739" s="276" t="s">
        <v>37</v>
      </c>
      <c r="L739" s="312" t="s">
        <v>272</v>
      </c>
      <c r="M739" s="51" t="s">
        <v>4214</v>
      </c>
      <c r="N739" s="273" t="s">
        <v>490</v>
      </c>
      <c r="O739" s="824"/>
      <c r="P739" s="271"/>
      <c r="Q739" s="825">
        <v>2720</v>
      </c>
      <c r="R739" s="826">
        <v>1650</v>
      </c>
      <c r="S739" s="827">
        <v>1140</v>
      </c>
      <c r="T739" s="828">
        <v>1620</v>
      </c>
      <c r="U739" s="829">
        <v>1410</v>
      </c>
      <c r="V739" s="830">
        <f t="shared" ref="V739" si="727">SUM(Q739:U740)</f>
        <v>8540</v>
      </c>
      <c r="W739" s="824" t="s">
        <v>4260</v>
      </c>
      <c r="X739" s="824"/>
      <c r="Y739" s="706"/>
      <c r="Z739" s="824"/>
    </row>
    <row r="740" spans="1:26" s="5" customFormat="1">
      <c r="A740" s="817" t="s">
        <v>4017</v>
      </c>
      <c r="B740" s="817"/>
      <c r="C740" s="831" t="s">
        <v>194</v>
      </c>
      <c r="D740" s="819" t="s">
        <v>2</v>
      </c>
      <c r="E740" s="820" t="s">
        <v>2700</v>
      </c>
      <c r="F740" s="821" t="s">
        <v>34</v>
      </c>
      <c r="G740" s="833" t="s">
        <v>19</v>
      </c>
      <c r="H740" s="835" t="s">
        <v>88</v>
      </c>
      <c r="I740" s="849" t="s">
        <v>91</v>
      </c>
      <c r="J740" s="817" t="s">
        <v>4263</v>
      </c>
      <c r="K740" s="275" t="s">
        <v>21</v>
      </c>
      <c r="L740" s="312" t="s">
        <v>2040</v>
      </c>
      <c r="M740" s="51" t="s">
        <v>4219</v>
      </c>
      <c r="N740" s="273" t="s">
        <v>85</v>
      </c>
      <c r="O740" s="824"/>
      <c r="P740" s="271"/>
      <c r="Q740" s="825"/>
      <c r="R740" s="826"/>
      <c r="S740" s="827"/>
      <c r="T740" s="828"/>
      <c r="U740" s="829"/>
      <c r="V740" s="830"/>
      <c r="W740" s="824" t="s">
        <v>4260</v>
      </c>
      <c r="X740" s="824"/>
      <c r="Y740" s="706"/>
      <c r="Z740" s="824"/>
    </row>
    <row r="741" spans="1:26" s="5" customFormat="1">
      <c r="A741" s="817" t="s">
        <v>4017</v>
      </c>
      <c r="B741" s="817" t="s">
        <v>4096</v>
      </c>
      <c r="C741" s="831" t="s">
        <v>42</v>
      </c>
      <c r="D741" s="819" t="str">
        <f t="shared" ref="D741" si="728">B741&amp;" "&amp;" "&amp;C741</f>
        <v>S3-075  レオナ</v>
      </c>
      <c r="E741" s="820" t="s">
        <v>2700</v>
      </c>
      <c r="F741" s="821" t="s">
        <v>34</v>
      </c>
      <c r="G741" s="822" t="s">
        <v>40</v>
      </c>
      <c r="H741" s="843" t="s">
        <v>80</v>
      </c>
      <c r="I741" s="836" t="s">
        <v>41</v>
      </c>
      <c r="J741" s="817" t="s">
        <v>4262</v>
      </c>
      <c r="K741" s="336" t="s">
        <v>21</v>
      </c>
      <c r="L741" s="334" t="s">
        <v>2040</v>
      </c>
      <c r="M741" s="39" t="s">
        <v>4523</v>
      </c>
      <c r="N741" s="334" t="s">
        <v>491</v>
      </c>
      <c r="O741" s="824"/>
      <c r="P741" s="271"/>
      <c r="Q741" s="825">
        <v>2670</v>
      </c>
      <c r="R741" s="826">
        <v>1020</v>
      </c>
      <c r="S741" s="827">
        <v>1820</v>
      </c>
      <c r="T741" s="828">
        <v>1650</v>
      </c>
      <c r="U741" s="829">
        <v>1430</v>
      </c>
      <c r="V741" s="830">
        <f t="shared" ref="V741" si="729">SUM(Q741:U742)</f>
        <v>8590</v>
      </c>
      <c r="W741" s="824" t="s">
        <v>3389</v>
      </c>
      <c r="X741" s="824"/>
      <c r="Y741" s="706"/>
      <c r="Z741" s="824"/>
    </row>
    <row r="742" spans="1:26" s="5" customFormat="1">
      <c r="A742" s="817" t="s">
        <v>4017</v>
      </c>
      <c r="B742" s="817"/>
      <c r="C742" s="831" t="s">
        <v>42</v>
      </c>
      <c r="D742" s="819" t="s">
        <v>2</v>
      </c>
      <c r="E742" s="820" t="s">
        <v>2700</v>
      </c>
      <c r="F742" s="821" t="s">
        <v>34</v>
      </c>
      <c r="G742" s="822" t="s">
        <v>40</v>
      </c>
      <c r="H742" s="843" t="s">
        <v>80</v>
      </c>
      <c r="I742" s="836" t="s">
        <v>41</v>
      </c>
      <c r="J742" s="817" t="s">
        <v>4262</v>
      </c>
      <c r="K742" s="336" t="s">
        <v>21</v>
      </c>
      <c r="L742" s="334" t="s">
        <v>104</v>
      </c>
      <c r="M742" s="51" t="s">
        <v>4524</v>
      </c>
      <c r="N742" s="334" t="s">
        <v>496</v>
      </c>
      <c r="O742" s="824"/>
      <c r="P742" s="271"/>
      <c r="Q742" s="825"/>
      <c r="R742" s="826"/>
      <c r="S742" s="827"/>
      <c r="T742" s="828"/>
      <c r="U742" s="829"/>
      <c r="V742" s="830"/>
      <c r="W742" s="824" t="s">
        <v>3389</v>
      </c>
      <c r="X742" s="824"/>
      <c r="Y742" s="706"/>
      <c r="Z742" s="824"/>
    </row>
    <row r="743" spans="1:26" s="5" customFormat="1">
      <c r="A743" s="817" t="s">
        <v>4017</v>
      </c>
      <c r="B743" s="817" t="s">
        <v>4097</v>
      </c>
      <c r="C743" s="831" t="s">
        <v>4334</v>
      </c>
      <c r="D743" s="819" t="str">
        <f t="shared" ref="D743" si="730">B743&amp;" "&amp;" "&amp;C743</f>
        <v>S3-076  超越大魔王ロムドラド</v>
      </c>
      <c r="E743" s="820" t="s">
        <v>2700</v>
      </c>
      <c r="F743" s="840" t="s">
        <v>74</v>
      </c>
      <c r="G743" s="822" t="s">
        <v>40</v>
      </c>
      <c r="H743" s="835" t="s">
        <v>88</v>
      </c>
      <c r="I743" s="844" t="s">
        <v>4465</v>
      </c>
      <c r="J743" s="817" t="s">
        <v>4263</v>
      </c>
      <c r="K743" s="337" t="s">
        <v>37</v>
      </c>
      <c r="L743" s="334" t="s">
        <v>2787</v>
      </c>
      <c r="M743" s="51" t="s">
        <v>4554</v>
      </c>
      <c r="N743" s="334" t="s">
        <v>494</v>
      </c>
      <c r="O743" s="824"/>
      <c r="P743" s="271"/>
      <c r="Q743" s="825">
        <v>2890</v>
      </c>
      <c r="R743" s="826">
        <v>1400</v>
      </c>
      <c r="S743" s="827">
        <v>1870</v>
      </c>
      <c r="T743" s="828">
        <v>1340</v>
      </c>
      <c r="U743" s="829">
        <v>1140</v>
      </c>
      <c r="V743" s="830">
        <f t="shared" ref="V743" si="731">SUM(Q743:U744)</f>
        <v>8640</v>
      </c>
      <c r="W743" s="824"/>
      <c r="X743" s="824"/>
      <c r="Y743" s="706"/>
      <c r="Z743" s="824" t="s">
        <v>4716</v>
      </c>
    </row>
    <row r="744" spans="1:26" s="5" customFormat="1">
      <c r="A744" s="817" t="s">
        <v>4017</v>
      </c>
      <c r="B744" s="817"/>
      <c r="C744" s="831" t="s">
        <v>4334</v>
      </c>
      <c r="D744" s="819" t="s">
        <v>2</v>
      </c>
      <c r="E744" s="820" t="s">
        <v>2700</v>
      </c>
      <c r="F744" s="840" t="s">
        <v>74</v>
      </c>
      <c r="G744" s="822" t="s">
        <v>40</v>
      </c>
      <c r="H744" s="835" t="s">
        <v>88</v>
      </c>
      <c r="I744" s="844" t="s">
        <v>4465</v>
      </c>
      <c r="J744" s="817" t="s">
        <v>4263</v>
      </c>
      <c r="K744" s="335" t="s">
        <v>99</v>
      </c>
      <c r="L744" s="253" t="s">
        <v>4335</v>
      </c>
      <c r="M744" s="51" t="s">
        <v>4541</v>
      </c>
      <c r="N744" s="334" t="s">
        <v>491</v>
      </c>
      <c r="O744" s="824"/>
      <c r="P744" s="271"/>
      <c r="Q744" s="825"/>
      <c r="R744" s="826"/>
      <c r="S744" s="827"/>
      <c r="T744" s="828"/>
      <c r="U744" s="829"/>
      <c r="V744" s="830"/>
      <c r="W744" s="824"/>
      <c r="X744" s="824"/>
      <c r="Y744" s="706"/>
      <c r="Z744" s="824" t="s">
        <v>4716</v>
      </c>
    </row>
    <row r="745" spans="1:26" s="5" customFormat="1">
      <c r="A745" s="817" t="s">
        <v>2702</v>
      </c>
      <c r="B745" s="817" t="s">
        <v>2703</v>
      </c>
      <c r="C745" s="831" t="s">
        <v>2</v>
      </c>
      <c r="D745" s="819" t="str">
        <f>B745&amp;" "&amp;" "&amp;C745</f>
        <v>S2-001  ダイ</v>
      </c>
      <c r="E745" s="858" t="s">
        <v>609</v>
      </c>
      <c r="F745" s="821" t="s">
        <v>34</v>
      </c>
      <c r="G745" s="833" t="s">
        <v>19</v>
      </c>
      <c r="H745" s="833" t="s">
        <v>19</v>
      </c>
      <c r="I745" s="845"/>
      <c r="J745" s="845"/>
      <c r="K745" s="7" t="s">
        <v>37</v>
      </c>
      <c r="L745" s="111" t="s">
        <v>2780</v>
      </c>
      <c r="M745" s="51" t="s">
        <v>3260</v>
      </c>
      <c r="N745" s="111" t="s">
        <v>490</v>
      </c>
      <c r="O745" s="824"/>
      <c r="P745" s="271"/>
      <c r="Q745" s="825">
        <v>1840</v>
      </c>
      <c r="R745" s="826">
        <v>1270</v>
      </c>
      <c r="S745" s="827">
        <v>770</v>
      </c>
      <c r="T745" s="828">
        <v>1040</v>
      </c>
      <c r="U745" s="829">
        <v>900</v>
      </c>
      <c r="V745" s="830">
        <f t="shared" ref="V745" si="732">SUM(Q745:U746)</f>
        <v>5820</v>
      </c>
      <c r="W745" s="824" t="s">
        <v>3389</v>
      </c>
      <c r="X745" s="824"/>
      <c r="Y745" s="706"/>
      <c r="Z745" s="824"/>
    </row>
    <row r="746" spans="1:26" s="5" customFormat="1">
      <c r="A746" s="817" t="s">
        <v>2702</v>
      </c>
      <c r="B746" s="817"/>
      <c r="C746" s="831" t="s">
        <v>2</v>
      </c>
      <c r="D746" s="819" t="s">
        <v>2</v>
      </c>
      <c r="E746" s="858" t="s">
        <v>609</v>
      </c>
      <c r="F746" s="821" t="s">
        <v>34</v>
      </c>
      <c r="G746" s="833" t="s">
        <v>19</v>
      </c>
      <c r="H746" s="833" t="s">
        <v>19</v>
      </c>
      <c r="I746" s="845"/>
      <c r="J746" s="845"/>
      <c r="K746" s="112"/>
      <c r="L746" s="112"/>
      <c r="M746" s="51"/>
      <c r="N746" s="112"/>
      <c r="O746" s="824"/>
      <c r="P746" s="271"/>
      <c r="Q746" s="825"/>
      <c r="R746" s="826"/>
      <c r="S746" s="827"/>
      <c r="T746" s="828"/>
      <c r="U746" s="829"/>
      <c r="V746" s="830"/>
      <c r="W746" s="824" t="s">
        <v>3389</v>
      </c>
      <c r="X746" s="824"/>
      <c r="Y746" s="706"/>
      <c r="Z746" s="824"/>
    </row>
    <row r="747" spans="1:26" s="5" customFormat="1">
      <c r="A747" s="817" t="s">
        <v>2702</v>
      </c>
      <c r="B747" s="817" t="s">
        <v>2704</v>
      </c>
      <c r="C747" s="831" t="s">
        <v>38</v>
      </c>
      <c r="D747" s="819" t="str">
        <f t="shared" ref="D747" si="733">B747&amp;" "&amp;" "&amp;C747</f>
        <v>S2-002  ポップ</v>
      </c>
      <c r="E747" s="858" t="s">
        <v>609</v>
      </c>
      <c r="F747" s="821" t="s">
        <v>34</v>
      </c>
      <c r="G747" s="833" t="s">
        <v>19</v>
      </c>
      <c r="H747" s="833" t="s">
        <v>19</v>
      </c>
      <c r="I747" s="845"/>
      <c r="J747" s="845"/>
      <c r="K747" s="8" t="s">
        <v>99</v>
      </c>
      <c r="L747" s="111" t="s">
        <v>2781</v>
      </c>
      <c r="M747" s="51" t="s">
        <v>3404</v>
      </c>
      <c r="N747" s="111" t="s">
        <v>491</v>
      </c>
      <c r="O747" s="824"/>
      <c r="P747" s="271"/>
      <c r="Q747" s="825">
        <v>1880</v>
      </c>
      <c r="R747" s="826">
        <v>770</v>
      </c>
      <c r="S747" s="827">
        <v>1190</v>
      </c>
      <c r="T747" s="828">
        <v>1040</v>
      </c>
      <c r="U747" s="829">
        <v>930</v>
      </c>
      <c r="V747" s="830">
        <f t="shared" ref="V747" si="734">SUM(Q747:U748)</f>
        <v>5810</v>
      </c>
      <c r="W747" s="824" t="s">
        <v>3389</v>
      </c>
      <c r="X747" s="824"/>
      <c r="Y747" s="706"/>
      <c r="Z747" s="824"/>
    </row>
    <row r="748" spans="1:26" s="5" customFormat="1">
      <c r="A748" s="817" t="s">
        <v>2702</v>
      </c>
      <c r="B748" s="817"/>
      <c r="C748" s="831" t="s">
        <v>38</v>
      </c>
      <c r="D748" s="819" t="s">
        <v>2</v>
      </c>
      <c r="E748" s="858" t="s">
        <v>609</v>
      </c>
      <c r="F748" s="821" t="s">
        <v>34</v>
      </c>
      <c r="G748" s="833" t="s">
        <v>19</v>
      </c>
      <c r="H748" s="833" t="s">
        <v>19</v>
      </c>
      <c r="I748" s="845"/>
      <c r="J748" s="845"/>
      <c r="K748" s="112"/>
      <c r="L748" s="112"/>
      <c r="M748" s="51"/>
      <c r="N748" s="112"/>
      <c r="O748" s="824"/>
      <c r="P748" s="271"/>
      <c r="Q748" s="825"/>
      <c r="R748" s="826"/>
      <c r="S748" s="827"/>
      <c r="T748" s="828"/>
      <c r="U748" s="829"/>
      <c r="V748" s="830"/>
      <c r="W748" s="824" t="s">
        <v>3389</v>
      </c>
      <c r="X748" s="824"/>
      <c r="Y748" s="706"/>
      <c r="Z748" s="824"/>
    </row>
    <row r="749" spans="1:26" s="5" customFormat="1">
      <c r="A749" s="817" t="s">
        <v>2702</v>
      </c>
      <c r="B749" s="817" t="s">
        <v>2705</v>
      </c>
      <c r="C749" s="831" t="s">
        <v>4</v>
      </c>
      <c r="D749" s="819" t="str">
        <f t="shared" ref="D749" si="735">B749&amp;" "&amp;" "&amp;C749</f>
        <v>S2-003  クロコダイン</v>
      </c>
      <c r="E749" s="858" t="s">
        <v>609</v>
      </c>
      <c r="F749" s="821" t="s">
        <v>34</v>
      </c>
      <c r="G749" s="842" t="s">
        <v>89</v>
      </c>
      <c r="H749" s="833" t="s">
        <v>19</v>
      </c>
      <c r="I749" s="845"/>
      <c r="J749" s="845"/>
      <c r="K749" s="7" t="s">
        <v>37</v>
      </c>
      <c r="L749" s="111" t="s">
        <v>2780</v>
      </c>
      <c r="M749" s="51" t="s">
        <v>3405</v>
      </c>
      <c r="N749" s="111" t="s">
        <v>491</v>
      </c>
      <c r="O749" s="824"/>
      <c r="P749" s="271"/>
      <c r="Q749" s="825">
        <v>1890</v>
      </c>
      <c r="R749" s="826">
        <v>1170</v>
      </c>
      <c r="S749" s="827">
        <v>700</v>
      </c>
      <c r="T749" s="828">
        <v>810</v>
      </c>
      <c r="U749" s="829">
        <v>1220</v>
      </c>
      <c r="V749" s="830">
        <f t="shared" ref="V749" si="736">SUM(Q749:U750)</f>
        <v>5790</v>
      </c>
      <c r="W749" s="824"/>
      <c r="X749" s="824"/>
      <c r="Y749" s="706"/>
      <c r="Z749" s="824"/>
    </row>
    <row r="750" spans="1:26" s="5" customFormat="1">
      <c r="A750" s="817" t="s">
        <v>2702</v>
      </c>
      <c r="B750" s="817"/>
      <c r="C750" s="831" t="s">
        <v>4</v>
      </c>
      <c r="D750" s="819" t="s">
        <v>2</v>
      </c>
      <c r="E750" s="858" t="s">
        <v>609</v>
      </c>
      <c r="F750" s="821" t="s">
        <v>34</v>
      </c>
      <c r="G750" s="842" t="s">
        <v>89</v>
      </c>
      <c r="H750" s="833" t="s">
        <v>19</v>
      </c>
      <c r="I750" s="845"/>
      <c r="J750" s="845"/>
      <c r="K750" s="112"/>
      <c r="L750" s="112"/>
      <c r="M750" s="51"/>
      <c r="N750" s="112"/>
      <c r="O750" s="824"/>
      <c r="P750" s="271"/>
      <c r="Q750" s="825"/>
      <c r="R750" s="826"/>
      <c r="S750" s="827"/>
      <c r="T750" s="828"/>
      <c r="U750" s="829"/>
      <c r="V750" s="830"/>
      <c r="W750" s="824"/>
      <c r="X750" s="824"/>
      <c r="Y750" s="706"/>
      <c r="Z750" s="824"/>
    </row>
    <row r="751" spans="1:26" s="5" customFormat="1">
      <c r="A751" s="817" t="s">
        <v>2702</v>
      </c>
      <c r="B751" s="817" t="s">
        <v>2706</v>
      </c>
      <c r="C751" s="818" t="s">
        <v>1219</v>
      </c>
      <c r="D751" s="819" t="str">
        <f t="shared" ref="D751" si="737">B751&amp;" "&amp;" "&amp;C751</f>
        <v>S2-004  キメラ</v>
      </c>
      <c r="E751" s="858" t="s">
        <v>609</v>
      </c>
      <c r="F751" s="857" t="s">
        <v>128</v>
      </c>
      <c r="G751" s="833" t="s">
        <v>19</v>
      </c>
      <c r="H751" s="833" t="s">
        <v>19</v>
      </c>
      <c r="I751" s="834" t="s">
        <v>90</v>
      </c>
      <c r="J751" s="817">
        <v>1</v>
      </c>
      <c r="K751" s="113" t="s">
        <v>21</v>
      </c>
      <c r="L751" s="111" t="s">
        <v>2779</v>
      </c>
      <c r="M751" s="51" t="s">
        <v>3235</v>
      </c>
      <c r="N751" s="111" t="s">
        <v>491</v>
      </c>
      <c r="O751" s="824">
        <v>3</v>
      </c>
      <c r="P751" s="824">
        <v>2</v>
      </c>
      <c r="Q751" s="825">
        <v>1740</v>
      </c>
      <c r="R751" s="826">
        <v>900</v>
      </c>
      <c r="S751" s="827">
        <v>940</v>
      </c>
      <c r="T751" s="828">
        <v>1070</v>
      </c>
      <c r="U751" s="829">
        <v>990</v>
      </c>
      <c r="V751" s="830">
        <f t="shared" ref="V751" si="738">SUM(Q751:U752)</f>
        <v>5640</v>
      </c>
      <c r="W751" s="824"/>
      <c r="X751" s="824"/>
      <c r="Y751" s="706"/>
      <c r="Z751" s="824"/>
    </row>
    <row r="752" spans="1:26" s="5" customFormat="1">
      <c r="A752" s="817" t="s">
        <v>2702</v>
      </c>
      <c r="B752" s="817"/>
      <c r="C752" s="818" t="s">
        <v>1219</v>
      </c>
      <c r="D752" s="819" t="s">
        <v>2</v>
      </c>
      <c r="E752" s="858" t="s">
        <v>609</v>
      </c>
      <c r="F752" s="857" t="s">
        <v>128</v>
      </c>
      <c r="G752" s="833" t="s">
        <v>19</v>
      </c>
      <c r="H752" s="833" t="s">
        <v>19</v>
      </c>
      <c r="I752" s="834" t="s">
        <v>90</v>
      </c>
      <c r="J752" s="817">
        <v>1</v>
      </c>
      <c r="K752" s="112"/>
      <c r="L752" s="112"/>
      <c r="M752" s="51"/>
      <c r="N752" s="112"/>
      <c r="O752" s="824">
        <v>1</v>
      </c>
      <c r="P752" s="824">
        <v>1</v>
      </c>
      <c r="Q752" s="825"/>
      <c r="R752" s="826"/>
      <c r="S752" s="827"/>
      <c r="T752" s="828"/>
      <c r="U752" s="829"/>
      <c r="V752" s="830"/>
      <c r="W752" s="824"/>
      <c r="X752" s="824"/>
      <c r="Y752" s="706"/>
      <c r="Z752" s="824"/>
    </row>
    <row r="753" spans="1:26" s="5" customFormat="1">
      <c r="A753" s="817" t="s">
        <v>2702</v>
      </c>
      <c r="B753" s="817" t="s">
        <v>2707</v>
      </c>
      <c r="C753" s="831" t="s">
        <v>1209</v>
      </c>
      <c r="D753" s="819" t="str">
        <f t="shared" ref="D753" si="739">B753&amp;" "&amp;" "&amp;C753</f>
        <v>S2-005  ドラキー</v>
      </c>
      <c r="E753" s="858" t="s">
        <v>609</v>
      </c>
      <c r="F753" s="857" t="s">
        <v>128</v>
      </c>
      <c r="G753" s="833" t="s">
        <v>19</v>
      </c>
      <c r="H753" s="835" t="s">
        <v>88</v>
      </c>
      <c r="I753" s="845"/>
      <c r="J753" s="845"/>
      <c r="K753" s="113" t="s">
        <v>21</v>
      </c>
      <c r="L753" s="111" t="s">
        <v>2779</v>
      </c>
      <c r="M753" s="51" t="s">
        <v>3236</v>
      </c>
      <c r="N753" s="111" t="s">
        <v>491</v>
      </c>
      <c r="O753" s="824"/>
      <c r="P753" s="271"/>
      <c r="Q753" s="825">
        <v>1690</v>
      </c>
      <c r="R753" s="826">
        <v>1090</v>
      </c>
      <c r="S753" s="827">
        <v>1030</v>
      </c>
      <c r="T753" s="828">
        <v>1020</v>
      </c>
      <c r="U753" s="829">
        <v>810</v>
      </c>
      <c r="V753" s="830">
        <f t="shared" ref="V753" si="740">SUM(Q753:U754)</f>
        <v>5640</v>
      </c>
      <c r="W753" s="824"/>
      <c r="X753" s="824"/>
      <c r="Y753" s="706"/>
      <c r="Z753" s="824"/>
    </row>
    <row r="754" spans="1:26" s="5" customFormat="1">
      <c r="A754" s="817" t="s">
        <v>2702</v>
      </c>
      <c r="B754" s="817"/>
      <c r="C754" s="831" t="s">
        <v>1209</v>
      </c>
      <c r="D754" s="819" t="s">
        <v>2</v>
      </c>
      <c r="E754" s="858" t="s">
        <v>609</v>
      </c>
      <c r="F754" s="857" t="s">
        <v>128</v>
      </c>
      <c r="G754" s="833" t="s">
        <v>19</v>
      </c>
      <c r="H754" s="835" t="s">
        <v>88</v>
      </c>
      <c r="I754" s="845"/>
      <c r="J754" s="845"/>
      <c r="K754" s="112"/>
      <c r="L754" s="112"/>
      <c r="M754" s="51"/>
      <c r="N754" s="112"/>
      <c r="O754" s="824"/>
      <c r="P754" s="271"/>
      <c r="Q754" s="825"/>
      <c r="R754" s="826"/>
      <c r="S754" s="827"/>
      <c r="T754" s="828"/>
      <c r="U754" s="829"/>
      <c r="V754" s="830"/>
      <c r="W754" s="824"/>
      <c r="X754" s="824"/>
      <c r="Y754" s="706"/>
      <c r="Z754" s="824"/>
    </row>
    <row r="755" spans="1:26" s="5" customFormat="1">
      <c r="A755" s="817" t="s">
        <v>2702</v>
      </c>
      <c r="B755" s="817" t="s">
        <v>2708</v>
      </c>
      <c r="C755" s="831" t="s">
        <v>1225</v>
      </c>
      <c r="D755" s="819" t="str">
        <f t="shared" ref="D755" si="741">B755&amp;" "&amp;" "&amp;C755</f>
        <v>S2-006  いたずらもぐら</v>
      </c>
      <c r="E755" s="858" t="s">
        <v>609</v>
      </c>
      <c r="F755" s="857" t="s">
        <v>128</v>
      </c>
      <c r="G755" s="833" t="s">
        <v>19</v>
      </c>
      <c r="H755" s="833" t="s">
        <v>19</v>
      </c>
      <c r="I755" s="845"/>
      <c r="J755" s="845"/>
      <c r="K755" s="113" t="s">
        <v>21</v>
      </c>
      <c r="L755" s="111" t="s">
        <v>2776</v>
      </c>
      <c r="M755" s="51" t="s">
        <v>3237</v>
      </c>
      <c r="N755" s="111" t="s">
        <v>491</v>
      </c>
      <c r="O755" s="824"/>
      <c r="P755" s="271"/>
      <c r="Q755" s="825">
        <v>1730</v>
      </c>
      <c r="R755" s="826">
        <v>1110</v>
      </c>
      <c r="S755" s="827">
        <v>760</v>
      </c>
      <c r="T755" s="828">
        <v>900</v>
      </c>
      <c r="U755" s="829">
        <v>1170</v>
      </c>
      <c r="V755" s="830">
        <f t="shared" ref="V755" si="742">SUM(Q755:U756)</f>
        <v>5670</v>
      </c>
      <c r="W755" s="824"/>
      <c r="X755" s="824"/>
      <c r="Y755" s="706"/>
      <c r="Z755" s="824"/>
    </row>
    <row r="756" spans="1:26" s="5" customFormat="1">
      <c r="A756" s="817" t="s">
        <v>2702</v>
      </c>
      <c r="B756" s="817"/>
      <c r="C756" s="831" t="s">
        <v>1225</v>
      </c>
      <c r="D756" s="819" t="s">
        <v>2</v>
      </c>
      <c r="E756" s="858" t="s">
        <v>609</v>
      </c>
      <c r="F756" s="857" t="s">
        <v>128</v>
      </c>
      <c r="G756" s="833" t="s">
        <v>19</v>
      </c>
      <c r="H756" s="833" t="s">
        <v>19</v>
      </c>
      <c r="I756" s="845"/>
      <c r="J756" s="845"/>
      <c r="K756" s="112"/>
      <c r="L756" s="112"/>
      <c r="M756" s="51"/>
      <c r="N756" s="112"/>
      <c r="O756" s="824"/>
      <c r="P756" s="271"/>
      <c r="Q756" s="825"/>
      <c r="R756" s="826"/>
      <c r="S756" s="827"/>
      <c r="T756" s="828"/>
      <c r="U756" s="829"/>
      <c r="V756" s="830"/>
      <c r="W756" s="824"/>
      <c r="X756" s="824"/>
      <c r="Y756" s="706"/>
      <c r="Z756" s="824"/>
    </row>
    <row r="757" spans="1:26" s="5" customFormat="1">
      <c r="A757" s="817" t="s">
        <v>2702</v>
      </c>
      <c r="B757" s="817" t="s">
        <v>2709</v>
      </c>
      <c r="C757" s="831" t="s">
        <v>1218</v>
      </c>
      <c r="D757" s="819" t="str">
        <f t="shared" ref="D757" si="743">B757&amp;" "&amp;" "&amp;C757</f>
        <v>S2-007  オーク</v>
      </c>
      <c r="E757" s="858" t="s">
        <v>609</v>
      </c>
      <c r="F757" s="857" t="s">
        <v>128</v>
      </c>
      <c r="G757" s="833" t="s">
        <v>19</v>
      </c>
      <c r="H757" s="833" t="s">
        <v>19</v>
      </c>
      <c r="I757" s="845"/>
      <c r="J757" s="845"/>
      <c r="K757" s="113" t="s">
        <v>21</v>
      </c>
      <c r="L757" s="111" t="s">
        <v>2779</v>
      </c>
      <c r="M757" s="51" t="s">
        <v>3406</v>
      </c>
      <c r="N757" s="111" t="s">
        <v>491</v>
      </c>
      <c r="O757" s="824"/>
      <c r="P757" s="271"/>
      <c r="Q757" s="825">
        <v>1810</v>
      </c>
      <c r="R757" s="826">
        <v>1090</v>
      </c>
      <c r="S757" s="827">
        <v>680</v>
      </c>
      <c r="T757" s="828">
        <v>950</v>
      </c>
      <c r="U757" s="829">
        <v>1150</v>
      </c>
      <c r="V757" s="830">
        <f t="shared" ref="V757" si="744">SUM(Q757:U758)</f>
        <v>5680</v>
      </c>
      <c r="W757" s="824" t="s">
        <v>4260</v>
      </c>
      <c r="X757" s="824"/>
      <c r="Y757" s="706"/>
      <c r="Z757" s="824"/>
    </row>
    <row r="758" spans="1:26" s="5" customFormat="1">
      <c r="A758" s="817" t="s">
        <v>2702</v>
      </c>
      <c r="B758" s="817"/>
      <c r="C758" s="831" t="s">
        <v>1218</v>
      </c>
      <c r="D758" s="819" t="s">
        <v>2</v>
      </c>
      <c r="E758" s="858" t="s">
        <v>609</v>
      </c>
      <c r="F758" s="857" t="s">
        <v>128</v>
      </c>
      <c r="G758" s="833" t="s">
        <v>19</v>
      </c>
      <c r="H758" s="833" t="s">
        <v>19</v>
      </c>
      <c r="I758" s="845"/>
      <c r="J758" s="845"/>
      <c r="K758" s="112"/>
      <c r="L758" s="112"/>
      <c r="M758" s="51"/>
      <c r="N758" s="112"/>
      <c r="O758" s="824"/>
      <c r="P758" s="271"/>
      <c r="Q758" s="825"/>
      <c r="R758" s="826"/>
      <c r="S758" s="827"/>
      <c r="T758" s="828"/>
      <c r="U758" s="829"/>
      <c r="V758" s="830"/>
      <c r="W758" s="824" t="s">
        <v>4260</v>
      </c>
      <c r="X758" s="824"/>
      <c r="Y758" s="706"/>
      <c r="Z758" s="824"/>
    </row>
    <row r="759" spans="1:26" s="5" customFormat="1">
      <c r="A759" s="817" t="s">
        <v>2702</v>
      </c>
      <c r="B759" s="817" t="s">
        <v>2710</v>
      </c>
      <c r="C759" s="818" t="s">
        <v>318</v>
      </c>
      <c r="D759" s="819" t="str">
        <f t="shared" ref="D759" si="745">B759&amp;" "&amp;" "&amp;C759</f>
        <v>S2-008  マミー</v>
      </c>
      <c r="E759" s="858" t="s">
        <v>609</v>
      </c>
      <c r="F759" s="856" t="s">
        <v>129</v>
      </c>
      <c r="G759" s="833" t="s">
        <v>19</v>
      </c>
      <c r="H759" s="833" t="s">
        <v>19</v>
      </c>
      <c r="I759" s="848" t="s">
        <v>87</v>
      </c>
      <c r="J759" s="817">
        <v>1</v>
      </c>
      <c r="K759" s="113" t="s">
        <v>21</v>
      </c>
      <c r="L759" s="111" t="s">
        <v>2777</v>
      </c>
      <c r="M759" s="51" t="s">
        <v>3265</v>
      </c>
      <c r="N759" s="111" t="s">
        <v>491</v>
      </c>
      <c r="O759" s="824">
        <v>3</v>
      </c>
      <c r="P759" s="824">
        <v>2</v>
      </c>
      <c r="Q759" s="825">
        <v>1810</v>
      </c>
      <c r="R759" s="826">
        <v>1270</v>
      </c>
      <c r="S759" s="827">
        <v>640</v>
      </c>
      <c r="T759" s="828">
        <v>780</v>
      </c>
      <c r="U759" s="829">
        <v>1220</v>
      </c>
      <c r="V759" s="830">
        <f t="shared" ref="V759" si="746">SUM(Q759:U760)</f>
        <v>5720</v>
      </c>
      <c r="W759" s="824"/>
      <c r="X759" s="824"/>
      <c r="Y759" s="706"/>
      <c r="Z759" s="824"/>
    </row>
    <row r="760" spans="1:26" s="5" customFormat="1">
      <c r="A760" s="817" t="s">
        <v>2702</v>
      </c>
      <c r="B760" s="817"/>
      <c r="C760" s="818" t="s">
        <v>318</v>
      </c>
      <c r="D760" s="819" t="s">
        <v>2</v>
      </c>
      <c r="E760" s="858" t="s">
        <v>609</v>
      </c>
      <c r="F760" s="856" t="s">
        <v>129</v>
      </c>
      <c r="G760" s="833" t="s">
        <v>19</v>
      </c>
      <c r="H760" s="833" t="s">
        <v>19</v>
      </c>
      <c r="I760" s="848" t="s">
        <v>87</v>
      </c>
      <c r="J760" s="817">
        <v>1</v>
      </c>
      <c r="K760" s="112"/>
      <c r="L760" s="112"/>
      <c r="M760" s="51"/>
      <c r="N760" s="112"/>
      <c r="O760" s="824">
        <v>1</v>
      </c>
      <c r="P760" s="824">
        <v>1</v>
      </c>
      <c r="Q760" s="825"/>
      <c r="R760" s="826"/>
      <c r="S760" s="827"/>
      <c r="T760" s="828"/>
      <c r="U760" s="829"/>
      <c r="V760" s="830"/>
      <c r="W760" s="824"/>
      <c r="X760" s="824"/>
      <c r="Y760" s="706"/>
      <c r="Z760" s="824"/>
    </row>
    <row r="761" spans="1:26" s="5" customFormat="1">
      <c r="A761" s="817" t="s">
        <v>2702</v>
      </c>
      <c r="B761" s="817" t="s">
        <v>2711</v>
      </c>
      <c r="C761" s="831" t="s">
        <v>1210</v>
      </c>
      <c r="D761" s="819" t="str">
        <f t="shared" ref="D761" si="747">B761&amp;" "&amp;" "&amp;C761</f>
        <v>S2-009  くさった死体</v>
      </c>
      <c r="E761" s="858" t="s">
        <v>609</v>
      </c>
      <c r="F761" s="856" t="s">
        <v>129</v>
      </c>
      <c r="G761" s="833" t="s">
        <v>19</v>
      </c>
      <c r="H761" s="842" t="s">
        <v>89</v>
      </c>
      <c r="I761" s="845"/>
      <c r="J761" s="845"/>
      <c r="K761" s="7" t="s">
        <v>37</v>
      </c>
      <c r="L761" s="111" t="s">
        <v>39</v>
      </c>
      <c r="M761" s="51" t="s">
        <v>3233</v>
      </c>
      <c r="N761" s="111" t="s">
        <v>492</v>
      </c>
      <c r="O761" s="824"/>
      <c r="P761" s="271"/>
      <c r="Q761" s="825">
        <v>1810</v>
      </c>
      <c r="R761" s="826">
        <v>1160</v>
      </c>
      <c r="S761" s="827">
        <v>610</v>
      </c>
      <c r="T761" s="828">
        <v>860</v>
      </c>
      <c r="U761" s="829">
        <v>1240</v>
      </c>
      <c r="V761" s="830">
        <f t="shared" ref="V761" si="748">SUM(Q761:U762)</f>
        <v>5680</v>
      </c>
      <c r="W761" s="824"/>
      <c r="X761" s="824"/>
      <c r="Y761" s="706"/>
      <c r="Z761" s="824"/>
    </row>
    <row r="762" spans="1:26" s="5" customFormat="1">
      <c r="A762" s="817" t="s">
        <v>2702</v>
      </c>
      <c r="B762" s="817"/>
      <c r="C762" s="831" t="s">
        <v>1210</v>
      </c>
      <c r="D762" s="819" t="s">
        <v>2</v>
      </c>
      <c r="E762" s="858" t="s">
        <v>609</v>
      </c>
      <c r="F762" s="856" t="s">
        <v>129</v>
      </c>
      <c r="G762" s="833" t="s">
        <v>19</v>
      </c>
      <c r="H762" s="842" t="s">
        <v>89</v>
      </c>
      <c r="I762" s="845"/>
      <c r="J762" s="845"/>
      <c r="K762" s="112"/>
      <c r="L762" s="112"/>
      <c r="M762" s="51"/>
      <c r="N762" s="112"/>
      <c r="O762" s="824"/>
      <c r="P762" s="271"/>
      <c r="Q762" s="825"/>
      <c r="R762" s="826"/>
      <c r="S762" s="827"/>
      <c r="T762" s="828"/>
      <c r="U762" s="829"/>
      <c r="V762" s="830"/>
      <c r="W762" s="824"/>
      <c r="X762" s="824"/>
      <c r="Y762" s="706"/>
      <c r="Z762" s="824"/>
    </row>
    <row r="763" spans="1:26" s="5" customFormat="1">
      <c r="A763" s="817" t="s">
        <v>2702</v>
      </c>
      <c r="B763" s="817" t="s">
        <v>2712</v>
      </c>
      <c r="C763" s="831" t="s">
        <v>1222</v>
      </c>
      <c r="D763" s="819" t="str">
        <f t="shared" ref="D763" si="749">B763&amp;" "&amp;" "&amp;C763</f>
        <v>S2-010  ホークマン</v>
      </c>
      <c r="E763" s="858" t="s">
        <v>609</v>
      </c>
      <c r="F763" s="852" t="s">
        <v>75</v>
      </c>
      <c r="G763" s="833" t="s">
        <v>19</v>
      </c>
      <c r="H763" s="835" t="s">
        <v>88</v>
      </c>
      <c r="I763" s="845"/>
      <c r="J763" s="845"/>
      <c r="K763" s="8" t="s">
        <v>99</v>
      </c>
      <c r="L763" s="111" t="s">
        <v>2778</v>
      </c>
      <c r="M763" s="51" t="s">
        <v>3407</v>
      </c>
      <c r="N763" s="111" t="s">
        <v>494</v>
      </c>
      <c r="O763" s="824"/>
      <c r="P763" s="271"/>
      <c r="Q763" s="825">
        <v>1750</v>
      </c>
      <c r="R763" s="826">
        <v>1110</v>
      </c>
      <c r="S763" s="827">
        <v>770</v>
      </c>
      <c r="T763" s="828">
        <v>1010</v>
      </c>
      <c r="U763" s="829">
        <v>1070</v>
      </c>
      <c r="V763" s="830">
        <f t="shared" ref="V763" si="750">SUM(Q763:U764)</f>
        <v>5710</v>
      </c>
      <c r="W763" s="824"/>
      <c r="X763" s="824"/>
      <c r="Y763" s="706"/>
      <c r="Z763" s="824"/>
    </row>
    <row r="764" spans="1:26" s="5" customFormat="1">
      <c r="A764" s="817" t="s">
        <v>2702</v>
      </c>
      <c r="B764" s="817"/>
      <c r="C764" s="831" t="s">
        <v>1222</v>
      </c>
      <c r="D764" s="819" t="s">
        <v>2</v>
      </c>
      <c r="E764" s="858" t="s">
        <v>609</v>
      </c>
      <c r="F764" s="852" t="s">
        <v>75</v>
      </c>
      <c r="G764" s="833" t="s">
        <v>19</v>
      </c>
      <c r="H764" s="835" t="s">
        <v>88</v>
      </c>
      <c r="I764" s="845"/>
      <c r="J764" s="845"/>
      <c r="K764" s="112"/>
      <c r="L764" s="112"/>
      <c r="M764" s="51"/>
      <c r="N764" s="112"/>
      <c r="O764" s="824"/>
      <c r="P764" s="271"/>
      <c r="Q764" s="825"/>
      <c r="R764" s="826"/>
      <c r="S764" s="827"/>
      <c r="T764" s="828"/>
      <c r="U764" s="829"/>
      <c r="V764" s="830"/>
      <c r="W764" s="824"/>
      <c r="X764" s="824"/>
      <c r="Y764" s="706"/>
      <c r="Z764" s="824"/>
    </row>
    <row r="765" spans="1:26" s="5" customFormat="1">
      <c r="A765" s="817" t="s">
        <v>2702</v>
      </c>
      <c r="B765" s="817" t="s">
        <v>2713</v>
      </c>
      <c r="C765" s="831" t="s">
        <v>1223</v>
      </c>
      <c r="D765" s="819" t="str">
        <f t="shared" ref="D765" si="751">B765&amp;" "&amp;" "&amp;C765</f>
        <v>S2-011  ガーゴイル</v>
      </c>
      <c r="E765" s="858" t="s">
        <v>609</v>
      </c>
      <c r="F765" s="852" t="s">
        <v>75</v>
      </c>
      <c r="G765" s="833" t="s">
        <v>19</v>
      </c>
      <c r="H765" s="835" t="s">
        <v>88</v>
      </c>
      <c r="I765" s="849" t="s">
        <v>91</v>
      </c>
      <c r="J765" s="817">
        <v>1</v>
      </c>
      <c r="K765" s="113" t="s">
        <v>21</v>
      </c>
      <c r="L765" s="111" t="s">
        <v>2776</v>
      </c>
      <c r="M765" s="51" t="s">
        <v>3238</v>
      </c>
      <c r="N765" s="111" t="s">
        <v>491</v>
      </c>
      <c r="O765" s="824"/>
      <c r="P765" s="271"/>
      <c r="Q765" s="825">
        <v>1770</v>
      </c>
      <c r="R765" s="826">
        <v>1230</v>
      </c>
      <c r="S765" s="827">
        <v>660</v>
      </c>
      <c r="T765" s="828">
        <v>1090</v>
      </c>
      <c r="U765" s="829">
        <v>970</v>
      </c>
      <c r="V765" s="830">
        <f t="shared" ref="V765" si="752">SUM(Q765:U766)</f>
        <v>5720</v>
      </c>
      <c r="W765" s="824"/>
      <c r="X765" s="824"/>
      <c r="Y765" s="706"/>
      <c r="Z765" s="824"/>
    </row>
    <row r="766" spans="1:26" s="5" customFormat="1">
      <c r="A766" s="817" t="s">
        <v>2702</v>
      </c>
      <c r="B766" s="817"/>
      <c r="C766" s="831" t="s">
        <v>1223</v>
      </c>
      <c r="D766" s="819" t="s">
        <v>2</v>
      </c>
      <c r="E766" s="858" t="s">
        <v>609</v>
      </c>
      <c r="F766" s="852" t="s">
        <v>75</v>
      </c>
      <c r="G766" s="833" t="s">
        <v>19</v>
      </c>
      <c r="H766" s="835" t="s">
        <v>88</v>
      </c>
      <c r="I766" s="849" t="s">
        <v>91</v>
      </c>
      <c r="J766" s="817">
        <v>1</v>
      </c>
      <c r="K766" s="112"/>
      <c r="L766" s="112"/>
      <c r="M766" s="51"/>
      <c r="N766" s="112"/>
      <c r="O766" s="824"/>
      <c r="P766" s="271"/>
      <c r="Q766" s="825"/>
      <c r="R766" s="826"/>
      <c r="S766" s="827"/>
      <c r="T766" s="828"/>
      <c r="U766" s="829"/>
      <c r="V766" s="830"/>
      <c r="W766" s="824"/>
      <c r="X766" s="824"/>
      <c r="Y766" s="706"/>
      <c r="Z766" s="824"/>
    </row>
    <row r="767" spans="1:26" s="5" customFormat="1">
      <c r="A767" s="817" t="s">
        <v>2702</v>
      </c>
      <c r="B767" s="817" t="s">
        <v>2714</v>
      </c>
      <c r="C767" s="831" t="s">
        <v>1214</v>
      </c>
      <c r="D767" s="819" t="str">
        <f t="shared" ref="D767" si="753">B767&amp;" "&amp;" "&amp;C767</f>
        <v>S2-012  ゴースト</v>
      </c>
      <c r="E767" s="858" t="s">
        <v>609</v>
      </c>
      <c r="F767" s="851" t="s">
        <v>78</v>
      </c>
      <c r="G767" s="833" t="s">
        <v>19</v>
      </c>
      <c r="H767" s="835" t="s">
        <v>88</v>
      </c>
      <c r="I767" s="845"/>
      <c r="J767" s="845"/>
      <c r="K767" s="113" t="s">
        <v>21</v>
      </c>
      <c r="L767" s="111" t="s">
        <v>5540</v>
      </c>
      <c r="M767" s="51" t="s">
        <v>3408</v>
      </c>
      <c r="N767" s="111" t="s">
        <v>491</v>
      </c>
      <c r="O767" s="824"/>
      <c r="P767" s="271"/>
      <c r="Q767" s="825">
        <v>1590</v>
      </c>
      <c r="R767" s="826">
        <v>1230</v>
      </c>
      <c r="S767" s="827">
        <v>1110</v>
      </c>
      <c r="T767" s="828">
        <v>1080</v>
      </c>
      <c r="U767" s="829">
        <v>650</v>
      </c>
      <c r="V767" s="830">
        <f t="shared" ref="V767" si="754">SUM(Q767:U768)</f>
        <v>5660</v>
      </c>
      <c r="W767" s="443" t="s">
        <v>3918</v>
      </c>
      <c r="X767" s="824"/>
      <c r="Y767" s="706"/>
      <c r="Z767" s="824"/>
    </row>
    <row r="768" spans="1:26" s="5" customFormat="1">
      <c r="A768" s="817" t="s">
        <v>2702</v>
      </c>
      <c r="B768" s="817"/>
      <c r="C768" s="831" t="s">
        <v>1214</v>
      </c>
      <c r="D768" s="819" t="s">
        <v>2</v>
      </c>
      <c r="E768" s="858" t="s">
        <v>609</v>
      </c>
      <c r="F768" s="851" t="s">
        <v>78</v>
      </c>
      <c r="G768" s="833" t="s">
        <v>19</v>
      </c>
      <c r="H768" s="835" t="s">
        <v>88</v>
      </c>
      <c r="I768" s="845"/>
      <c r="J768" s="845"/>
      <c r="K768" s="112"/>
      <c r="L768" s="112"/>
      <c r="M768" s="51"/>
      <c r="N768" s="112"/>
      <c r="O768" s="824"/>
      <c r="P768" s="271"/>
      <c r="Q768" s="825"/>
      <c r="R768" s="826"/>
      <c r="S768" s="827"/>
      <c r="T768" s="828"/>
      <c r="U768" s="829"/>
      <c r="V768" s="830"/>
      <c r="W768" s="443" t="s">
        <v>4681</v>
      </c>
      <c r="X768" s="824"/>
      <c r="Y768" s="706"/>
      <c r="Z768" s="824"/>
    </row>
    <row r="769" spans="1:26" s="5" customFormat="1">
      <c r="A769" s="817" t="s">
        <v>2702</v>
      </c>
      <c r="B769" s="817" t="s">
        <v>2715</v>
      </c>
      <c r="C769" s="831" t="s">
        <v>647</v>
      </c>
      <c r="D769" s="819" t="str">
        <f t="shared" ref="D769" si="755">B769&amp;" "&amp;" "&amp;C769</f>
        <v>S2-013  おどるほうせき</v>
      </c>
      <c r="E769" s="858" t="s">
        <v>609</v>
      </c>
      <c r="F769" s="851" t="s">
        <v>78</v>
      </c>
      <c r="G769" s="835" t="s">
        <v>88</v>
      </c>
      <c r="H769" s="835" t="s">
        <v>88</v>
      </c>
      <c r="I769" s="834" t="s">
        <v>90</v>
      </c>
      <c r="J769" s="817">
        <v>2</v>
      </c>
      <c r="K769" s="113" t="s">
        <v>21</v>
      </c>
      <c r="L769" s="111" t="s">
        <v>5540</v>
      </c>
      <c r="M769" s="51" t="s">
        <v>3409</v>
      </c>
      <c r="N769" s="111" t="s">
        <v>491</v>
      </c>
      <c r="O769" s="824"/>
      <c r="P769" s="271"/>
      <c r="Q769" s="825">
        <v>1780</v>
      </c>
      <c r="R769" s="826">
        <v>760</v>
      </c>
      <c r="S769" s="827">
        <v>1160</v>
      </c>
      <c r="T769" s="828">
        <v>1020</v>
      </c>
      <c r="U769" s="829">
        <v>950</v>
      </c>
      <c r="V769" s="830">
        <f t="shared" ref="V769" si="756">SUM(Q769:U770)</f>
        <v>5670</v>
      </c>
      <c r="W769" s="824" t="s">
        <v>3918</v>
      </c>
      <c r="X769" s="824"/>
      <c r="Y769" s="706"/>
      <c r="Z769" s="824"/>
    </row>
    <row r="770" spans="1:26" s="5" customFormat="1">
      <c r="A770" s="817" t="s">
        <v>2702</v>
      </c>
      <c r="B770" s="817"/>
      <c r="C770" s="831" t="s">
        <v>647</v>
      </c>
      <c r="D770" s="819" t="s">
        <v>2</v>
      </c>
      <c r="E770" s="858" t="s">
        <v>609</v>
      </c>
      <c r="F770" s="851" t="s">
        <v>78</v>
      </c>
      <c r="G770" s="835" t="s">
        <v>88</v>
      </c>
      <c r="H770" s="835" t="s">
        <v>88</v>
      </c>
      <c r="I770" s="834" t="s">
        <v>90</v>
      </c>
      <c r="J770" s="817">
        <v>2</v>
      </c>
      <c r="K770" s="112"/>
      <c r="L770" s="112"/>
      <c r="M770" s="51"/>
      <c r="N770" s="112"/>
      <c r="O770" s="824"/>
      <c r="P770" s="271"/>
      <c r="Q770" s="825"/>
      <c r="R770" s="826"/>
      <c r="S770" s="827"/>
      <c r="T770" s="828"/>
      <c r="U770" s="829"/>
      <c r="V770" s="830"/>
      <c r="W770" s="824" t="s">
        <v>3918</v>
      </c>
      <c r="X770" s="824"/>
      <c r="Y770" s="706"/>
      <c r="Z770" s="824"/>
    </row>
    <row r="771" spans="1:26" s="5" customFormat="1">
      <c r="A771" s="817" t="s">
        <v>2702</v>
      </c>
      <c r="B771" s="817" t="s">
        <v>2716</v>
      </c>
      <c r="C771" s="831" t="s">
        <v>1213</v>
      </c>
      <c r="D771" s="819" t="str">
        <f t="shared" ref="D771" si="757">B771&amp;" "&amp;" "&amp;C771</f>
        <v>S2-014  さまようよろい</v>
      </c>
      <c r="E771" s="858" t="s">
        <v>609</v>
      </c>
      <c r="F771" s="851" t="s">
        <v>78</v>
      </c>
      <c r="G771" s="833" t="s">
        <v>19</v>
      </c>
      <c r="H771" s="833" t="s">
        <v>19</v>
      </c>
      <c r="I771" s="823" t="s">
        <v>82</v>
      </c>
      <c r="J771" s="845">
        <v>3</v>
      </c>
      <c r="K771" s="113" t="s">
        <v>21</v>
      </c>
      <c r="L771" s="111" t="s">
        <v>2777</v>
      </c>
      <c r="M771" s="51" t="s">
        <v>3266</v>
      </c>
      <c r="N771" s="111" t="s">
        <v>491</v>
      </c>
      <c r="O771" s="824">
        <v>3</v>
      </c>
      <c r="P771" s="824">
        <v>1</v>
      </c>
      <c r="Q771" s="825">
        <v>1830</v>
      </c>
      <c r="R771" s="826">
        <v>1310</v>
      </c>
      <c r="S771" s="827">
        <v>670</v>
      </c>
      <c r="T771" s="828">
        <v>680</v>
      </c>
      <c r="U771" s="829">
        <v>1090</v>
      </c>
      <c r="V771" s="830">
        <f t="shared" ref="V771" si="758">SUM(Q771:U772)</f>
        <v>5580</v>
      </c>
      <c r="W771" s="824"/>
      <c r="X771" s="824"/>
      <c r="Y771" s="706"/>
      <c r="Z771" s="824"/>
    </row>
    <row r="772" spans="1:26" s="5" customFormat="1">
      <c r="A772" s="817" t="s">
        <v>2702</v>
      </c>
      <c r="B772" s="817"/>
      <c r="C772" s="831" t="s">
        <v>1213</v>
      </c>
      <c r="D772" s="819" t="s">
        <v>2</v>
      </c>
      <c r="E772" s="858" t="s">
        <v>609</v>
      </c>
      <c r="F772" s="851" t="s">
        <v>78</v>
      </c>
      <c r="G772" s="833" t="s">
        <v>19</v>
      </c>
      <c r="H772" s="833" t="s">
        <v>19</v>
      </c>
      <c r="I772" s="823" t="s">
        <v>82</v>
      </c>
      <c r="J772" s="845">
        <v>3</v>
      </c>
      <c r="K772" s="112"/>
      <c r="L772" s="112"/>
      <c r="M772" s="51"/>
      <c r="N772" s="112"/>
      <c r="O772" s="824">
        <v>1</v>
      </c>
      <c r="P772" s="824">
        <v>1</v>
      </c>
      <c r="Q772" s="825"/>
      <c r="R772" s="826"/>
      <c r="S772" s="827"/>
      <c r="T772" s="828"/>
      <c r="U772" s="829"/>
      <c r="V772" s="830"/>
      <c r="W772" s="824"/>
      <c r="X772" s="824"/>
      <c r="Y772" s="706"/>
      <c r="Z772" s="824"/>
    </row>
    <row r="773" spans="1:26" s="5" customFormat="1">
      <c r="A773" s="817" t="s">
        <v>2702</v>
      </c>
      <c r="B773" s="817" t="s">
        <v>2717</v>
      </c>
      <c r="C773" s="831" t="s">
        <v>182</v>
      </c>
      <c r="D773" s="819" t="str">
        <f t="shared" ref="D773" si="759">B773&amp;" "&amp;" "&amp;C773</f>
        <v>S2-015  スカイドラゴン</v>
      </c>
      <c r="E773" s="858" t="s">
        <v>609</v>
      </c>
      <c r="F773" s="832" t="s">
        <v>35</v>
      </c>
      <c r="G773" s="842" t="s">
        <v>89</v>
      </c>
      <c r="H773" s="842" t="s">
        <v>89</v>
      </c>
      <c r="I773" s="836" t="s">
        <v>41</v>
      </c>
      <c r="J773" s="845">
        <v>3</v>
      </c>
      <c r="K773" s="113" t="s">
        <v>21</v>
      </c>
      <c r="L773" s="111" t="s">
        <v>270</v>
      </c>
      <c r="M773" s="51" t="s">
        <v>3239</v>
      </c>
      <c r="N773" s="114" t="s">
        <v>491</v>
      </c>
      <c r="O773" s="824"/>
      <c r="P773" s="271"/>
      <c r="Q773" s="825">
        <v>1830</v>
      </c>
      <c r="R773" s="826">
        <v>970</v>
      </c>
      <c r="S773" s="827">
        <v>780</v>
      </c>
      <c r="T773" s="828">
        <v>1130</v>
      </c>
      <c r="U773" s="829">
        <v>1030</v>
      </c>
      <c r="V773" s="830">
        <f t="shared" ref="V773" si="760">SUM(Q773:U774)</f>
        <v>5740</v>
      </c>
      <c r="W773" s="824"/>
      <c r="X773" s="824"/>
      <c r="Y773" s="706"/>
      <c r="Z773" s="824"/>
    </row>
    <row r="774" spans="1:26" s="5" customFormat="1">
      <c r="A774" s="817" t="s">
        <v>2702</v>
      </c>
      <c r="B774" s="817"/>
      <c r="C774" s="831" t="s">
        <v>182</v>
      </c>
      <c r="D774" s="819" t="s">
        <v>2</v>
      </c>
      <c r="E774" s="858" t="s">
        <v>609</v>
      </c>
      <c r="F774" s="832" t="s">
        <v>35</v>
      </c>
      <c r="G774" s="842" t="s">
        <v>89</v>
      </c>
      <c r="H774" s="842" t="s">
        <v>89</v>
      </c>
      <c r="I774" s="836" t="s">
        <v>41</v>
      </c>
      <c r="J774" s="845">
        <v>3</v>
      </c>
      <c r="K774" s="112"/>
      <c r="L774" s="112"/>
      <c r="M774" s="51"/>
      <c r="N774" s="112"/>
      <c r="O774" s="824"/>
      <c r="P774" s="271"/>
      <c r="Q774" s="825"/>
      <c r="R774" s="826"/>
      <c r="S774" s="827"/>
      <c r="T774" s="828"/>
      <c r="U774" s="829"/>
      <c r="V774" s="830"/>
      <c r="W774" s="824"/>
      <c r="X774" s="824"/>
      <c r="Y774" s="706"/>
      <c r="Z774" s="824"/>
    </row>
    <row r="775" spans="1:26" s="5" customFormat="1">
      <c r="A775" s="817" t="s">
        <v>2702</v>
      </c>
      <c r="B775" s="817" t="s">
        <v>2718</v>
      </c>
      <c r="C775" s="831" t="s">
        <v>183</v>
      </c>
      <c r="D775" s="819" t="str">
        <f t="shared" ref="D775" si="761">B775&amp;" "&amp;" "&amp;C775</f>
        <v>S2-016  マァム</v>
      </c>
      <c r="E775" s="854" t="s">
        <v>630</v>
      </c>
      <c r="F775" s="821" t="s">
        <v>34</v>
      </c>
      <c r="G775" s="833" t="s">
        <v>19</v>
      </c>
      <c r="H775" s="833" t="s">
        <v>19</v>
      </c>
      <c r="I775" s="845"/>
      <c r="J775" s="845"/>
      <c r="K775" s="11" t="s">
        <v>81</v>
      </c>
      <c r="L775" s="114" t="s">
        <v>81</v>
      </c>
      <c r="M775" s="51" t="s">
        <v>3240</v>
      </c>
      <c r="N775" s="111" t="s">
        <v>492</v>
      </c>
      <c r="O775" s="824"/>
      <c r="P775" s="271"/>
      <c r="Q775" s="825">
        <v>1950</v>
      </c>
      <c r="R775" s="826">
        <v>1210</v>
      </c>
      <c r="S775" s="827">
        <v>840</v>
      </c>
      <c r="T775" s="828">
        <v>1190</v>
      </c>
      <c r="U775" s="829">
        <v>970</v>
      </c>
      <c r="V775" s="830">
        <f t="shared" ref="V775" si="762">SUM(Q775:U776)</f>
        <v>6160</v>
      </c>
      <c r="W775" s="824" t="s">
        <v>3389</v>
      </c>
      <c r="X775" s="824"/>
      <c r="Y775" s="706"/>
      <c r="Z775" s="824"/>
    </row>
    <row r="776" spans="1:26" s="5" customFormat="1">
      <c r="A776" s="817" t="s">
        <v>2702</v>
      </c>
      <c r="B776" s="817"/>
      <c r="C776" s="831" t="s">
        <v>183</v>
      </c>
      <c r="D776" s="819" t="s">
        <v>2</v>
      </c>
      <c r="E776" s="854" t="s">
        <v>630</v>
      </c>
      <c r="F776" s="821" t="s">
        <v>34</v>
      </c>
      <c r="G776" s="833" t="s">
        <v>19</v>
      </c>
      <c r="H776" s="833" t="s">
        <v>19</v>
      </c>
      <c r="I776" s="845"/>
      <c r="J776" s="845"/>
      <c r="K776" s="112"/>
      <c r="L776" s="112"/>
      <c r="M776" s="51"/>
      <c r="N776" s="112"/>
      <c r="O776" s="824"/>
      <c r="P776" s="271"/>
      <c r="Q776" s="825"/>
      <c r="R776" s="826"/>
      <c r="S776" s="827"/>
      <c r="T776" s="828"/>
      <c r="U776" s="829"/>
      <c r="V776" s="830"/>
      <c r="W776" s="824" t="s">
        <v>3389</v>
      </c>
      <c r="X776" s="824"/>
      <c r="Y776" s="706"/>
      <c r="Z776" s="824"/>
    </row>
    <row r="777" spans="1:26" s="5" customFormat="1">
      <c r="A777" s="817" t="s">
        <v>2702</v>
      </c>
      <c r="B777" s="817" t="s">
        <v>2719</v>
      </c>
      <c r="C777" s="818" t="s">
        <v>248</v>
      </c>
      <c r="D777" s="819" t="str">
        <f t="shared" ref="D777" si="763">B777&amp;" "&amp;" "&amp;C777</f>
        <v>S2-017  超魔生物ザムザ</v>
      </c>
      <c r="E777" s="854" t="s">
        <v>630</v>
      </c>
      <c r="F777" s="852" t="s">
        <v>75</v>
      </c>
      <c r="G777" s="833" t="s">
        <v>19</v>
      </c>
      <c r="H777" s="835" t="s">
        <v>88</v>
      </c>
      <c r="I777" s="848" t="s">
        <v>87</v>
      </c>
      <c r="J777" s="817">
        <v>1</v>
      </c>
      <c r="K777" s="8" t="s">
        <v>99</v>
      </c>
      <c r="L777" s="116" t="s">
        <v>105</v>
      </c>
      <c r="M777" s="51" t="s">
        <v>3261</v>
      </c>
      <c r="N777" s="114" t="s">
        <v>490</v>
      </c>
      <c r="O777" s="824"/>
      <c r="P777" s="271"/>
      <c r="Q777" s="825">
        <v>2120</v>
      </c>
      <c r="R777" s="826">
        <v>1210</v>
      </c>
      <c r="S777" s="827">
        <v>1020</v>
      </c>
      <c r="T777" s="828">
        <v>900</v>
      </c>
      <c r="U777" s="829">
        <v>900</v>
      </c>
      <c r="V777" s="830">
        <f t="shared" ref="V777" si="764">SUM(Q777:U778)</f>
        <v>6150</v>
      </c>
      <c r="W777" s="824"/>
      <c r="X777" s="824"/>
      <c r="Y777" s="706"/>
      <c r="Z777" s="824"/>
    </row>
    <row r="778" spans="1:26" s="5" customFormat="1">
      <c r="A778" s="817" t="s">
        <v>2702</v>
      </c>
      <c r="B778" s="817"/>
      <c r="C778" s="818" t="s">
        <v>248</v>
      </c>
      <c r="D778" s="819" t="s">
        <v>2</v>
      </c>
      <c r="E778" s="854" t="s">
        <v>630</v>
      </c>
      <c r="F778" s="852" t="s">
        <v>75</v>
      </c>
      <c r="G778" s="833" t="s">
        <v>19</v>
      </c>
      <c r="H778" s="835" t="s">
        <v>88</v>
      </c>
      <c r="I778" s="848" t="s">
        <v>87</v>
      </c>
      <c r="J778" s="817">
        <v>1</v>
      </c>
      <c r="K778" s="112"/>
      <c r="L778" s="112"/>
      <c r="M778" s="51"/>
      <c r="N778" s="112"/>
      <c r="O778" s="824"/>
      <c r="P778" s="271"/>
      <c r="Q778" s="825"/>
      <c r="R778" s="826"/>
      <c r="S778" s="827"/>
      <c r="T778" s="828"/>
      <c r="U778" s="829"/>
      <c r="V778" s="830"/>
      <c r="W778" s="824"/>
      <c r="X778" s="824"/>
      <c r="Y778" s="706"/>
      <c r="Z778" s="824"/>
    </row>
    <row r="779" spans="1:26" s="5" customFormat="1">
      <c r="A779" s="817" t="s">
        <v>2702</v>
      </c>
      <c r="B779" s="817" t="s">
        <v>2720</v>
      </c>
      <c r="C779" s="831" t="s">
        <v>2</v>
      </c>
      <c r="D779" s="819" t="str">
        <f t="shared" ref="D779" si="765">B779&amp;" "&amp;" "&amp;C779</f>
        <v>S2-018  ダイ</v>
      </c>
      <c r="E779" s="854" t="s">
        <v>630</v>
      </c>
      <c r="F779" s="821" t="s">
        <v>34</v>
      </c>
      <c r="G779" s="833" t="s">
        <v>19</v>
      </c>
      <c r="H779" s="833" t="s">
        <v>19</v>
      </c>
      <c r="I779" s="845"/>
      <c r="J779" s="845"/>
      <c r="K779" s="115" t="s">
        <v>21</v>
      </c>
      <c r="L779" s="116" t="s">
        <v>131</v>
      </c>
      <c r="M779" s="51" t="s">
        <v>3241</v>
      </c>
      <c r="N779" s="111" t="s">
        <v>495</v>
      </c>
      <c r="O779" s="824"/>
      <c r="P779" s="271"/>
      <c r="Q779" s="825">
        <v>2000</v>
      </c>
      <c r="R779" s="826">
        <v>1310</v>
      </c>
      <c r="S779" s="827">
        <v>830</v>
      </c>
      <c r="T779" s="828">
        <v>1080</v>
      </c>
      <c r="U779" s="829">
        <v>950</v>
      </c>
      <c r="V779" s="830">
        <f t="shared" ref="V779" si="766">SUM(Q779:U780)</f>
        <v>6170</v>
      </c>
      <c r="W779" s="824" t="s">
        <v>3389</v>
      </c>
      <c r="X779" s="824"/>
      <c r="Y779" s="706"/>
      <c r="Z779" s="824"/>
    </row>
    <row r="780" spans="1:26" s="5" customFormat="1">
      <c r="A780" s="817" t="s">
        <v>2702</v>
      </c>
      <c r="B780" s="817"/>
      <c r="C780" s="831" t="s">
        <v>2</v>
      </c>
      <c r="D780" s="819" t="s">
        <v>2</v>
      </c>
      <c r="E780" s="854" t="s">
        <v>630</v>
      </c>
      <c r="F780" s="821" t="s">
        <v>34</v>
      </c>
      <c r="G780" s="833" t="s">
        <v>19</v>
      </c>
      <c r="H780" s="833" t="s">
        <v>19</v>
      </c>
      <c r="I780" s="845"/>
      <c r="J780" s="845"/>
      <c r="K780" s="112"/>
      <c r="L780" s="112"/>
      <c r="M780" s="51"/>
      <c r="N780" s="112"/>
      <c r="O780" s="824"/>
      <c r="P780" s="271"/>
      <c r="Q780" s="825"/>
      <c r="R780" s="826"/>
      <c r="S780" s="827"/>
      <c r="T780" s="828"/>
      <c r="U780" s="829"/>
      <c r="V780" s="830"/>
      <c r="W780" s="824" t="s">
        <v>3389</v>
      </c>
      <c r="X780" s="824"/>
      <c r="Y780" s="706"/>
      <c r="Z780" s="824"/>
    </row>
    <row r="781" spans="1:26" s="5" customFormat="1">
      <c r="A781" s="817" t="s">
        <v>2702</v>
      </c>
      <c r="B781" s="817" t="s">
        <v>2721</v>
      </c>
      <c r="C781" s="831" t="s">
        <v>187</v>
      </c>
      <c r="D781" s="819" t="str">
        <f t="shared" ref="D781" si="767">B781&amp;" "&amp;" "&amp;C781</f>
        <v>S2-019  ミストバーン</v>
      </c>
      <c r="E781" s="854" t="s">
        <v>630</v>
      </c>
      <c r="F781" s="851" t="s">
        <v>78</v>
      </c>
      <c r="G781" s="833" t="s">
        <v>19</v>
      </c>
      <c r="H781" s="833" t="s">
        <v>19</v>
      </c>
      <c r="I781" s="845"/>
      <c r="J781" s="845"/>
      <c r="K781" s="7" t="s">
        <v>37</v>
      </c>
      <c r="L781" s="111" t="s">
        <v>2787</v>
      </c>
      <c r="M781" s="51" t="s">
        <v>3267</v>
      </c>
      <c r="N781" s="111" t="s">
        <v>492</v>
      </c>
      <c r="O781" s="824"/>
      <c r="P781" s="271"/>
      <c r="Q781" s="825">
        <v>1950</v>
      </c>
      <c r="R781" s="826">
        <v>1060</v>
      </c>
      <c r="S781" s="827">
        <v>1060</v>
      </c>
      <c r="T781" s="828">
        <v>920</v>
      </c>
      <c r="U781" s="829">
        <v>1150</v>
      </c>
      <c r="V781" s="830">
        <f t="shared" ref="V781" si="768">SUM(Q781:U782)</f>
        <v>6140</v>
      </c>
      <c r="W781" s="824" t="s">
        <v>4687</v>
      </c>
      <c r="X781" s="824"/>
      <c r="Y781" s="706"/>
      <c r="Z781" s="824"/>
    </row>
    <row r="782" spans="1:26" s="5" customFormat="1">
      <c r="A782" s="817" t="s">
        <v>2702</v>
      </c>
      <c r="B782" s="817"/>
      <c r="C782" s="831" t="s">
        <v>187</v>
      </c>
      <c r="D782" s="819" t="s">
        <v>2</v>
      </c>
      <c r="E782" s="854" t="s">
        <v>630</v>
      </c>
      <c r="F782" s="851" t="s">
        <v>78</v>
      </c>
      <c r="G782" s="833" t="s">
        <v>19</v>
      </c>
      <c r="H782" s="833" t="s">
        <v>19</v>
      </c>
      <c r="I782" s="845"/>
      <c r="J782" s="845"/>
      <c r="K782" s="112"/>
      <c r="L782" s="112"/>
      <c r="M782" s="51"/>
      <c r="N782" s="112"/>
      <c r="O782" s="824"/>
      <c r="P782" s="271"/>
      <c r="Q782" s="825"/>
      <c r="R782" s="826"/>
      <c r="S782" s="827"/>
      <c r="T782" s="828"/>
      <c r="U782" s="829"/>
      <c r="V782" s="830"/>
      <c r="W782" s="824" t="s">
        <v>4687</v>
      </c>
      <c r="X782" s="824"/>
      <c r="Y782" s="706"/>
      <c r="Z782" s="824"/>
    </row>
    <row r="783" spans="1:26" s="5" customFormat="1">
      <c r="A783" s="817" t="s">
        <v>2702</v>
      </c>
      <c r="B783" s="817" t="s">
        <v>2722</v>
      </c>
      <c r="C783" s="831" t="s">
        <v>172</v>
      </c>
      <c r="D783" s="819" t="str">
        <f t="shared" ref="D783" si="769">B783&amp;" "&amp;" "&amp;C783</f>
        <v>S2-020  ヒュンケル</v>
      </c>
      <c r="E783" s="854" t="s">
        <v>630</v>
      </c>
      <c r="F783" s="821" t="s">
        <v>34</v>
      </c>
      <c r="G783" s="833" t="s">
        <v>19</v>
      </c>
      <c r="H783" s="833" t="s">
        <v>19</v>
      </c>
      <c r="I783" s="845"/>
      <c r="J783" s="845"/>
      <c r="K783" s="7" t="s">
        <v>37</v>
      </c>
      <c r="L783" s="111" t="s">
        <v>2785</v>
      </c>
      <c r="M783" s="51" t="s">
        <v>3242</v>
      </c>
      <c r="N783" s="114" t="s">
        <v>490</v>
      </c>
      <c r="O783" s="824"/>
      <c r="P783" s="271"/>
      <c r="Q783" s="825">
        <v>2010</v>
      </c>
      <c r="R783" s="826">
        <v>1280</v>
      </c>
      <c r="S783" s="827">
        <v>630</v>
      </c>
      <c r="T783" s="828">
        <v>970</v>
      </c>
      <c r="U783" s="829">
        <v>1270</v>
      </c>
      <c r="V783" s="830">
        <f t="shared" ref="V783" si="770">SUM(Q783:U784)</f>
        <v>6160</v>
      </c>
      <c r="W783" s="378" t="s">
        <v>3389</v>
      </c>
      <c r="X783" s="824"/>
      <c r="Y783" s="706"/>
      <c r="Z783" s="824"/>
    </row>
    <row r="784" spans="1:26" s="5" customFormat="1">
      <c r="A784" s="817" t="s">
        <v>2702</v>
      </c>
      <c r="B784" s="817"/>
      <c r="C784" s="831" t="s">
        <v>172</v>
      </c>
      <c r="D784" s="819" t="s">
        <v>2</v>
      </c>
      <c r="E784" s="854" t="s">
        <v>630</v>
      </c>
      <c r="F784" s="821" t="s">
        <v>34</v>
      </c>
      <c r="G784" s="833" t="s">
        <v>19</v>
      </c>
      <c r="H784" s="833" t="s">
        <v>19</v>
      </c>
      <c r="I784" s="845"/>
      <c r="J784" s="845"/>
      <c r="K784" s="112"/>
      <c r="L784" s="112"/>
      <c r="M784" s="51"/>
      <c r="N784" s="112"/>
      <c r="O784" s="824"/>
      <c r="P784" s="271"/>
      <c r="Q784" s="825"/>
      <c r="R784" s="826"/>
      <c r="S784" s="827"/>
      <c r="T784" s="828"/>
      <c r="U784" s="829"/>
      <c r="V784" s="830"/>
      <c r="W784" s="380" t="s">
        <v>4450</v>
      </c>
      <c r="X784" s="824"/>
      <c r="Y784" s="706"/>
      <c r="Z784" s="824"/>
    </row>
    <row r="785" spans="1:26" s="5" customFormat="1">
      <c r="A785" s="817" t="s">
        <v>2702</v>
      </c>
      <c r="B785" s="817" t="s">
        <v>2723</v>
      </c>
      <c r="C785" s="818" t="s">
        <v>259</v>
      </c>
      <c r="D785" s="819" t="str">
        <f t="shared" ref="D785" si="771">B785&amp;" "&amp;" "&amp;C785</f>
        <v>S2-021  ウドラー</v>
      </c>
      <c r="E785" s="854" t="s">
        <v>630</v>
      </c>
      <c r="F785" s="857" t="s">
        <v>128</v>
      </c>
      <c r="G785" s="833" t="s">
        <v>19</v>
      </c>
      <c r="H785" s="835" t="s">
        <v>88</v>
      </c>
      <c r="I785" s="845"/>
      <c r="J785" s="845"/>
      <c r="K785" s="115" t="s">
        <v>21</v>
      </c>
      <c r="L785" s="116" t="s">
        <v>131</v>
      </c>
      <c r="M785" s="37" t="s">
        <v>3243</v>
      </c>
      <c r="N785" s="111" t="s">
        <v>495</v>
      </c>
      <c r="O785" s="824"/>
      <c r="P785" s="271"/>
      <c r="Q785" s="825">
        <v>2020</v>
      </c>
      <c r="R785" s="826">
        <v>1140</v>
      </c>
      <c r="S785" s="827">
        <v>1000</v>
      </c>
      <c r="T785" s="828">
        <v>790</v>
      </c>
      <c r="U785" s="829">
        <v>1120</v>
      </c>
      <c r="V785" s="830">
        <f t="shared" ref="V785" si="772">SUM(Q785:U786)</f>
        <v>6070</v>
      </c>
      <c r="W785" s="824"/>
      <c r="X785" s="824"/>
      <c r="Y785" s="706"/>
      <c r="Z785" s="824"/>
    </row>
    <row r="786" spans="1:26" s="5" customFormat="1">
      <c r="A786" s="817" t="s">
        <v>2702</v>
      </c>
      <c r="B786" s="817"/>
      <c r="C786" s="818" t="s">
        <v>259</v>
      </c>
      <c r="D786" s="819" t="s">
        <v>2</v>
      </c>
      <c r="E786" s="854" t="s">
        <v>630</v>
      </c>
      <c r="F786" s="857" t="s">
        <v>128</v>
      </c>
      <c r="G786" s="833" t="s">
        <v>19</v>
      </c>
      <c r="H786" s="835" t="s">
        <v>88</v>
      </c>
      <c r="I786" s="845"/>
      <c r="J786" s="845"/>
      <c r="K786" s="112"/>
      <c r="L786" s="112"/>
      <c r="M786" s="51"/>
      <c r="N786" s="112"/>
      <c r="O786" s="824"/>
      <c r="P786" s="271"/>
      <c r="Q786" s="825"/>
      <c r="R786" s="826"/>
      <c r="S786" s="827"/>
      <c r="T786" s="828"/>
      <c r="U786" s="829"/>
      <c r="V786" s="830"/>
      <c r="W786" s="824"/>
      <c r="X786" s="824"/>
      <c r="Y786" s="706"/>
      <c r="Z786" s="824"/>
    </row>
    <row r="787" spans="1:26" s="5" customFormat="1">
      <c r="A787" s="817" t="s">
        <v>2702</v>
      </c>
      <c r="B787" s="817" t="s">
        <v>2724</v>
      </c>
      <c r="C787" s="818" t="s">
        <v>317</v>
      </c>
      <c r="D787" s="819" t="str">
        <f t="shared" ref="D787" si="773">B787&amp;" "&amp;" "&amp;C787</f>
        <v>S2-022  キングスライム</v>
      </c>
      <c r="E787" s="854" t="s">
        <v>630</v>
      </c>
      <c r="F787" s="857" t="s">
        <v>128</v>
      </c>
      <c r="G787" s="833" t="s">
        <v>19</v>
      </c>
      <c r="H787" s="833" t="s">
        <v>19</v>
      </c>
      <c r="I787" s="845"/>
      <c r="J787" s="845"/>
      <c r="K787" s="115" t="s">
        <v>21</v>
      </c>
      <c r="L787" s="116" t="s">
        <v>104</v>
      </c>
      <c r="M787" s="51" t="s">
        <v>3244</v>
      </c>
      <c r="N787" s="111" t="s">
        <v>491</v>
      </c>
      <c r="O787" s="824"/>
      <c r="P787" s="271"/>
      <c r="Q787" s="825">
        <v>2110</v>
      </c>
      <c r="R787" s="826">
        <v>1240</v>
      </c>
      <c r="S787" s="827">
        <v>780</v>
      </c>
      <c r="T787" s="828">
        <v>880</v>
      </c>
      <c r="U787" s="829">
        <v>1050</v>
      </c>
      <c r="V787" s="830">
        <f t="shared" ref="V787" si="774">SUM(Q787:U788)</f>
        <v>6060</v>
      </c>
      <c r="W787" s="824" t="s">
        <v>3399</v>
      </c>
      <c r="X787" s="824"/>
      <c r="Y787" s="706"/>
      <c r="Z787" s="824"/>
    </row>
    <row r="788" spans="1:26" s="5" customFormat="1">
      <c r="A788" s="817" t="s">
        <v>2702</v>
      </c>
      <c r="B788" s="817"/>
      <c r="C788" s="818" t="s">
        <v>317</v>
      </c>
      <c r="D788" s="819" t="s">
        <v>2</v>
      </c>
      <c r="E788" s="854" t="s">
        <v>630</v>
      </c>
      <c r="F788" s="857" t="s">
        <v>128</v>
      </c>
      <c r="G788" s="833" t="s">
        <v>19</v>
      </c>
      <c r="H788" s="833" t="s">
        <v>19</v>
      </c>
      <c r="I788" s="845"/>
      <c r="J788" s="845"/>
      <c r="K788" s="112"/>
      <c r="L788" s="112"/>
      <c r="M788" s="51"/>
      <c r="N788" s="112"/>
      <c r="O788" s="824"/>
      <c r="P788" s="271"/>
      <c r="Q788" s="825"/>
      <c r="R788" s="826"/>
      <c r="S788" s="827"/>
      <c r="T788" s="828"/>
      <c r="U788" s="829"/>
      <c r="V788" s="830"/>
      <c r="W788" s="824" t="s">
        <v>3399</v>
      </c>
      <c r="X788" s="824"/>
      <c r="Y788" s="706"/>
      <c r="Z788" s="824"/>
    </row>
    <row r="789" spans="1:26" s="5" customFormat="1">
      <c r="A789" s="817" t="s">
        <v>2702</v>
      </c>
      <c r="B789" s="817" t="s">
        <v>2725</v>
      </c>
      <c r="C789" s="831" t="s">
        <v>176</v>
      </c>
      <c r="D789" s="819" t="str">
        <f t="shared" ref="D789" si="775">B789&amp;" "&amp;" "&amp;C789</f>
        <v>S2-023  しりょうのきし</v>
      </c>
      <c r="E789" s="854" t="s">
        <v>630</v>
      </c>
      <c r="F789" s="856" t="s">
        <v>129</v>
      </c>
      <c r="G789" s="833" t="s">
        <v>19</v>
      </c>
      <c r="H789" s="833" t="s">
        <v>19</v>
      </c>
      <c r="I789" s="845"/>
      <c r="J789" s="845"/>
      <c r="K789" s="115" t="s">
        <v>21</v>
      </c>
      <c r="L789" s="116" t="s">
        <v>131</v>
      </c>
      <c r="M789" s="51" t="s">
        <v>3245</v>
      </c>
      <c r="N789" s="114" t="s">
        <v>491</v>
      </c>
      <c r="O789" s="824" t="s">
        <v>649</v>
      </c>
      <c r="P789" s="824">
        <v>1</v>
      </c>
      <c r="Q789" s="825">
        <v>1920</v>
      </c>
      <c r="R789" s="826">
        <v>1210</v>
      </c>
      <c r="S789" s="827">
        <v>820</v>
      </c>
      <c r="T789" s="828">
        <v>1130</v>
      </c>
      <c r="U789" s="829">
        <v>990</v>
      </c>
      <c r="V789" s="830">
        <f t="shared" ref="V789" si="776">SUM(Q789:U790)</f>
        <v>6070</v>
      </c>
      <c r="W789" s="824" t="s">
        <v>3400</v>
      </c>
      <c r="X789" s="824"/>
      <c r="Y789" s="706"/>
      <c r="Z789" s="824"/>
    </row>
    <row r="790" spans="1:26" s="5" customFormat="1">
      <c r="A790" s="817" t="s">
        <v>2702</v>
      </c>
      <c r="B790" s="817"/>
      <c r="C790" s="831" t="s">
        <v>176</v>
      </c>
      <c r="D790" s="819" t="s">
        <v>2</v>
      </c>
      <c r="E790" s="854" t="s">
        <v>630</v>
      </c>
      <c r="F790" s="856" t="s">
        <v>129</v>
      </c>
      <c r="G790" s="833" t="s">
        <v>19</v>
      </c>
      <c r="H790" s="833" t="s">
        <v>19</v>
      </c>
      <c r="I790" s="845"/>
      <c r="J790" s="845"/>
      <c r="K790" s="112"/>
      <c r="L790" s="112"/>
      <c r="M790" s="51"/>
      <c r="N790" s="112"/>
      <c r="O790" s="824">
        <v>1</v>
      </c>
      <c r="P790" s="824">
        <v>1</v>
      </c>
      <c r="Q790" s="825"/>
      <c r="R790" s="826"/>
      <c r="S790" s="827"/>
      <c r="T790" s="828"/>
      <c r="U790" s="829"/>
      <c r="V790" s="830"/>
      <c r="W790" s="824" t="s">
        <v>3400</v>
      </c>
      <c r="X790" s="824"/>
      <c r="Y790" s="706"/>
      <c r="Z790" s="824"/>
    </row>
    <row r="791" spans="1:26" s="5" customFormat="1">
      <c r="A791" s="817" t="s">
        <v>2702</v>
      </c>
      <c r="B791" s="817" t="s">
        <v>2726</v>
      </c>
      <c r="C791" s="831" t="s">
        <v>1211</v>
      </c>
      <c r="D791" s="819" t="str">
        <f t="shared" ref="D791" si="777">B791&amp;" "&amp;" "&amp;C791</f>
        <v>S2-024  ボーンファイター</v>
      </c>
      <c r="E791" s="854" t="s">
        <v>630</v>
      </c>
      <c r="F791" s="856" t="s">
        <v>129</v>
      </c>
      <c r="G791" s="833" t="s">
        <v>19</v>
      </c>
      <c r="H791" s="833" t="s">
        <v>19</v>
      </c>
      <c r="I791" s="845"/>
      <c r="J791" s="845"/>
      <c r="K791" s="115" t="s">
        <v>21</v>
      </c>
      <c r="L791" s="111" t="s">
        <v>2786</v>
      </c>
      <c r="M791" s="37" t="s">
        <v>3268</v>
      </c>
      <c r="N791" s="114" t="s">
        <v>496</v>
      </c>
      <c r="O791" s="824"/>
      <c r="P791" s="271"/>
      <c r="Q791" s="825">
        <v>1900</v>
      </c>
      <c r="R791" s="826">
        <v>1130</v>
      </c>
      <c r="S791" s="827">
        <v>770</v>
      </c>
      <c r="T791" s="828">
        <v>1240</v>
      </c>
      <c r="U791" s="829">
        <v>1020</v>
      </c>
      <c r="V791" s="830">
        <f t="shared" ref="V791" si="778">SUM(Q791:U792)</f>
        <v>6060</v>
      </c>
      <c r="W791" s="443" t="s">
        <v>3400</v>
      </c>
      <c r="X791" s="824"/>
      <c r="Y791" s="706"/>
      <c r="Z791" s="824"/>
    </row>
    <row r="792" spans="1:26" s="5" customFormat="1">
      <c r="A792" s="817" t="s">
        <v>2702</v>
      </c>
      <c r="B792" s="817"/>
      <c r="C792" s="831" t="s">
        <v>1211</v>
      </c>
      <c r="D792" s="819" t="s">
        <v>2</v>
      </c>
      <c r="E792" s="854" t="s">
        <v>630</v>
      </c>
      <c r="F792" s="856" t="s">
        <v>129</v>
      </c>
      <c r="G792" s="833" t="s">
        <v>19</v>
      </c>
      <c r="H792" s="833" t="s">
        <v>19</v>
      </c>
      <c r="I792" s="845"/>
      <c r="J792" s="845"/>
      <c r="K792" s="112"/>
      <c r="L792" s="112"/>
      <c r="M792" s="51"/>
      <c r="N792" s="112"/>
      <c r="O792" s="824"/>
      <c r="P792" s="271"/>
      <c r="Q792" s="825"/>
      <c r="R792" s="826"/>
      <c r="S792" s="827"/>
      <c r="T792" s="828"/>
      <c r="U792" s="829"/>
      <c r="V792" s="830"/>
      <c r="W792" s="443" t="s">
        <v>4688</v>
      </c>
      <c r="X792" s="824"/>
      <c r="Y792" s="706"/>
      <c r="Z792" s="824"/>
    </row>
    <row r="793" spans="1:26" s="5" customFormat="1">
      <c r="A793" s="817" t="s">
        <v>2702</v>
      </c>
      <c r="B793" s="817" t="s">
        <v>2727</v>
      </c>
      <c r="C793" s="831" t="s">
        <v>1212</v>
      </c>
      <c r="D793" s="819" t="str">
        <f t="shared" ref="D793" si="779">B793&amp;" "&amp;" "&amp;C793</f>
        <v>S2-025  ギズモ</v>
      </c>
      <c r="E793" s="854" t="s">
        <v>630</v>
      </c>
      <c r="F793" s="855" t="s">
        <v>130</v>
      </c>
      <c r="G793" s="842" t="s">
        <v>89</v>
      </c>
      <c r="H793" s="835" t="s">
        <v>88</v>
      </c>
      <c r="I793" s="846" t="s">
        <v>93</v>
      </c>
      <c r="J793" s="817">
        <v>2</v>
      </c>
      <c r="K793" s="115" t="s">
        <v>21</v>
      </c>
      <c r="L793" s="116" t="s">
        <v>131</v>
      </c>
      <c r="M793" s="51" t="s">
        <v>3246</v>
      </c>
      <c r="N793" s="114" t="s">
        <v>491</v>
      </c>
      <c r="O793" s="824">
        <v>2</v>
      </c>
      <c r="P793" s="824">
        <v>3</v>
      </c>
      <c r="Q793" s="825">
        <v>1850</v>
      </c>
      <c r="R793" s="826">
        <v>850</v>
      </c>
      <c r="S793" s="827">
        <v>1180</v>
      </c>
      <c r="T793" s="828">
        <v>1140</v>
      </c>
      <c r="U793" s="829">
        <v>980</v>
      </c>
      <c r="V793" s="830">
        <f t="shared" ref="V793" si="780">SUM(Q793:U794)</f>
        <v>6000</v>
      </c>
      <c r="W793" s="824"/>
      <c r="X793" s="824"/>
      <c r="Y793" s="706"/>
      <c r="Z793" s="824"/>
    </row>
    <row r="794" spans="1:26" s="5" customFormat="1">
      <c r="A794" s="817" t="s">
        <v>2702</v>
      </c>
      <c r="B794" s="817"/>
      <c r="C794" s="831" t="s">
        <v>1212</v>
      </c>
      <c r="D794" s="819" t="s">
        <v>2</v>
      </c>
      <c r="E794" s="854" t="s">
        <v>630</v>
      </c>
      <c r="F794" s="855" t="s">
        <v>130</v>
      </c>
      <c r="G794" s="842" t="s">
        <v>89</v>
      </c>
      <c r="H794" s="835" t="s">
        <v>88</v>
      </c>
      <c r="I794" s="846" t="s">
        <v>93</v>
      </c>
      <c r="J794" s="817">
        <v>2</v>
      </c>
      <c r="K794" s="112"/>
      <c r="L794" s="112"/>
      <c r="M794" s="51"/>
      <c r="N794" s="112"/>
      <c r="O794" s="824">
        <v>1</v>
      </c>
      <c r="P794" s="824">
        <v>1</v>
      </c>
      <c r="Q794" s="825"/>
      <c r="R794" s="826"/>
      <c r="S794" s="827"/>
      <c r="T794" s="828"/>
      <c r="U794" s="829"/>
      <c r="V794" s="830"/>
      <c r="W794" s="824"/>
      <c r="X794" s="824"/>
      <c r="Y794" s="706"/>
      <c r="Z794" s="824"/>
    </row>
    <row r="795" spans="1:26" s="5" customFormat="1">
      <c r="A795" s="817" t="s">
        <v>2702</v>
      </c>
      <c r="B795" s="817" t="s">
        <v>2728</v>
      </c>
      <c r="C795" s="831" t="s">
        <v>124</v>
      </c>
      <c r="D795" s="819" t="str">
        <f t="shared" ref="D795" si="781">B795&amp;" "&amp;" "&amp;C795</f>
        <v>S2-026  メガザルロック</v>
      </c>
      <c r="E795" s="854" t="s">
        <v>630</v>
      </c>
      <c r="F795" s="855" t="s">
        <v>130</v>
      </c>
      <c r="G795" s="833" t="s">
        <v>19</v>
      </c>
      <c r="H795" s="833" t="s">
        <v>19</v>
      </c>
      <c r="I795" s="845"/>
      <c r="J795" s="845"/>
      <c r="K795" s="11" t="s">
        <v>81</v>
      </c>
      <c r="L795" s="114" t="s">
        <v>81</v>
      </c>
      <c r="M795" s="51" t="s">
        <v>3992</v>
      </c>
      <c r="N795" s="111" t="s">
        <v>492</v>
      </c>
      <c r="O795" s="824" t="s">
        <v>649</v>
      </c>
      <c r="P795" s="824">
        <v>1</v>
      </c>
      <c r="Q795" s="825">
        <v>1960</v>
      </c>
      <c r="R795" s="826">
        <v>1190</v>
      </c>
      <c r="S795" s="827">
        <v>790</v>
      </c>
      <c r="T795" s="828">
        <v>860</v>
      </c>
      <c r="U795" s="829">
        <v>1290</v>
      </c>
      <c r="V795" s="830">
        <f t="shared" ref="V795" si="782">SUM(Q795:U796)</f>
        <v>6090</v>
      </c>
      <c r="W795" s="824"/>
      <c r="X795" s="824"/>
      <c r="Y795" s="706"/>
      <c r="Z795" s="824"/>
    </row>
    <row r="796" spans="1:26" s="5" customFormat="1">
      <c r="A796" s="817" t="s">
        <v>2702</v>
      </c>
      <c r="B796" s="817"/>
      <c r="C796" s="831" t="s">
        <v>124</v>
      </c>
      <c r="D796" s="819" t="s">
        <v>2</v>
      </c>
      <c r="E796" s="854" t="s">
        <v>630</v>
      </c>
      <c r="F796" s="855" t="s">
        <v>130</v>
      </c>
      <c r="G796" s="833" t="s">
        <v>19</v>
      </c>
      <c r="H796" s="833" t="s">
        <v>19</v>
      </c>
      <c r="I796" s="845"/>
      <c r="J796" s="845"/>
      <c r="K796" s="112"/>
      <c r="L796" s="112"/>
      <c r="M796" s="51"/>
      <c r="N796" s="112"/>
      <c r="O796" s="824">
        <v>1</v>
      </c>
      <c r="P796" s="824">
        <v>1</v>
      </c>
      <c r="Q796" s="825"/>
      <c r="R796" s="826"/>
      <c r="S796" s="827"/>
      <c r="T796" s="828"/>
      <c r="U796" s="829"/>
      <c r="V796" s="830"/>
      <c r="W796" s="824"/>
      <c r="X796" s="824"/>
      <c r="Y796" s="706"/>
      <c r="Z796" s="824"/>
    </row>
    <row r="797" spans="1:26" s="5" customFormat="1">
      <c r="A797" s="817" t="s">
        <v>2702</v>
      </c>
      <c r="B797" s="817" t="s">
        <v>2729</v>
      </c>
      <c r="C797" s="831" t="s">
        <v>178</v>
      </c>
      <c r="D797" s="819" t="str">
        <f t="shared" ref="D797" si="783">B797&amp;" "&amp;" "&amp;C797</f>
        <v>S2-027  ボストロール</v>
      </c>
      <c r="E797" s="854" t="s">
        <v>630</v>
      </c>
      <c r="F797" s="852" t="s">
        <v>75</v>
      </c>
      <c r="G797" s="833" t="s">
        <v>19</v>
      </c>
      <c r="H797" s="833" t="s">
        <v>19</v>
      </c>
      <c r="I797" s="845"/>
      <c r="J797" s="845"/>
      <c r="K797" s="115" t="s">
        <v>21</v>
      </c>
      <c r="L797" s="116" t="s">
        <v>2779</v>
      </c>
      <c r="M797" s="51" t="s">
        <v>3247</v>
      </c>
      <c r="N797" s="114" t="s">
        <v>491</v>
      </c>
      <c r="O797" s="824">
        <v>2</v>
      </c>
      <c r="P797" s="824">
        <v>1</v>
      </c>
      <c r="Q797" s="825">
        <v>2170</v>
      </c>
      <c r="R797" s="826">
        <v>1290</v>
      </c>
      <c r="S797" s="827">
        <v>830</v>
      </c>
      <c r="T797" s="828">
        <v>660</v>
      </c>
      <c r="U797" s="829">
        <v>1120</v>
      </c>
      <c r="V797" s="830">
        <f t="shared" ref="V797" si="784">SUM(Q797:U798)</f>
        <v>6070</v>
      </c>
      <c r="W797" s="824" t="s">
        <v>4212</v>
      </c>
      <c r="X797" s="824"/>
      <c r="Y797" s="706"/>
      <c r="Z797" s="824"/>
    </row>
    <row r="798" spans="1:26" s="5" customFormat="1">
      <c r="A798" s="817" t="s">
        <v>2702</v>
      </c>
      <c r="B798" s="817"/>
      <c r="C798" s="831" t="s">
        <v>178</v>
      </c>
      <c r="D798" s="819" t="s">
        <v>2</v>
      </c>
      <c r="E798" s="854" t="s">
        <v>630</v>
      </c>
      <c r="F798" s="852" t="s">
        <v>75</v>
      </c>
      <c r="G798" s="833" t="s">
        <v>19</v>
      </c>
      <c r="H798" s="833" t="s">
        <v>19</v>
      </c>
      <c r="I798" s="845"/>
      <c r="J798" s="845"/>
      <c r="K798" s="112"/>
      <c r="L798" s="112"/>
      <c r="M798" s="51"/>
      <c r="N798" s="112"/>
      <c r="O798" s="824">
        <v>1</v>
      </c>
      <c r="P798" s="824">
        <v>1</v>
      </c>
      <c r="Q798" s="825"/>
      <c r="R798" s="826"/>
      <c r="S798" s="827"/>
      <c r="T798" s="828"/>
      <c r="U798" s="829"/>
      <c r="V798" s="830"/>
      <c r="W798" s="824" t="s">
        <v>4212</v>
      </c>
      <c r="X798" s="824"/>
      <c r="Y798" s="706"/>
      <c r="Z798" s="824"/>
    </row>
    <row r="799" spans="1:26" s="5" customFormat="1">
      <c r="A799" s="817" t="s">
        <v>2702</v>
      </c>
      <c r="B799" s="817" t="s">
        <v>2730</v>
      </c>
      <c r="C799" s="818" t="s">
        <v>541</v>
      </c>
      <c r="D799" s="819" t="str">
        <f t="shared" ref="D799" si="785">B799&amp;" "&amp;" "&amp;C799</f>
        <v>S2-028  キラーアーマー</v>
      </c>
      <c r="E799" s="854" t="s">
        <v>630</v>
      </c>
      <c r="F799" s="851" t="s">
        <v>78</v>
      </c>
      <c r="G799" s="833" t="s">
        <v>19</v>
      </c>
      <c r="H799" s="833" t="s">
        <v>19</v>
      </c>
      <c r="I799" s="849" t="s">
        <v>91</v>
      </c>
      <c r="J799" s="845">
        <v>3</v>
      </c>
      <c r="K799" s="115" t="s">
        <v>21</v>
      </c>
      <c r="L799" s="111" t="s">
        <v>2786</v>
      </c>
      <c r="M799" s="51" t="s">
        <v>3269</v>
      </c>
      <c r="N799" s="111" t="s">
        <v>491</v>
      </c>
      <c r="O799" s="824"/>
      <c r="P799" s="271"/>
      <c r="Q799" s="825">
        <v>1960</v>
      </c>
      <c r="R799" s="826">
        <v>1340</v>
      </c>
      <c r="S799" s="827">
        <v>690</v>
      </c>
      <c r="T799" s="828">
        <v>820</v>
      </c>
      <c r="U799" s="829">
        <v>1250</v>
      </c>
      <c r="V799" s="830">
        <f t="shared" ref="V799" si="786">SUM(Q799:U800)</f>
        <v>6060</v>
      </c>
      <c r="W799" s="824"/>
      <c r="X799" s="824"/>
      <c r="Y799" s="706"/>
      <c r="Z799" s="824"/>
    </row>
    <row r="800" spans="1:26" s="5" customFormat="1">
      <c r="A800" s="817" t="s">
        <v>2702</v>
      </c>
      <c r="B800" s="817"/>
      <c r="C800" s="818" t="s">
        <v>541</v>
      </c>
      <c r="D800" s="819" t="s">
        <v>2</v>
      </c>
      <c r="E800" s="854" t="s">
        <v>630</v>
      </c>
      <c r="F800" s="851" t="s">
        <v>78</v>
      </c>
      <c r="G800" s="833" t="s">
        <v>19</v>
      </c>
      <c r="H800" s="833" t="s">
        <v>19</v>
      </c>
      <c r="I800" s="849" t="s">
        <v>91</v>
      </c>
      <c r="J800" s="845">
        <v>3</v>
      </c>
      <c r="K800" s="112"/>
      <c r="L800" s="112"/>
      <c r="M800" s="51"/>
      <c r="N800" s="112"/>
      <c r="O800" s="824"/>
      <c r="P800" s="271"/>
      <c r="Q800" s="825"/>
      <c r="R800" s="826"/>
      <c r="S800" s="827"/>
      <c r="T800" s="828"/>
      <c r="U800" s="829"/>
      <c r="V800" s="830"/>
      <c r="W800" s="824"/>
      <c r="X800" s="824"/>
      <c r="Y800" s="706"/>
      <c r="Z800" s="824"/>
    </row>
    <row r="801" spans="1:26" s="5" customFormat="1">
      <c r="A801" s="817" t="s">
        <v>2702</v>
      </c>
      <c r="B801" s="817" t="s">
        <v>2731</v>
      </c>
      <c r="C801" s="831" t="s">
        <v>3403</v>
      </c>
      <c r="D801" s="819" t="str">
        <f t="shared" ref="D801" si="787">B801&amp;" "&amp;" "&amp;C801</f>
        <v>S2-029  ゴーレム</v>
      </c>
      <c r="E801" s="854" t="s">
        <v>630</v>
      </c>
      <c r="F801" s="851" t="s">
        <v>78</v>
      </c>
      <c r="G801" s="833" t="s">
        <v>19</v>
      </c>
      <c r="H801" s="833" t="s">
        <v>19</v>
      </c>
      <c r="I801" s="845"/>
      <c r="J801" s="845"/>
      <c r="K801" s="7" t="s">
        <v>37</v>
      </c>
      <c r="L801" s="114" t="s">
        <v>2780</v>
      </c>
      <c r="M801" s="51" t="s">
        <v>3231</v>
      </c>
      <c r="N801" s="114" t="s">
        <v>491</v>
      </c>
      <c r="O801" s="824">
        <v>2</v>
      </c>
      <c r="P801" s="824">
        <v>2</v>
      </c>
      <c r="Q801" s="825">
        <v>2030</v>
      </c>
      <c r="R801" s="826">
        <v>1320</v>
      </c>
      <c r="S801" s="827">
        <v>650</v>
      </c>
      <c r="T801" s="828">
        <v>740</v>
      </c>
      <c r="U801" s="829">
        <v>1310</v>
      </c>
      <c r="V801" s="830">
        <f t="shared" ref="V801" si="788">SUM(Q801:U802)</f>
        <v>6050</v>
      </c>
      <c r="W801" s="824"/>
      <c r="X801" s="824"/>
      <c r="Y801" s="706"/>
      <c r="Z801" s="824"/>
    </row>
    <row r="802" spans="1:26" s="5" customFormat="1">
      <c r="A802" s="817" t="s">
        <v>2702</v>
      </c>
      <c r="B802" s="817"/>
      <c r="C802" s="831" t="s">
        <v>3403</v>
      </c>
      <c r="D802" s="819" t="s">
        <v>2</v>
      </c>
      <c r="E802" s="854" t="s">
        <v>630</v>
      </c>
      <c r="F802" s="851" t="s">
        <v>78</v>
      </c>
      <c r="G802" s="833" t="s">
        <v>19</v>
      </c>
      <c r="H802" s="833" t="s">
        <v>19</v>
      </c>
      <c r="I802" s="845"/>
      <c r="J802" s="845"/>
      <c r="K802" s="112"/>
      <c r="L802" s="112"/>
      <c r="M802" s="51"/>
      <c r="N802" s="112"/>
      <c r="O802" s="824">
        <v>1</v>
      </c>
      <c r="P802" s="824">
        <v>1</v>
      </c>
      <c r="Q802" s="825"/>
      <c r="R802" s="826"/>
      <c r="S802" s="827"/>
      <c r="T802" s="828"/>
      <c r="U802" s="829"/>
      <c r="V802" s="830"/>
      <c r="W802" s="824"/>
      <c r="X802" s="824"/>
      <c r="Y802" s="706"/>
      <c r="Z802" s="824"/>
    </row>
    <row r="803" spans="1:26" s="5" customFormat="1">
      <c r="A803" s="817" t="s">
        <v>2702</v>
      </c>
      <c r="B803" s="817" t="s">
        <v>2732</v>
      </c>
      <c r="C803" s="818" t="s">
        <v>267</v>
      </c>
      <c r="D803" s="819" t="str">
        <f t="shared" ref="D803" si="789">B803&amp;" "&amp;" "&amp;C803</f>
        <v>S2-030  ヒドラ</v>
      </c>
      <c r="E803" s="854" t="s">
        <v>630</v>
      </c>
      <c r="F803" s="832" t="s">
        <v>35</v>
      </c>
      <c r="G803" s="833" t="s">
        <v>19</v>
      </c>
      <c r="H803" s="842" t="s">
        <v>89</v>
      </c>
      <c r="I803" s="848" t="s">
        <v>87</v>
      </c>
      <c r="J803" s="845">
        <v>3</v>
      </c>
      <c r="K803" s="115" t="s">
        <v>21</v>
      </c>
      <c r="L803" s="116" t="s">
        <v>131</v>
      </c>
      <c r="M803" s="51" t="s">
        <v>3410</v>
      </c>
      <c r="N803" s="114" t="s">
        <v>491</v>
      </c>
      <c r="O803" s="824">
        <v>2</v>
      </c>
      <c r="P803" s="824">
        <v>3</v>
      </c>
      <c r="Q803" s="825">
        <v>1970</v>
      </c>
      <c r="R803" s="826">
        <v>1220</v>
      </c>
      <c r="S803" s="827">
        <v>790</v>
      </c>
      <c r="T803" s="828">
        <v>930</v>
      </c>
      <c r="U803" s="829">
        <v>1190</v>
      </c>
      <c r="V803" s="830">
        <f t="shared" ref="V803" si="790">SUM(Q803:U804)</f>
        <v>6100</v>
      </c>
      <c r="W803" s="824"/>
      <c r="X803" s="824"/>
      <c r="Y803" s="706"/>
      <c r="Z803" s="824"/>
    </row>
    <row r="804" spans="1:26" s="5" customFormat="1">
      <c r="A804" s="817" t="s">
        <v>2702</v>
      </c>
      <c r="B804" s="817"/>
      <c r="C804" s="818" t="s">
        <v>267</v>
      </c>
      <c r="D804" s="819" t="s">
        <v>2</v>
      </c>
      <c r="E804" s="854" t="s">
        <v>630</v>
      </c>
      <c r="F804" s="832" t="s">
        <v>35</v>
      </c>
      <c r="G804" s="833" t="s">
        <v>19</v>
      </c>
      <c r="H804" s="842" t="s">
        <v>89</v>
      </c>
      <c r="I804" s="848" t="s">
        <v>87</v>
      </c>
      <c r="J804" s="845">
        <v>3</v>
      </c>
      <c r="K804" s="112"/>
      <c r="L804" s="112"/>
      <c r="M804" s="51"/>
      <c r="N804" s="112"/>
      <c r="O804" s="824">
        <v>1</v>
      </c>
      <c r="P804" s="824">
        <v>1</v>
      </c>
      <c r="Q804" s="825"/>
      <c r="R804" s="826"/>
      <c r="S804" s="827"/>
      <c r="T804" s="828"/>
      <c r="U804" s="829"/>
      <c r="V804" s="830"/>
      <c r="W804" s="824"/>
      <c r="X804" s="824"/>
      <c r="Y804" s="706"/>
      <c r="Z804" s="824"/>
    </row>
    <row r="805" spans="1:26" s="5" customFormat="1">
      <c r="A805" s="817" t="s">
        <v>2702</v>
      </c>
      <c r="B805" s="817" t="s">
        <v>2733</v>
      </c>
      <c r="C805" s="831" t="s">
        <v>1215</v>
      </c>
      <c r="D805" s="819" t="str">
        <f t="shared" ref="D805" si="791">B805&amp;" "&amp;" "&amp;C805</f>
        <v>S2-031  ガルダンディー</v>
      </c>
      <c r="E805" s="853" t="s">
        <v>120</v>
      </c>
      <c r="F805" s="832" t="s">
        <v>35</v>
      </c>
      <c r="G805" s="833" t="s">
        <v>19</v>
      </c>
      <c r="H805" s="833" t="s">
        <v>19</v>
      </c>
      <c r="I805" s="849" t="s">
        <v>91</v>
      </c>
      <c r="J805" s="817">
        <v>2</v>
      </c>
      <c r="K805" s="118" t="s">
        <v>21</v>
      </c>
      <c r="L805" s="116" t="s">
        <v>2779</v>
      </c>
      <c r="M805" s="51" t="s">
        <v>3411</v>
      </c>
      <c r="N805" s="111" t="s">
        <v>83</v>
      </c>
      <c r="O805" s="824"/>
      <c r="P805" s="271"/>
      <c r="Q805" s="825">
        <v>2490</v>
      </c>
      <c r="R805" s="826">
        <v>1290</v>
      </c>
      <c r="S805" s="827">
        <v>1220</v>
      </c>
      <c r="T805" s="828">
        <v>1350</v>
      </c>
      <c r="U805" s="829">
        <v>1010</v>
      </c>
      <c r="V805" s="830">
        <f t="shared" ref="V805" si="792">SUM(Q805:U806)</f>
        <v>7360</v>
      </c>
      <c r="W805" s="824" t="s">
        <v>3397</v>
      </c>
      <c r="X805" s="824"/>
      <c r="Y805" s="706"/>
      <c r="Z805" s="824"/>
    </row>
    <row r="806" spans="1:26" s="5" customFormat="1">
      <c r="A806" s="817" t="s">
        <v>2702</v>
      </c>
      <c r="B806" s="817"/>
      <c r="C806" s="831" t="s">
        <v>1215</v>
      </c>
      <c r="D806" s="819" t="s">
        <v>2</v>
      </c>
      <c r="E806" s="853" t="s">
        <v>120</v>
      </c>
      <c r="F806" s="832" t="s">
        <v>35</v>
      </c>
      <c r="G806" s="833" t="s">
        <v>19</v>
      </c>
      <c r="H806" s="833" t="s">
        <v>19</v>
      </c>
      <c r="I806" s="849" t="s">
        <v>91</v>
      </c>
      <c r="J806" s="817">
        <v>2</v>
      </c>
      <c r="K806" s="112"/>
      <c r="L806" s="112"/>
      <c r="M806" s="51"/>
      <c r="N806" s="112"/>
      <c r="O806" s="824"/>
      <c r="P806" s="271"/>
      <c r="Q806" s="825"/>
      <c r="R806" s="826"/>
      <c r="S806" s="827"/>
      <c r="T806" s="828"/>
      <c r="U806" s="829"/>
      <c r="V806" s="830"/>
      <c r="W806" s="824" t="s">
        <v>3397</v>
      </c>
      <c r="X806" s="824"/>
      <c r="Y806" s="706"/>
      <c r="Z806" s="824"/>
    </row>
    <row r="807" spans="1:26" s="5" customFormat="1">
      <c r="A807" s="817" t="s">
        <v>2702</v>
      </c>
      <c r="B807" s="817" t="s">
        <v>2734</v>
      </c>
      <c r="C807" s="831" t="s">
        <v>43</v>
      </c>
      <c r="D807" s="819" t="str">
        <f t="shared" ref="D807" si="793">B807&amp;" "&amp;" "&amp;C807</f>
        <v>S2-032  ラーハルト</v>
      </c>
      <c r="E807" s="853" t="s">
        <v>120</v>
      </c>
      <c r="F807" s="832" t="s">
        <v>35</v>
      </c>
      <c r="G807" s="833" t="s">
        <v>19</v>
      </c>
      <c r="H807" s="833" t="s">
        <v>19</v>
      </c>
      <c r="I807" s="834" t="s">
        <v>90</v>
      </c>
      <c r="J807" s="817">
        <v>2</v>
      </c>
      <c r="K807" s="118" t="s">
        <v>21</v>
      </c>
      <c r="L807" s="116" t="s">
        <v>105</v>
      </c>
      <c r="M807" s="51" t="s">
        <v>3412</v>
      </c>
      <c r="N807" s="116" t="s">
        <v>490</v>
      </c>
      <c r="O807" s="824"/>
      <c r="P807" s="271"/>
      <c r="Q807" s="825">
        <v>2440</v>
      </c>
      <c r="R807" s="826">
        <v>1430</v>
      </c>
      <c r="S807" s="827">
        <v>1190</v>
      </c>
      <c r="T807" s="828">
        <v>1360</v>
      </c>
      <c r="U807" s="829">
        <v>950</v>
      </c>
      <c r="V807" s="830">
        <f t="shared" ref="V807" si="794">SUM(Q807:U808)</f>
        <v>7370</v>
      </c>
      <c r="W807" s="378" t="s">
        <v>3397</v>
      </c>
      <c r="X807" s="824"/>
      <c r="Y807" s="706"/>
      <c r="Z807" s="824"/>
    </row>
    <row r="808" spans="1:26" s="5" customFormat="1">
      <c r="A808" s="817" t="s">
        <v>2702</v>
      </c>
      <c r="B808" s="817"/>
      <c r="C808" s="831" t="s">
        <v>43</v>
      </c>
      <c r="D808" s="819" t="s">
        <v>2</v>
      </c>
      <c r="E808" s="853" t="s">
        <v>120</v>
      </c>
      <c r="F808" s="832" t="s">
        <v>35</v>
      </c>
      <c r="G808" s="833" t="s">
        <v>19</v>
      </c>
      <c r="H808" s="833" t="s">
        <v>19</v>
      </c>
      <c r="I808" s="834" t="s">
        <v>90</v>
      </c>
      <c r="J808" s="817">
        <v>2</v>
      </c>
      <c r="K808" s="112"/>
      <c r="L808" s="112"/>
      <c r="M808" s="51"/>
      <c r="N808" s="112"/>
      <c r="O808" s="824"/>
      <c r="P808" s="271"/>
      <c r="Q808" s="825"/>
      <c r="R808" s="826"/>
      <c r="S808" s="827"/>
      <c r="T808" s="828"/>
      <c r="U808" s="829"/>
      <c r="V808" s="830"/>
      <c r="W808" s="378" t="s">
        <v>4450</v>
      </c>
      <c r="X808" s="824"/>
      <c r="Y808" s="706"/>
      <c r="Z808" s="824"/>
    </row>
    <row r="809" spans="1:26" s="5" customFormat="1">
      <c r="A809" s="817" t="s">
        <v>2702</v>
      </c>
      <c r="B809" s="817" t="s">
        <v>2735</v>
      </c>
      <c r="C809" s="831" t="s">
        <v>1216</v>
      </c>
      <c r="D809" s="819" t="str">
        <f t="shared" ref="D809" si="795">B809&amp;" "&amp;" "&amp;C809</f>
        <v>S2-033  ボラホーン</v>
      </c>
      <c r="E809" s="853" t="s">
        <v>120</v>
      </c>
      <c r="F809" s="832" t="s">
        <v>35</v>
      </c>
      <c r="G809" s="833" t="s">
        <v>19</v>
      </c>
      <c r="H809" s="842" t="s">
        <v>89</v>
      </c>
      <c r="I809" s="846" t="s">
        <v>93</v>
      </c>
      <c r="J809" s="845">
        <v>3</v>
      </c>
      <c r="K809" s="7" t="s">
        <v>37</v>
      </c>
      <c r="L809" s="116" t="s">
        <v>2780</v>
      </c>
      <c r="M809" s="51" t="s">
        <v>3262</v>
      </c>
      <c r="N809" s="111" t="s">
        <v>86</v>
      </c>
      <c r="O809" s="824"/>
      <c r="P809" s="271"/>
      <c r="Q809" s="825">
        <v>2530</v>
      </c>
      <c r="R809" s="826">
        <v>1520</v>
      </c>
      <c r="S809" s="827">
        <v>1020</v>
      </c>
      <c r="T809" s="828">
        <v>950</v>
      </c>
      <c r="U809" s="829">
        <v>1350</v>
      </c>
      <c r="V809" s="830">
        <f t="shared" ref="V809" si="796">SUM(Q809:U810)</f>
        <v>7370</v>
      </c>
      <c r="W809" s="824" t="s">
        <v>3397</v>
      </c>
      <c r="X809" s="824"/>
      <c r="Y809" s="706"/>
      <c r="Z809" s="824"/>
    </row>
    <row r="810" spans="1:26" s="5" customFormat="1">
      <c r="A810" s="817" t="s">
        <v>2702</v>
      </c>
      <c r="B810" s="817"/>
      <c r="C810" s="831" t="s">
        <v>1216</v>
      </c>
      <c r="D810" s="819" t="s">
        <v>2</v>
      </c>
      <c r="E810" s="853" t="s">
        <v>120</v>
      </c>
      <c r="F810" s="832" t="s">
        <v>35</v>
      </c>
      <c r="G810" s="833" t="s">
        <v>19</v>
      </c>
      <c r="H810" s="842" t="s">
        <v>89</v>
      </c>
      <c r="I810" s="846" t="s">
        <v>93</v>
      </c>
      <c r="J810" s="845">
        <v>3</v>
      </c>
      <c r="K810" s="112"/>
      <c r="L810" s="112"/>
      <c r="M810" s="51"/>
      <c r="N810" s="112"/>
      <c r="O810" s="824"/>
      <c r="P810" s="271"/>
      <c r="Q810" s="825"/>
      <c r="R810" s="826"/>
      <c r="S810" s="827"/>
      <c r="T810" s="828"/>
      <c r="U810" s="829"/>
      <c r="V810" s="830"/>
      <c r="W810" s="824" t="s">
        <v>3397</v>
      </c>
      <c r="X810" s="824"/>
      <c r="Y810" s="706"/>
      <c r="Z810" s="824"/>
    </row>
    <row r="811" spans="1:26" s="5" customFormat="1">
      <c r="A811" s="817" t="s">
        <v>2702</v>
      </c>
      <c r="B811" s="817" t="s">
        <v>2736</v>
      </c>
      <c r="C811" s="818" t="s">
        <v>260</v>
      </c>
      <c r="D811" s="819" t="str">
        <f t="shared" ref="D811" si="797">B811&amp;" "&amp;" "&amp;C811</f>
        <v>S2-034  シャドウパンサー</v>
      </c>
      <c r="E811" s="853" t="s">
        <v>120</v>
      </c>
      <c r="F811" s="857" t="s">
        <v>128</v>
      </c>
      <c r="G811" s="833" t="s">
        <v>19</v>
      </c>
      <c r="H811" s="833" t="s">
        <v>19</v>
      </c>
      <c r="I811" s="845"/>
      <c r="J811" s="845"/>
      <c r="K811" s="118" t="s">
        <v>21</v>
      </c>
      <c r="L811" s="116" t="s">
        <v>131</v>
      </c>
      <c r="M811" s="51" t="s">
        <v>3413</v>
      </c>
      <c r="N811" s="116" t="s">
        <v>496</v>
      </c>
      <c r="O811" s="824"/>
      <c r="P811" s="271"/>
      <c r="Q811" s="825">
        <v>2400</v>
      </c>
      <c r="R811" s="826">
        <v>1460</v>
      </c>
      <c r="S811" s="827">
        <v>700</v>
      </c>
      <c r="T811" s="828">
        <v>1420</v>
      </c>
      <c r="U811" s="829">
        <v>1300</v>
      </c>
      <c r="V811" s="830">
        <f t="shared" ref="V811" si="798">SUM(Q811:U812)</f>
        <v>7280</v>
      </c>
      <c r="W811" s="824"/>
      <c r="X811" s="824"/>
      <c r="Y811" s="706"/>
      <c r="Z811" s="824"/>
    </row>
    <row r="812" spans="1:26" s="5" customFormat="1">
      <c r="A812" s="817" t="s">
        <v>2702</v>
      </c>
      <c r="B812" s="817"/>
      <c r="C812" s="818" t="s">
        <v>260</v>
      </c>
      <c r="D812" s="819" t="s">
        <v>2</v>
      </c>
      <c r="E812" s="853" t="s">
        <v>120</v>
      </c>
      <c r="F812" s="857" t="s">
        <v>128</v>
      </c>
      <c r="G812" s="833" t="s">
        <v>19</v>
      </c>
      <c r="H812" s="833" t="s">
        <v>19</v>
      </c>
      <c r="I812" s="845"/>
      <c r="J812" s="845"/>
      <c r="K812" s="112"/>
      <c r="L812" s="112"/>
      <c r="M812" s="51"/>
      <c r="N812" s="112"/>
      <c r="O812" s="824"/>
      <c r="P812" s="271"/>
      <c r="Q812" s="825"/>
      <c r="R812" s="826"/>
      <c r="S812" s="827"/>
      <c r="T812" s="828"/>
      <c r="U812" s="829"/>
      <c r="V812" s="830"/>
      <c r="W812" s="824"/>
      <c r="X812" s="824"/>
      <c r="Y812" s="706"/>
      <c r="Z812" s="824"/>
    </row>
    <row r="813" spans="1:26" s="5" customFormat="1">
      <c r="A813" s="817" t="s">
        <v>2702</v>
      </c>
      <c r="B813" s="817" t="s">
        <v>2737</v>
      </c>
      <c r="C813" s="818" t="s">
        <v>261</v>
      </c>
      <c r="D813" s="819" t="str">
        <f t="shared" ref="D813" si="799">B813&amp;" "&amp;" "&amp;C813</f>
        <v>S2-035  ヘルクラッシャー</v>
      </c>
      <c r="E813" s="853" t="s">
        <v>120</v>
      </c>
      <c r="F813" s="856" t="s">
        <v>129</v>
      </c>
      <c r="G813" s="833" t="s">
        <v>19</v>
      </c>
      <c r="H813" s="833" t="s">
        <v>19</v>
      </c>
      <c r="I813" s="848" t="s">
        <v>87</v>
      </c>
      <c r="J813" s="817">
        <v>2</v>
      </c>
      <c r="K813" s="118" t="s">
        <v>21</v>
      </c>
      <c r="L813" s="116" t="s">
        <v>131</v>
      </c>
      <c r="M813" s="51" t="s">
        <v>5454</v>
      </c>
      <c r="N813" s="111" t="s">
        <v>94</v>
      </c>
      <c r="O813" s="824">
        <v>1</v>
      </c>
      <c r="P813" s="824">
        <v>2</v>
      </c>
      <c r="Q813" s="825">
        <v>2390</v>
      </c>
      <c r="R813" s="826">
        <v>1490</v>
      </c>
      <c r="S813" s="827">
        <v>870</v>
      </c>
      <c r="T813" s="828">
        <v>1130</v>
      </c>
      <c r="U813" s="829">
        <v>1400</v>
      </c>
      <c r="V813" s="830">
        <f t="shared" ref="V813" si="800">SUM(Q813:U814)</f>
        <v>7280</v>
      </c>
      <c r="W813" s="443" t="s">
        <v>3400</v>
      </c>
      <c r="X813" s="824"/>
      <c r="Y813" s="706"/>
      <c r="Z813" s="824"/>
    </row>
    <row r="814" spans="1:26" s="5" customFormat="1">
      <c r="A814" s="817" t="s">
        <v>2702</v>
      </c>
      <c r="B814" s="817"/>
      <c r="C814" s="818" t="s">
        <v>261</v>
      </c>
      <c r="D814" s="819" t="s">
        <v>2</v>
      </c>
      <c r="E814" s="853" t="s">
        <v>120</v>
      </c>
      <c r="F814" s="856" t="s">
        <v>129</v>
      </c>
      <c r="G814" s="833" t="s">
        <v>19</v>
      </c>
      <c r="H814" s="833" t="s">
        <v>19</v>
      </c>
      <c r="I814" s="848" t="s">
        <v>87</v>
      </c>
      <c r="J814" s="817">
        <v>2</v>
      </c>
      <c r="K814" s="112"/>
      <c r="L814" s="112"/>
      <c r="M814" s="51"/>
      <c r="N814" s="112"/>
      <c r="O814" s="824">
        <v>1</v>
      </c>
      <c r="P814" s="824">
        <v>1</v>
      </c>
      <c r="Q814" s="825"/>
      <c r="R814" s="826"/>
      <c r="S814" s="827"/>
      <c r="T814" s="828"/>
      <c r="U814" s="829"/>
      <c r="V814" s="830"/>
      <c r="W814" s="443" t="s">
        <v>4688</v>
      </c>
      <c r="X814" s="824"/>
      <c r="Y814" s="706"/>
      <c r="Z814" s="824"/>
    </row>
    <row r="815" spans="1:26" s="5" customFormat="1">
      <c r="A815" s="817" t="s">
        <v>2702</v>
      </c>
      <c r="B815" s="817" t="s">
        <v>2738</v>
      </c>
      <c r="C815" s="831" t="s">
        <v>1220</v>
      </c>
      <c r="D815" s="819" t="str">
        <f t="shared" ref="D815" si="801">B815&amp;" "&amp;" "&amp;C815</f>
        <v>S2-036  フレイム</v>
      </c>
      <c r="E815" s="853" t="s">
        <v>120</v>
      </c>
      <c r="F815" s="855" t="s">
        <v>130</v>
      </c>
      <c r="G815" s="833" t="s">
        <v>19</v>
      </c>
      <c r="H815" s="842" t="s">
        <v>89</v>
      </c>
      <c r="I815" s="823" t="s">
        <v>82</v>
      </c>
      <c r="J815" s="817">
        <v>1</v>
      </c>
      <c r="K815" s="7" t="s">
        <v>37</v>
      </c>
      <c r="L815" s="116" t="s">
        <v>20</v>
      </c>
      <c r="M815" s="51" t="s">
        <v>3232</v>
      </c>
      <c r="N815" s="116" t="s">
        <v>496</v>
      </c>
      <c r="O815" s="824"/>
      <c r="P815" s="271"/>
      <c r="Q815" s="825">
        <v>2380</v>
      </c>
      <c r="R815" s="826">
        <v>1150</v>
      </c>
      <c r="S815" s="827">
        <v>1260</v>
      </c>
      <c r="T815" s="828">
        <v>1090</v>
      </c>
      <c r="U815" s="829">
        <v>1360</v>
      </c>
      <c r="V815" s="830">
        <f t="shared" ref="V815" si="802">SUM(Q815:U816)</f>
        <v>7240</v>
      </c>
      <c r="W815" s="831" t="s">
        <v>3392</v>
      </c>
      <c r="X815" s="824"/>
      <c r="Y815" s="706"/>
      <c r="Z815" s="824"/>
    </row>
    <row r="816" spans="1:26" s="5" customFormat="1">
      <c r="A816" s="817" t="s">
        <v>2702</v>
      </c>
      <c r="B816" s="817"/>
      <c r="C816" s="831" t="s">
        <v>1220</v>
      </c>
      <c r="D816" s="819" t="s">
        <v>2</v>
      </c>
      <c r="E816" s="853" t="s">
        <v>120</v>
      </c>
      <c r="F816" s="855" t="s">
        <v>130</v>
      </c>
      <c r="G816" s="833" t="s">
        <v>19</v>
      </c>
      <c r="H816" s="842" t="s">
        <v>89</v>
      </c>
      <c r="I816" s="823" t="s">
        <v>82</v>
      </c>
      <c r="J816" s="817">
        <v>1</v>
      </c>
      <c r="K816" s="112"/>
      <c r="L816" s="112"/>
      <c r="M816" s="51"/>
      <c r="N816" s="112"/>
      <c r="O816" s="824"/>
      <c r="P816" s="271"/>
      <c r="Q816" s="825"/>
      <c r="R816" s="826"/>
      <c r="S816" s="827"/>
      <c r="T816" s="828"/>
      <c r="U816" s="829"/>
      <c r="V816" s="830"/>
      <c r="W816" s="831" t="s">
        <v>3392</v>
      </c>
      <c r="X816" s="824"/>
      <c r="Y816" s="706"/>
      <c r="Z816" s="824"/>
    </row>
    <row r="817" spans="1:26" s="5" customFormat="1">
      <c r="A817" s="817" t="s">
        <v>2702</v>
      </c>
      <c r="B817" s="817" t="s">
        <v>2739</v>
      </c>
      <c r="C817" s="831" t="s">
        <v>1221</v>
      </c>
      <c r="D817" s="819" t="str">
        <f t="shared" ref="D817" si="803">B817&amp;" "&amp;" "&amp;C817</f>
        <v>S2-037  ブリザード</v>
      </c>
      <c r="E817" s="853" t="s">
        <v>120</v>
      </c>
      <c r="F817" s="855" t="s">
        <v>130</v>
      </c>
      <c r="G817" s="833" t="s">
        <v>19</v>
      </c>
      <c r="H817" s="842" t="s">
        <v>89</v>
      </c>
      <c r="I817" s="845"/>
      <c r="J817" s="845"/>
      <c r="K817" s="7" t="s">
        <v>37</v>
      </c>
      <c r="L817" s="116" t="s">
        <v>20</v>
      </c>
      <c r="M817" s="51" t="s">
        <v>3414</v>
      </c>
      <c r="N817" s="111" t="s">
        <v>83</v>
      </c>
      <c r="O817" s="824"/>
      <c r="P817" s="271"/>
      <c r="Q817" s="825">
        <v>2370</v>
      </c>
      <c r="R817" s="826">
        <v>1180</v>
      </c>
      <c r="S817" s="827">
        <v>1260</v>
      </c>
      <c r="T817" s="828">
        <v>1150</v>
      </c>
      <c r="U817" s="829">
        <v>1280</v>
      </c>
      <c r="V817" s="830">
        <f t="shared" ref="V817" si="804">SUM(Q817:U818)</f>
        <v>7240</v>
      </c>
      <c r="W817" s="831" t="s">
        <v>3394</v>
      </c>
      <c r="X817" s="824"/>
      <c r="Y817" s="706"/>
      <c r="Z817" s="824"/>
    </row>
    <row r="818" spans="1:26" s="5" customFormat="1">
      <c r="A818" s="817" t="s">
        <v>2702</v>
      </c>
      <c r="B818" s="817"/>
      <c r="C818" s="831" t="s">
        <v>1221</v>
      </c>
      <c r="D818" s="819" t="s">
        <v>2</v>
      </c>
      <c r="E818" s="853" t="s">
        <v>120</v>
      </c>
      <c r="F818" s="855" t="s">
        <v>130</v>
      </c>
      <c r="G818" s="833" t="s">
        <v>19</v>
      </c>
      <c r="H818" s="842" t="s">
        <v>89</v>
      </c>
      <c r="I818" s="845"/>
      <c r="J818" s="845"/>
      <c r="K818" s="112"/>
      <c r="L818" s="112"/>
      <c r="M818" s="51"/>
      <c r="N818" s="112"/>
      <c r="O818" s="824"/>
      <c r="P818" s="271"/>
      <c r="Q818" s="825"/>
      <c r="R818" s="826"/>
      <c r="S818" s="827"/>
      <c r="T818" s="828"/>
      <c r="U818" s="829"/>
      <c r="V818" s="830"/>
      <c r="W818" s="831" t="s">
        <v>3394</v>
      </c>
      <c r="X818" s="824"/>
      <c r="Y818" s="706"/>
      <c r="Z818" s="824"/>
    </row>
    <row r="819" spans="1:26" s="5" customFormat="1">
      <c r="A819" s="817" t="s">
        <v>2702</v>
      </c>
      <c r="B819" s="817" t="s">
        <v>2740</v>
      </c>
      <c r="C819" s="831" t="s">
        <v>2770</v>
      </c>
      <c r="D819" s="819" t="str">
        <f t="shared" ref="D819" si="805">B819&amp;" "&amp;" "&amp;C819</f>
        <v>S2-038  アンクルホーン</v>
      </c>
      <c r="E819" s="853" t="s">
        <v>120</v>
      </c>
      <c r="F819" s="852" t="s">
        <v>75</v>
      </c>
      <c r="G819" s="822" t="s">
        <v>40</v>
      </c>
      <c r="H819" s="822" t="s">
        <v>40</v>
      </c>
      <c r="I819" s="845"/>
      <c r="J819" s="845"/>
      <c r="K819" s="8" t="s">
        <v>99</v>
      </c>
      <c r="L819" s="116" t="s">
        <v>131</v>
      </c>
      <c r="M819" s="51" t="s">
        <v>3263</v>
      </c>
      <c r="N819" s="116" t="s">
        <v>496</v>
      </c>
      <c r="O819" s="824"/>
      <c r="P819" s="271"/>
      <c r="Q819" s="825">
        <v>2480</v>
      </c>
      <c r="R819" s="826">
        <v>1240</v>
      </c>
      <c r="S819" s="827">
        <v>1320</v>
      </c>
      <c r="T819" s="828">
        <v>1180</v>
      </c>
      <c r="U819" s="829">
        <v>1070</v>
      </c>
      <c r="V819" s="830">
        <f t="shared" ref="V819" si="806">SUM(Q819:U820)</f>
        <v>7290</v>
      </c>
      <c r="W819" s="824"/>
      <c r="X819" s="824"/>
      <c r="Y819" s="706"/>
      <c r="Z819" s="824"/>
    </row>
    <row r="820" spans="1:26" s="5" customFormat="1">
      <c r="A820" s="817" t="s">
        <v>2702</v>
      </c>
      <c r="B820" s="817"/>
      <c r="C820" s="831" t="s">
        <v>2770</v>
      </c>
      <c r="D820" s="819" t="s">
        <v>2</v>
      </c>
      <c r="E820" s="853" t="s">
        <v>120</v>
      </c>
      <c r="F820" s="852" t="s">
        <v>75</v>
      </c>
      <c r="G820" s="822" t="s">
        <v>40</v>
      </c>
      <c r="H820" s="822" t="s">
        <v>40</v>
      </c>
      <c r="I820" s="845"/>
      <c r="J820" s="845"/>
      <c r="K820" s="112"/>
      <c r="L820" s="112"/>
      <c r="M820" s="51"/>
      <c r="N820" s="112"/>
      <c r="O820" s="824"/>
      <c r="P820" s="271"/>
      <c r="Q820" s="825"/>
      <c r="R820" s="826"/>
      <c r="S820" s="827"/>
      <c r="T820" s="828"/>
      <c r="U820" s="829"/>
      <c r="V820" s="830"/>
      <c r="W820" s="824"/>
      <c r="X820" s="824"/>
      <c r="Y820" s="706"/>
      <c r="Z820" s="824"/>
    </row>
    <row r="821" spans="1:26" s="5" customFormat="1">
      <c r="A821" s="817" t="s">
        <v>2702</v>
      </c>
      <c r="B821" s="817" t="s">
        <v>2741</v>
      </c>
      <c r="C821" s="818" t="s">
        <v>265</v>
      </c>
      <c r="D821" s="819" t="str">
        <f t="shared" ref="D821" si="807">B821&amp;" "&amp;" "&amp;C821</f>
        <v>S2-039  キラーマシン2</v>
      </c>
      <c r="E821" s="853" t="s">
        <v>120</v>
      </c>
      <c r="F821" s="851" t="s">
        <v>78</v>
      </c>
      <c r="G821" s="833" t="s">
        <v>19</v>
      </c>
      <c r="H821" s="833" t="s">
        <v>19</v>
      </c>
      <c r="I821" s="845"/>
      <c r="J821" s="845"/>
      <c r="K821" s="118" t="s">
        <v>21</v>
      </c>
      <c r="L821" s="116" t="s">
        <v>5540</v>
      </c>
      <c r="M821" s="51" t="s">
        <v>3264</v>
      </c>
      <c r="N821" s="111" t="s">
        <v>83</v>
      </c>
      <c r="O821" s="824"/>
      <c r="P821" s="271"/>
      <c r="Q821" s="825">
        <v>2450</v>
      </c>
      <c r="R821" s="826">
        <v>1250</v>
      </c>
      <c r="S821" s="827">
        <v>960</v>
      </c>
      <c r="T821" s="828">
        <v>1330</v>
      </c>
      <c r="U821" s="829">
        <v>1290</v>
      </c>
      <c r="V821" s="830">
        <f t="shared" ref="V821" si="808">SUM(Q821:U822)</f>
        <v>7280</v>
      </c>
      <c r="W821" s="444" t="s">
        <v>3391</v>
      </c>
      <c r="X821" s="824"/>
      <c r="Y821" s="706"/>
      <c r="Z821" s="824"/>
    </row>
    <row r="822" spans="1:26" s="5" customFormat="1">
      <c r="A822" s="817" t="s">
        <v>2702</v>
      </c>
      <c r="B822" s="817"/>
      <c r="C822" s="818" t="s">
        <v>265</v>
      </c>
      <c r="D822" s="819" t="s">
        <v>2</v>
      </c>
      <c r="E822" s="853" t="s">
        <v>120</v>
      </c>
      <c r="F822" s="851" t="s">
        <v>78</v>
      </c>
      <c r="G822" s="833" t="s">
        <v>19</v>
      </c>
      <c r="H822" s="833" t="s">
        <v>19</v>
      </c>
      <c r="I822" s="845"/>
      <c r="J822" s="845"/>
      <c r="K822" s="112"/>
      <c r="L822" s="112"/>
      <c r="M822" s="51"/>
      <c r="N822" s="112"/>
      <c r="O822" s="824"/>
      <c r="P822" s="271"/>
      <c r="Q822" s="825"/>
      <c r="R822" s="826"/>
      <c r="S822" s="827"/>
      <c r="T822" s="828"/>
      <c r="U822" s="829"/>
      <c r="V822" s="830"/>
      <c r="W822" s="443" t="s">
        <v>4690</v>
      </c>
      <c r="X822" s="824"/>
      <c r="Y822" s="706"/>
      <c r="Z822" s="824"/>
    </row>
    <row r="823" spans="1:26" s="5" customFormat="1">
      <c r="A823" s="817" t="s">
        <v>2702</v>
      </c>
      <c r="B823" s="817" t="s">
        <v>2742</v>
      </c>
      <c r="C823" s="818" t="s">
        <v>268</v>
      </c>
      <c r="D823" s="819" t="str">
        <f t="shared" ref="D823" si="809">B823&amp;" "&amp;" "&amp;C823</f>
        <v>S2-040  キングリザード</v>
      </c>
      <c r="E823" s="853" t="s">
        <v>120</v>
      </c>
      <c r="F823" s="832" t="s">
        <v>35</v>
      </c>
      <c r="G823" s="833" t="s">
        <v>19</v>
      </c>
      <c r="H823" s="842" t="s">
        <v>89</v>
      </c>
      <c r="I823" s="845"/>
      <c r="J823" s="845"/>
      <c r="K823" s="118" t="s">
        <v>21</v>
      </c>
      <c r="L823" s="116" t="s">
        <v>107</v>
      </c>
      <c r="M823" s="51" t="s">
        <v>3248</v>
      </c>
      <c r="N823" s="111" t="s">
        <v>83</v>
      </c>
      <c r="O823" s="824">
        <v>1</v>
      </c>
      <c r="P823" s="824">
        <v>1</v>
      </c>
      <c r="Q823" s="825">
        <v>2530</v>
      </c>
      <c r="R823" s="826">
        <v>1310</v>
      </c>
      <c r="S823" s="827">
        <v>850</v>
      </c>
      <c r="T823" s="828">
        <v>1250</v>
      </c>
      <c r="U823" s="829">
        <v>1350</v>
      </c>
      <c r="V823" s="830">
        <f t="shared" ref="V823" si="810">SUM(Q823:U824)</f>
        <v>7290</v>
      </c>
      <c r="W823" s="824" t="s">
        <v>4451</v>
      </c>
      <c r="X823" s="824"/>
      <c r="Y823" s="706"/>
      <c r="Z823" s="824"/>
    </row>
    <row r="824" spans="1:26" s="5" customFormat="1">
      <c r="A824" s="817" t="s">
        <v>2702</v>
      </c>
      <c r="B824" s="817"/>
      <c r="C824" s="818" t="s">
        <v>268</v>
      </c>
      <c r="D824" s="819" t="s">
        <v>2</v>
      </c>
      <c r="E824" s="853" t="s">
        <v>120</v>
      </c>
      <c r="F824" s="832" t="s">
        <v>35</v>
      </c>
      <c r="G824" s="833" t="s">
        <v>19</v>
      </c>
      <c r="H824" s="842" t="s">
        <v>89</v>
      </c>
      <c r="I824" s="845"/>
      <c r="J824" s="845"/>
      <c r="K824" s="112"/>
      <c r="L824" s="112"/>
      <c r="M824" s="51"/>
      <c r="N824" s="112"/>
      <c r="O824" s="824">
        <v>1</v>
      </c>
      <c r="P824" s="824">
        <v>1</v>
      </c>
      <c r="Q824" s="825"/>
      <c r="R824" s="826"/>
      <c r="S824" s="827"/>
      <c r="T824" s="828"/>
      <c r="U824" s="829"/>
      <c r="V824" s="830"/>
      <c r="W824" s="824" t="s">
        <v>4451</v>
      </c>
      <c r="X824" s="824"/>
      <c r="Y824" s="706"/>
      <c r="Z824" s="824"/>
    </row>
    <row r="825" spans="1:26" s="5" customFormat="1">
      <c r="A825" s="817" t="s">
        <v>2702</v>
      </c>
      <c r="B825" s="817" t="s">
        <v>2743</v>
      </c>
      <c r="C825" s="831" t="s">
        <v>2</v>
      </c>
      <c r="D825" s="819" t="str">
        <f t="shared" ref="D825" si="811">B825&amp;" "&amp;" "&amp;C825</f>
        <v>S2-041  ダイ</v>
      </c>
      <c r="E825" s="850" t="s">
        <v>36</v>
      </c>
      <c r="F825" s="821" t="s">
        <v>34</v>
      </c>
      <c r="G825" s="833" t="s">
        <v>19</v>
      </c>
      <c r="H825" s="833" t="s">
        <v>19</v>
      </c>
      <c r="I825" s="845"/>
      <c r="J825" s="845"/>
      <c r="K825" s="7" t="s">
        <v>37</v>
      </c>
      <c r="L825" s="116" t="s">
        <v>2780</v>
      </c>
      <c r="M825" s="51" t="s">
        <v>4951</v>
      </c>
      <c r="N825" s="116" t="s">
        <v>490</v>
      </c>
      <c r="O825" s="824"/>
      <c r="P825" s="271"/>
      <c r="Q825" s="825">
        <v>2520</v>
      </c>
      <c r="R825" s="826">
        <v>1680</v>
      </c>
      <c r="S825" s="827">
        <v>1130</v>
      </c>
      <c r="T825" s="828">
        <v>1430</v>
      </c>
      <c r="U825" s="829">
        <v>1180</v>
      </c>
      <c r="V825" s="830">
        <f t="shared" ref="V825" si="812">SUM(Q825:U826)</f>
        <v>7940</v>
      </c>
      <c r="W825" s="824" t="s">
        <v>3389</v>
      </c>
      <c r="X825" s="824"/>
      <c r="Y825" s="706"/>
      <c r="Z825" s="824"/>
    </row>
    <row r="826" spans="1:26" s="5" customFormat="1">
      <c r="A826" s="817" t="s">
        <v>2702</v>
      </c>
      <c r="B826" s="817"/>
      <c r="C826" s="831" t="s">
        <v>2</v>
      </c>
      <c r="D826" s="819" t="s">
        <v>2</v>
      </c>
      <c r="E826" s="850" t="s">
        <v>36</v>
      </c>
      <c r="F826" s="821" t="s">
        <v>34</v>
      </c>
      <c r="G826" s="833" t="s">
        <v>19</v>
      </c>
      <c r="H826" s="833" t="s">
        <v>19</v>
      </c>
      <c r="I826" s="845"/>
      <c r="J826" s="845"/>
      <c r="K826" s="118" t="s">
        <v>21</v>
      </c>
      <c r="L826" s="116" t="s">
        <v>105</v>
      </c>
      <c r="M826" s="51" t="s">
        <v>3249</v>
      </c>
      <c r="N826" s="116" t="s">
        <v>83</v>
      </c>
      <c r="O826" s="824"/>
      <c r="P826" s="271"/>
      <c r="Q826" s="825"/>
      <c r="R826" s="826"/>
      <c r="S826" s="827"/>
      <c r="T826" s="828"/>
      <c r="U826" s="829"/>
      <c r="V826" s="830"/>
      <c r="W826" s="824" t="s">
        <v>3389</v>
      </c>
      <c r="X826" s="824"/>
      <c r="Y826" s="706"/>
      <c r="Z826" s="824"/>
    </row>
    <row r="827" spans="1:26" s="5" customFormat="1">
      <c r="A827" s="817" t="s">
        <v>2702</v>
      </c>
      <c r="B827" s="817" t="s">
        <v>2744</v>
      </c>
      <c r="C827" s="831" t="s">
        <v>38</v>
      </c>
      <c r="D827" s="819" t="str">
        <f t="shared" ref="D827" si="813">B827&amp;" "&amp;" "&amp;C827</f>
        <v>S2-042  ポップ</v>
      </c>
      <c r="E827" s="850" t="s">
        <v>36</v>
      </c>
      <c r="F827" s="821" t="s">
        <v>34</v>
      </c>
      <c r="G827" s="822" t="s">
        <v>40</v>
      </c>
      <c r="H827" s="822" t="s">
        <v>40</v>
      </c>
      <c r="I827" s="848" t="s">
        <v>87</v>
      </c>
      <c r="J827" s="817">
        <v>2</v>
      </c>
      <c r="K827" s="118" t="s">
        <v>21</v>
      </c>
      <c r="L827" s="116" t="s">
        <v>2779</v>
      </c>
      <c r="M827" s="51" t="s">
        <v>3250</v>
      </c>
      <c r="N827" s="111" t="s">
        <v>94</v>
      </c>
      <c r="O827" s="824"/>
      <c r="P827" s="271"/>
      <c r="Q827" s="825">
        <v>2490</v>
      </c>
      <c r="R827" s="826">
        <v>940</v>
      </c>
      <c r="S827" s="827">
        <v>1820</v>
      </c>
      <c r="T827" s="828">
        <v>1470</v>
      </c>
      <c r="U827" s="829">
        <v>1200</v>
      </c>
      <c r="V827" s="830">
        <f t="shared" ref="V827" si="814">SUM(Q827:U828)</f>
        <v>7920</v>
      </c>
      <c r="W827" s="824" t="s">
        <v>3389</v>
      </c>
      <c r="X827" s="847" t="s">
        <v>1355</v>
      </c>
      <c r="Y827" s="706"/>
      <c r="Z827" s="824"/>
    </row>
    <row r="828" spans="1:26" s="5" customFormat="1">
      <c r="A828" s="817" t="s">
        <v>2702</v>
      </c>
      <c r="B828" s="817"/>
      <c r="C828" s="831" t="s">
        <v>38</v>
      </c>
      <c r="D828" s="819" t="s">
        <v>2</v>
      </c>
      <c r="E828" s="850" t="s">
        <v>36</v>
      </c>
      <c r="F828" s="821" t="s">
        <v>34</v>
      </c>
      <c r="G828" s="822" t="s">
        <v>40</v>
      </c>
      <c r="H828" s="822" t="s">
        <v>40</v>
      </c>
      <c r="I828" s="848" t="s">
        <v>87</v>
      </c>
      <c r="J828" s="817">
        <v>2</v>
      </c>
      <c r="K828" s="117"/>
      <c r="L828" s="111"/>
      <c r="M828" s="51"/>
      <c r="N828" s="111"/>
      <c r="O828" s="824"/>
      <c r="P828" s="271"/>
      <c r="Q828" s="825"/>
      <c r="R828" s="826"/>
      <c r="S828" s="827"/>
      <c r="T828" s="828"/>
      <c r="U828" s="829"/>
      <c r="V828" s="830"/>
      <c r="W828" s="824" t="s">
        <v>3389</v>
      </c>
      <c r="X828" s="847" t="s">
        <v>1355</v>
      </c>
      <c r="Y828" s="706"/>
      <c r="Z828" s="824"/>
    </row>
    <row r="829" spans="1:26" s="5" customFormat="1">
      <c r="A829" s="817" t="s">
        <v>2702</v>
      </c>
      <c r="B829" s="817" t="s">
        <v>2745</v>
      </c>
      <c r="C829" s="831" t="s">
        <v>183</v>
      </c>
      <c r="D829" s="819" t="str">
        <f t="shared" ref="D829" si="815">B829&amp;" "&amp;" "&amp;C829</f>
        <v>S2-043  マァム</v>
      </c>
      <c r="E829" s="850" t="s">
        <v>36</v>
      </c>
      <c r="F829" s="821" t="s">
        <v>34</v>
      </c>
      <c r="G829" s="833" t="s">
        <v>19</v>
      </c>
      <c r="H829" s="833" t="s">
        <v>19</v>
      </c>
      <c r="I829" s="845"/>
      <c r="J829" s="845"/>
      <c r="K829" s="118" t="s">
        <v>21</v>
      </c>
      <c r="L829" s="116" t="s">
        <v>104</v>
      </c>
      <c r="M829" s="51" t="s">
        <v>3251</v>
      </c>
      <c r="N829" s="116" t="s">
        <v>83</v>
      </c>
      <c r="O829" s="824"/>
      <c r="P829" s="271"/>
      <c r="Q829" s="825">
        <v>2540</v>
      </c>
      <c r="R829" s="826">
        <v>1520</v>
      </c>
      <c r="S829" s="827">
        <v>1070</v>
      </c>
      <c r="T829" s="828">
        <v>1580</v>
      </c>
      <c r="U829" s="829">
        <v>1210</v>
      </c>
      <c r="V829" s="830">
        <f t="shared" ref="V829" si="816">SUM(Q829:U830)</f>
        <v>7920</v>
      </c>
      <c r="W829" s="824" t="s">
        <v>3389</v>
      </c>
      <c r="X829" s="847" t="s">
        <v>42</v>
      </c>
      <c r="Y829" s="706"/>
      <c r="Z829" s="824"/>
    </row>
    <row r="830" spans="1:26" s="5" customFormat="1">
      <c r="A830" s="817" t="s">
        <v>2702</v>
      </c>
      <c r="B830" s="817"/>
      <c r="C830" s="831" t="s">
        <v>183</v>
      </c>
      <c r="D830" s="819" t="s">
        <v>2</v>
      </c>
      <c r="E830" s="850" t="s">
        <v>36</v>
      </c>
      <c r="F830" s="821" t="s">
        <v>34</v>
      </c>
      <c r="G830" s="833" t="s">
        <v>19</v>
      </c>
      <c r="H830" s="833" t="s">
        <v>19</v>
      </c>
      <c r="I830" s="845"/>
      <c r="J830" s="845"/>
      <c r="K830" s="118" t="s">
        <v>21</v>
      </c>
      <c r="L830" s="116" t="s">
        <v>105</v>
      </c>
      <c r="M830" s="51" t="s">
        <v>3252</v>
      </c>
      <c r="N830" s="116" t="s">
        <v>83</v>
      </c>
      <c r="O830" s="824"/>
      <c r="P830" s="271"/>
      <c r="Q830" s="825"/>
      <c r="R830" s="826"/>
      <c r="S830" s="827"/>
      <c r="T830" s="828"/>
      <c r="U830" s="829"/>
      <c r="V830" s="830"/>
      <c r="W830" s="824" t="s">
        <v>3389</v>
      </c>
      <c r="X830" s="847" t="s">
        <v>42</v>
      </c>
      <c r="Y830" s="706"/>
      <c r="Z830" s="824"/>
    </row>
    <row r="831" spans="1:26" s="5" customFormat="1">
      <c r="A831" s="817" t="s">
        <v>2702</v>
      </c>
      <c r="B831" s="817" t="s">
        <v>2746</v>
      </c>
      <c r="C831" s="831" t="s">
        <v>42</v>
      </c>
      <c r="D831" s="819" t="str">
        <f t="shared" ref="D831" si="817">B831&amp;" "&amp;" "&amp;C831</f>
        <v>S2-044  レオナ</v>
      </c>
      <c r="E831" s="850" t="s">
        <v>36</v>
      </c>
      <c r="F831" s="821" t="s">
        <v>34</v>
      </c>
      <c r="G831" s="822" t="s">
        <v>40</v>
      </c>
      <c r="H831" s="843" t="s">
        <v>80</v>
      </c>
      <c r="I831" s="844" t="s">
        <v>4465</v>
      </c>
      <c r="J831" s="817">
        <v>1</v>
      </c>
      <c r="K831" s="8" t="s">
        <v>99</v>
      </c>
      <c r="L831" s="116" t="s">
        <v>104</v>
      </c>
      <c r="M831" s="51" t="s">
        <v>3993</v>
      </c>
      <c r="N831" s="116" t="s">
        <v>83</v>
      </c>
      <c r="O831" s="824"/>
      <c r="P831" s="271"/>
      <c r="Q831" s="825">
        <v>2450</v>
      </c>
      <c r="R831" s="826">
        <v>900</v>
      </c>
      <c r="S831" s="827">
        <v>1740</v>
      </c>
      <c r="T831" s="828">
        <v>1540</v>
      </c>
      <c r="U831" s="829">
        <v>1260</v>
      </c>
      <c r="V831" s="830">
        <f t="shared" ref="V831" si="818">SUM(Q831:U832)</f>
        <v>7890</v>
      </c>
      <c r="W831" s="824" t="s">
        <v>3389</v>
      </c>
      <c r="X831" s="847" t="s">
        <v>183</v>
      </c>
      <c r="Y831" s="706"/>
      <c r="Z831" s="824"/>
    </row>
    <row r="832" spans="1:26" s="5" customFormat="1">
      <c r="A832" s="817" t="s">
        <v>2702</v>
      </c>
      <c r="B832" s="817"/>
      <c r="C832" s="831" t="s">
        <v>42</v>
      </c>
      <c r="D832" s="819" t="s">
        <v>2</v>
      </c>
      <c r="E832" s="850" t="s">
        <v>36</v>
      </c>
      <c r="F832" s="821" t="s">
        <v>34</v>
      </c>
      <c r="G832" s="822" t="s">
        <v>40</v>
      </c>
      <c r="H832" s="843" t="s">
        <v>80</v>
      </c>
      <c r="I832" s="844" t="s">
        <v>4465</v>
      </c>
      <c r="J832" s="817">
        <v>1</v>
      </c>
      <c r="K832" s="112"/>
      <c r="L832" s="112"/>
      <c r="M832" s="51"/>
      <c r="N832" s="112"/>
      <c r="O832" s="824"/>
      <c r="P832" s="271"/>
      <c r="Q832" s="825"/>
      <c r="R832" s="826"/>
      <c r="S832" s="827"/>
      <c r="T832" s="828"/>
      <c r="U832" s="829"/>
      <c r="V832" s="830"/>
      <c r="W832" s="824" t="s">
        <v>3389</v>
      </c>
      <c r="X832" s="847" t="s">
        <v>183</v>
      </c>
      <c r="Y832" s="706"/>
      <c r="Z832" s="824"/>
    </row>
    <row r="833" spans="1:26" s="5" customFormat="1">
      <c r="A833" s="817" t="s">
        <v>2702</v>
      </c>
      <c r="B833" s="817" t="s">
        <v>2747</v>
      </c>
      <c r="C833" s="831" t="s">
        <v>172</v>
      </c>
      <c r="D833" s="819" t="str">
        <f t="shared" ref="D833" si="819">B833&amp;" "&amp;" "&amp;C833</f>
        <v>S2-045  ヒュンケル</v>
      </c>
      <c r="E833" s="850" t="s">
        <v>36</v>
      </c>
      <c r="F833" s="821" t="s">
        <v>34</v>
      </c>
      <c r="G833" s="833" t="s">
        <v>19</v>
      </c>
      <c r="H833" s="833" t="s">
        <v>19</v>
      </c>
      <c r="I833" s="845"/>
      <c r="J833" s="845"/>
      <c r="K833" s="7" t="s">
        <v>37</v>
      </c>
      <c r="L833" s="111" t="s">
        <v>101</v>
      </c>
      <c r="M833" s="51" t="s">
        <v>3323</v>
      </c>
      <c r="N833" s="111" t="s">
        <v>95</v>
      </c>
      <c r="O833" s="824"/>
      <c r="P833" s="271"/>
      <c r="Q833" s="825">
        <v>2470</v>
      </c>
      <c r="R833" s="826">
        <v>1600</v>
      </c>
      <c r="S833" s="827">
        <v>1010</v>
      </c>
      <c r="T833" s="828">
        <v>1310</v>
      </c>
      <c r="U833" s="829">
        <v>1530</v>
      </c>
      <c r="V833" s="830">
        <f t="shared" ref="V833" si="820">SUM(Q833:U834)</f>
        <v>7920</v>
      </c>
      <c r="W833" s="367" t="s">
        <v>3390</v>
      </c>
      <c r="X833" s="824"/>
      <c r="Y833" s="706"/>
      <c r="Z833" s="824"/>
    </row>
    <row r="834" spans="1:26" s="5" customFormat="1">
      <c r="A834" s="817" t="s">
        <v>2702</v>
      </c>
      <c r="B834" s="817"/>
      <c r="C834" s="831" t="s">
        <v>172</v>
      </c>
      <c r="D834" s="819" t="s">
        <v>2</v>
      </c>
      <c r="E834" s="850" t="s">
        <v>36</v>
      </c>
      <c r="F834" s="821" t="s">
        <v>34</v>
      </c>
      <c r="G834" s="833" t="s">
        <v>19</v>
      </c>
      <c r="H834" s="833" t="s">
        <v>19</v>
      </c>
      <c r="I834" s="845"/>
      <c r="J834" s="845"/>
      <c r="K834" s="118" t="s">
        <v>21</v>
      </c>
      <c r="L834" s="116" t="s">
        <v>131</v>
      </c>
      <c r="M834" s="51" t="s">
        <v>3253</v>
      </c>
      <c r="N834" s="112" t="s">
        <v>2782</v>
      </c>
      <c r="O834" s="824"/>
      <c r="P834" s="271"/>
      <c r="Q834" s="825"/>
      <c r="R834" s="826"/>
      <c r="S834" s="827"/>
      <c r="T834" s="828"/>
      <c r="U834" s="829"/>
      <c r="V834" s="830"/>
      <c r="W834" s="367" t="s">
        <v>4442</v>
      </c>
      <c r="X834" s="824"/>
      <c r="Y834" s="706"/>
      <c r="Z834" s="824"/>
    </row>
    <row r="835" spans="1:26" s="5" customFormat="1">
      <c r="A835" s="817" t="s">
        <v>2702</v>
      </c>
      <c r="B835" s="817" t="s">
        <v>2748</v>
      </c>
      <c r="C835" s="831" t="s">
        <v>189</v>
      </c>
      <c r="D835" s="819" t="str">
        <f t="shared" ref="D835" si="821">B835&amp;" "&amp;" "&amp;C835</f>
        <v>S2-046  アバン</v>
      </c>
      <c r="E835" s="850" t="s">
        <v>36</v>
      </c>
      <c r="F835" s="821" t="s">
        <v>34</v>
      </c>
      <c r="G835" s="833" t="s">
        <v>19</v>
      </c>
      <c r="H835" s="833" t="s">
        <v>19</v>
      </c>
      <c r="I835" s="844" t="s">
        <v>4465</v>
      </c>
      <c r="J835" s="817">
        <v>1</v>
      </c>
      <c r="K835" s="118" t="s">
        <v>21</v>
      </c>
      <c r="L835" s="116" t="s">
        <v>131</v>
      </c>
      <c r="M835" s="51" t="s">
        <v>3415</v>
      </c>
      <c r="N835" s="111" t="s">
        <v>84</v>
      </c>
      <c r="O835" s="824"/>
      <c r="P835" s="271"/>
      <c r="Q835" s="825">
        <v>2470</v>
      </c>
      <c r="R835" s="826">
        <v>1660</v>
      </c>
      <c r="S835" s="827">
        <v>1120</v>
      </c>
      <c r="T835" s="828">
        <v>1310</v>
      </c>
      <c r="U835" s="829">
        <v>1330</v>
      </c>
      <c r="V835" s="830">
        <f t="shared" ref="V835" si="822">SUM(Q835:U836)</f>
        <v>7890</v>
      </c>
      <c r="W835" s="824"/>
      <c r="X835" s="824"/>
      <c r="Y835" s="706"/>
      <c r="Z835" s="824"/>
    </row>
    <row r="836" spans="1:26" s="5" customFormat="1">
      <c r="A836" s="817" t="s">
        <v>2702</v>
      </c>
      <c r="B836" s="817"/>
      <c r="C836" s="831" t="s">
        <v>189</v>
      </c>
      <c r="D836" s="819" t="s">
        <v>2</v>
      </c>
      <c r="E836" s="850" t="s">
        <v>36</v>
      </c>
      <c r="F836" s="821" t="s">
        <v>34</v>
      </c>
      <c r="G836" s="833" t="s">
        <v>19</v>
      </c>
      <c r="H836" s="833" t="s">
        <v>19</v>
      </c>
      <c r="I836" s="844" t="s">
        <v>4465</v>
      </c>
      <c r="J836" s="817">
        <v>1</v>
      </c>
      <c r="K836" s="117"/>
      <c r="L836" s="111"/>
      <c r="M836" s="51"/>
      <c r="N836" s="111"/>
      <c r="O836" s="824"/>
      <c r="P836" s="271"/>
      <c r="Q836" s="825"/>
      <c r="R836" s="826"/>
      <c r="S836" s="827"/>
      <c r="T836" s="828"/>
      <c r="U836" s="829"/>
      <c r="V836" s="830"/>
      <c r="W836" s="824"/>
      <c r="X836" s="824"/>
      <c r="Y836" s="706"/>
      <c r="Z836" s="824"/>
    </row>
    <row r="837" spans="1:26" s="5" customFormat="1">
      <c r="A837" s="817" t="s">
        <v>2702</v>
      </c>
      <c r="B837" s="817" t="s">
        <v>2749</v>
      </c>
      <c r="C837" s="818" t="s">
        <v>1355</v>
      </c>
      <c r="D837" s="819" t="str">
        <f t="shared" ref="D837" si="823">B837&amp;" "&amp;" "&amp;C837</f>
        <v>S2-047  マトリフ</v>
      </c>
      <c r="E837" s="841" t="s">
        <v>54</v>
      </c>
      <c r="F837" s="821" t="s">
        <v>34</v>
      </c>
      <c r="G837" s="822" t="s">
        <v>40</v>
      </c>
      <c r="H837" s="822" t="s">
        <v>40</v>
      </c>
      <c r="I837" s="844" t="s">
        <v>4465</v>
      </c>
      <c r="J837" s="817">
        <v>1</v>
      </c>
      <c r="K837" s="7" t="s">
        <v>37</v>
      </c>
      <c r="L837" s="111" t="s">
        <v>101</v>
      </c>
      <c r="M837" s="51" t="s">
        <v>3254</v>
      </c>
      <c r="N837" s="116" t="s">
        <v>95</v>
      </c>
      <c r="O837" s="824"/>
      <c r="P837" s="271"/>
      <c r="Q837" s="825">
        <v>2650</v>
      </c>
      <c r="R837" s="826">
        <v>1160</v>
      </c>
      <c r="S837" s="827">
        <v>1810</v>
      </c>
      <c r="T837" s="828">
        <v>1250</v>
      </c>
      <c r="U837" s="829">
        <v>1350</v>
      </c>
      <c r="V837" s="830">
        <f t="shared" ref="V837" si="824">SUM(Q837:U838)</f>
        <v>8220</v>
      </c>
      <c r="W837" s="831"/>
      <c r="X837" s="847" t="s">
        <v>38</v>
      </c>
      <c r="Y837" s="706"/>
      <c r="Z837" s="824"/>
    </row>
    <row r="838" spans="1:26" s="5" customFormat="1">
      <c r="A838" s="817" t="s">
        <v>2702</v>
      </c>
      <c r="B838" s="817"/>
      <c r="C838" s="818" t="s">
        <v>1355</v>
      </c>
      <c r="D838" s="819" t="s">
        <v>2</v>
      </c>
      <c r="E838" s="841" t="s">
        <v>54</v>
      </c>
      <c r="F838" s="821" t="s">
        <v>34</v>
      </c>
      <c r="G838" s="822" t="s">
        <v>40</v>
      </c>
      <c r="H838" s="822" t="s">
        <v>40</v>
      </c>
      <c r="I838" s="844" t="s">
        <v>4465</v>
      </c>
      <c r="J838" s="817">
        <v>1</v>
      </c>
      <c r="K838" s="118" t="s">
        <v>21</v>
      </c>
      <c r="L838" s="116" t="s">
        <v>106</v>
      </c>
      <c r="M838" s="51" t="s">
        <v>3416</v>
      </c>
      <c r="N838" s="116" t="s">
        <v>83</v>
      </c>
      <c r="O838" s="824"/>
      <c r="P838" s="271"/>
      <c r="Q838" s="825"/>
      <c r="R838" s="826"/>
      <c r="S838" s="827"/>
      <c r="T838" s="828"/>
      <c r="U838" s="829"/>
      <c r="V838" s="830"/>
      <c r="W838" s="831"/>
      <c r="X838" s="847" t="s">
        <v>38</v>
      </c>
      <c r="Y838" s="706"/>
      <c r="Z838" s="824"/>
    </row>
    <row r="839" spans="1:26" s="5" customFormat="1">
      <c r="A839" s="817" t="s">
        <v>2702</v>
      </c>
      <c r="B839" s="817" t="s">
        <v>2750</v>
      </c>
      <c r="C839" s="818" t="s">
        <v>497</v>
      </c>
      <c r="D839" s="819" t="str">
        <f t="shared" ref="D839" si="825">B839&amp;" "&amp;" "&amp;C839</f>
        <v>S2-048  勇者ソロ</v>
      </c>
      <c r="E839" s="841" t="s">
        <v>54</v>
      </c>
      <c r="F839" s="821" t="s">
        <v>34</v>
      </c>
      <c r="G839" s="833" t="s">
        <v>19</v>
      </c>
      <c r="H839" s="833" t="s">
        <v>19</v>
      </c>
      <c r="I839" s="845"/>
      <c r="J839" s="845"/>
      <c r="K839" s="7" t="s">
        <v>37</v>
      </c>
      <c r="L839" s="111" t="s">
        <v>2785</v>
      </c>
      <c r="M839" s="37" t="s">
        <v>3255</v>
      </c>
      <c r="N839" s="116" t="s">
        <v>95</v>
      </c>
      <c r="O839" s="824"/>
      <c r="P839" s="271"/>
      <c r="Q839" s="825">
        <v>2600</v>
      </c>
      <c r="R839" s="826">
        <v>1680</v>
      </c>
      <c r="S839" s="827">
        <v>1350</v>
      </c>
      <c r="T839" s="828">
        <v>1190</v>
      </c>
      <c r="U839" s="829">
        <v>1370</v>
      </c>
      <c r="V839" s="830">
        <f t="shared" ref="V839" si="826">SUM(Q839:U840)</f>
        <v>8190</v>
      </c>
      <c r="W839" s="824" t="s">
        <v>3401</v>
      </c>
      <c r="X839" s="824"/>
      <c r="Y839" s="706"/>
      <c r="Z839" s="824"/>
    </row>
    <row r="840" spans="1:26" s="5" customFormat="1">
      <c r="A840" s="817" t="s">
        <v>2702</v>
      </c>
      <c r="B840" s="817"/>
      <c r="C840" s="818" t="s">
        <v>497</v>
      </c>
      <c r="D840" s="819" t="s">
        <v>2</v>
      </c>
      <c r="E840" s="841" t="s">
        <v>54</v>
      </c>
      <c r="F840" s="821" t="s">
        <v>34</v>
      </c>
      <c r="G840" s="833" t="s">
        <v>19</v>
      </c>
      <c r="H840" s="833" t="s">
        <v>19</v>
      </c>
      <c r="I840" s="845"/>
      <c r="J840" s="845"/>
      <c r="K840" s="118" t="s">
        <v>21</v>
      </c>
      <c r="L840" s="116" t="s">
        <v>131</v>
      </c>
      <c r="M840" s="51" t="s">
        <v>3417</v>
      </c>
      <c r="N840" s="111" t="s">
        <v>83</v>
      </c>
      <c r="O840" s="824"/>
      <c r="P840" s="271"/>
      <c r="Q840" s="825"/>
      <c r="R840" s="826"/>
      <c r="S840" s="827"/>
      <c r="T840" s="828"/>
      <c r="U840" s="829"/>
      <c r="V840" s="830"/>
      <c r="W840" s="824" t="s">
        <v>3401</v>
      </c>
      <c r="X840" s="824"/>
      <c r="Y840" s="706"/>
      <c r="Z840" s="824"/>
    </row>
    <row r="841" spans="1:26" s="5" customFormat="1">
      <c r="A841" s="817" t="s">
        <v>2702</v>
      </c>
      <c r="B841" s="817" t="s">
        <v>2751</v>
      </c>
      <c r="C841" s="831" t="s">
        <v>499</v>
      </c>
      <c r="D841" s="819" t="str">
        <f t="shared" ref="D841" si="827">B841&amp;" "&amp;" "&amp;C841</f>
        <v>S2-049  マーニャ</v>
      </c>
      <c r="E841" s="841" t="s">
        <v>54</v>
      </c>
      <c r="F841" s="821" t="s">
        <v>34</v>
      </c>
      <c r="G841" s="822" t="s">
        <v>40</v>
      </c>
      <c r="H841" s="822" t="s">
        <v>40</v>
      </c>
      <c r="I841" s="845"/>
      <c r="J841" s="845"/>
      <c r="K841" s="118" t="s">
        <v>21</v>
      </c>
      <c r="L841" s="116" t="s">
        <v>131</v>
      </c>
      <c r="M841" s="37" t="s">
        <v>3418</v>
      </c>
      <c r="N841" s="111" t="s">
        <v>83</v>
      </c>
      <c r="O841" s="824"/>
      <c r="P841" s="271"/>
      <c r="Q841" s="825">
        <v>2500</v>
      </c>
      <c r="R841" s="826">
        <v>1330</v>
      </c>
      <c r="S841" s="827">
        <v>1760</v>
      </c>
      <c r="T841" s="828">
        <v>1430</v>
      </c>
      <c r="U841" s="829">
        <v>1170</v>
      </c>
      <c r="V841" s="830">
        <f t="shared" ref="V841" si="828">SUM(Q841:U842)</f>
        <v>8190</v>
      </c>
      <c r="W841" s="824" t="s">
        <v>3401</v>
      </c>
      <c r="X841" s="824"/>
      <c r="Y841" s="706"/>
      <c r="Z841" s="824"/>
    </row>
    <row r="842" spans="1:26" s="5" customFormat="1">
      <c r="A842" s="817" t="s">
        <v>2702</v>
      </c>
      <c r="B842" s="817"/>
      <c r="C842" s="831" t="s">
        <v>499</v>
      </c>
      <c r="D842" s="819" t="s">
        <v>2</v>
      </c>
      <c r="E842" s="841" t="s">
        <v>54</v>
      </c>
      <c r="F842" s="821" t="s">
        <v>34</v>
      </c>
      <c r="G842" s="822" t="s">
        <v>40</v>
      </c>
      <c r="H842" s="822" t="s">
        <v>40</v>
      </c>
      <c r="I842" s="845"/>
      <c r="J842" s="845"/>
      <c r="K842" s="7" t="s">
        <v>37</v>
      </c>
      <c r="L842" s="111" t="s">
        <v>2785</v>
      </c>
      <c r="M842" s="51" t="s">
        <v>3256</v>
      </c>
      <c r="N842" s="111" t="s">
        <v>86</v>
      </c>
      <c r="O842" s="824"/>
      <c r="P842" s="271"/>
      <c r="Q842" s="825"/>
      <c r="R842" s="826"/>
      <c r="S842" s="827"/>
      <c r="T842" s="828"/>
      <c r="U842" s="829"/>
      <c r="V842" s="830"/>
      <c r="W842" s="824" t="s">
        <v>3401</v>
      </c>
      <c r="X842" s="824"/>
      <c r="Y842" s="706"/>
      <c r="Z842" s="824"/>
    </row>
    <row r="843" spans="1:26" s="5" customFormat="1">
      <c r="A843" s="817" t="s">
        <v>2702</v>
      </c>
      <c r="B843" s="817" t="s">
        <v>2752</v>
      </c>
      <c r="C843" s="831" t="s">
        <v>2771</v>
      </c>
      <c r="D843" s="819" t="str">
        <f t="shared" ref="D843" si="829">B843&amp;" "&amp;" "&amp;C843</f>
        <v>S2-050  ミネア</v>
      </c>
      <c r="E843" s="841" t="s">
        <v>54</v>
      </c>
      <c r="F843" s="821" t="s">
        <v>34</v>
      </c>
      <c r="G843" s="822" t="s">
        <v>40</v>
      </c>
      <c r="H843" s="835" t="s">
        <v>88</v>
      </c>
      <c r="I843" s="846" t="s">
        <v>93</v>
      </c>
      <c r="J843" s="845">
        <v>3</v>
      </c>
      <c r="K843" s="11" t="s">
        <v>81</v>
      </c>
      <c r="L843" s="116" t="s">
        <v>81</v>
      </c>
      <c r="M843" s="51" t="s">
        <v>3234</v>
      </c>
      <c r="N843" s="111" t="s">
        <v>86</v>
      </c>
      <c r="O843" s="824"/>
      <c r="P843" s="271"/>
      <c r="Q843" s="825">
        <v>2440</v>
      </c>
      <c r="R843" s="826">
        <v>1250</v>
      </c>
      <c r="S843" s="827">
        <v>1780</v>
      </c>
      <c r="T843" s="828">
        <v>1270</v>
      </c>
      <c r="U843" s="829">
        <v>1450</v>
      </c>
      <c r="V843" s="830">
        <f t="shared" ref="V843" si="830">SUM(Q843:U844)</f>
        <v>8190</v>
      </c>
      <c r="W843" s="824" t="s">
        <v>3401</v>
      </c>
      <c r="X843" s="824"/>
      <c r="Y843" s="706"/>
      <c r="Z843" s="824"/>
    </row>
    <row r="844" spans="1:26" s="5" customFormat="1">
      <c r="A844" s="817" t="s">
        <v>2702</v>
      </c>
      <c r="B844" s="817"/>
      <c r="C844" s="831" t="s">
        <v>2771</v>
      </c>
      <c r="D844" s="819" t="s">
        <v>2</v>
      </c>
      <c r="E844" s="841" t="s">
        <v>54</v>
      </c>
      <c r="F844" s="821" t="s">
        <v>34</v>
      </c>
      <c r="G844" s="822" t="s">
        <v>40</v>
      </c>
      <c r="H844" s="835" t="s">
        <v>88</v>
      </c>
      <c r="I844" s="846" t="s">
        <v>93</v>
      </c>
      <c r="J844" s="845">
        <v>3</v>
      </c>
      <c r="K844" s="118" t="s">
        <v>21</v>
      </c>
      <c r="L844" s="116" t="s">
        <v>106</v>
      </c>
      <c r="M844" s="51" t="s">
        <v>3419</v>
      </c>
      <c r="N844" s="111" t="s">
        <v>491</v>
      </c>
      <c r="O844" s="824"/>
      <c r="P844" s="271"/>
      <c r="Q844" s="825"/>
      <c r="R844" s="826"/>
      <c r="S844" s="827"/>
      <c r="T844" s="828"/>
      <c r="U844" s="829"/>
      <c r="V844" s="830"/>
      <c r="W844" s="824" t="s">
        <v>3401</v>
      </c>
      <c r="X844" s="824"/>
      <c r="Y844" s="706"/>
      <c r="Z844" s="824"/>
    </row>
    <row r="845" spans="1:26" s="5" customFormat="1">
      <c r="A845" s="817" t="s">
        <v>2702</v>
      </c>
      <c r="B845" s="817" t="s">
        <v>2753</v>
      </c>
      <c r="C845" s="818" t="s">
        <v>2772</v>
      </c>
      <c r="D845" s="819" t="str">
        <f t="shared" ref="D845" si="831">B845&amp;" "&amp;" "&amp;C845</f>
        <v>S2-051  ギガデーモン</v>
      </c>
      <c r="E845" s="841" t="s">
        <v>54</v>
      </c>
      <c r="F845" s="852" t="s">
        <v>75</v>
      </c>
      <c r="G845" s="833" t="s">
        <v>19</v>
      </c>
      <c r="H845" s="833" t="s">
        <v>19</v>
      </c>
      <c r="I845" s="845"/>
      <c r="J845" s="845"/>
      <c r="K845" s="8" t="s">
        <v>99</v>
      </c>
      <c r="L845" s="116" t="s">
        <v>131</v>
      </c>
      <c r="M845" s="37" t="s">
        <v>3420</v>
      </c>
      <c r="N845" s="111" t="s">
        <v>85</v>
      </c>
      <c r="O845" s="824"/>
      <c r="P845" s="271"/>
      <c r="Q845" s="825">
        <v>2630</v>
      </c>
      <c r="R845" s="826">
        <v>1690</v>
      </c>
      <c r="S845" s="827">
        <v>1190</v>
      </c>
      <c r="T845" s="828">
        <v>1190</v>
      </c>
      <c r="U845" s="829">
        <v>1470</v>
      </c>
      <c r="V845" s="830">
        <f t="shared" ref="V845" si="832">SUM(Q845:U846)</f>
        <v>8170</v>
      </c>
      <c r="W845" s="274" t="s">
        <v>3918</v>
      </c>
      <c r="X845" s="824"/>
      <c r="Y845" s="706"/>
      <c r="Z845" s="824"/>
    </row>
    <row r="846" spans="1:26" s="5" customFormat="1">
      <c r="A846" s="817" t="s">
        <v>2702</v>
      </c>
      <c r="B846" s="817"/>
      <c r="C846" s="818" t="s">
        <v>2772</v>
      </c>
      <c r="D846" s="819" t="s">
        <v>2</v>
      </c>
      <c r="E846" s="841" t="s">
        <v>54</v>
      </c>
      <c r="F846" s="852" t="s">
        <v>75</v>
      </c>
      <c r="G846" s="833" t="s">
        <v>19</v>
      </c>
      <c r="H846" s="833" t="s">
        <v>19</v>
      </c>
      <c r="I846" s="845"/>
      <c r="J846" s="845"/>
      <c r="K846" s="118" t="s">
        <v>21</v>
      </c>
      <c r="L846" s="116" t="s">
        <v>131</v>
      </c>
      <c r="M846" s="51" t="s">
        <v>3257</v>
      </c>
      <c r="N846" s="111" t="s">
        <v>491</v>
      </c>
      <c r="O846" s="824"/>
      <c r="P846" s="271"/>
      <c r="Q846" s="825"/>
      <c r="R846" s="826"/>
      <c r="S846" s="827"/>
      <c r="T846" s="828"/>
      <c r="U846" s="829"/>
      <c r="V846" s="830"/>
      <c r="W846" s="274" t="s">
        <v>4213</v>
      </c>
      <c r="X846" s="824"/>
      <c r="Y846" s="706"/>
      <c r="Z846" s="824"/>
    </row>
    <row r="847" spans="1:26" s="5" customFormat="1">
      <c r="A847" s="817" t="s">
        <v>2702</v>
      </c>
      <c r="B847" s="817" t="s">
        <v>2754</v>
      </c>
      <c r="C847" s="831" t="s">
        <v>2774</v>
      </c>
      <c r="D847" s="819" t="str">
        <f t="shared" ref="D847" si="833">B847&amp;" "&amp;" "&amp;C847</f>
        <v>S2-052  ヘルバトラー</v>
      </c>
      <c r="E847" s="841" t="s">
        <v>54</v>
      </c>
      <c r="F847" s="852" t="s">
        <v>75</v>
      </c>
      <c r="G847" s="822" t="s">
        <v>40</v>
      </c>
      <c r="H847" s="822" t="s">
        <v>40</v>
      </c>
      <c r="I847" s="844" t="s">
        <v>4465</v>
      </c>
      <c r="J847" s="817">
        <v>2</v>
      </c>
      <c r="K847" s="118" t="s">
        <v>21</v>
      </c>
      <c r="L847" s="116" t="s">
        <v>106</v>
      </c>
      <c r="M847" s="51" t="s">
        <v>3258</v>
      </c>
      <c r="N847" s="111" t="s">
        <v>83</v>
      </c>
      <c r="O847" s="824"/>
      <c r="P847" s="271"/>
      <c r="Q847" s="825">
        <v>2580</v>
      </c>
      <c r="R847" s="826">
        <v>1370</v>
      </c>
      <c r="S847" s="827">
        <v>1660</v>
      </c>
      <c r="T847" s="828">
        <v>1410</v>
      </c>
      <c r="U847" s="829">
        <v>1150</v>
      </c>
      <c r="V847" s="830">
        <f t="shared" ref="V847" si="834">SUM(Q847:U848)</f>
        <v>8170</v>
      </c>
      <c r="W847" s="824"/>
      <c r="X847" s="824"/>
      <c r="Y847" s="706"/>
      <c r="Z847" s="824"/>
    </row>
    <row r="848" spans="1:26" s="5" customFormat="1">
      <c r="A848" s="817" t="s">
        <v>2702</v>
      </c>
      <c r="B848" s="817"/>
      <c r="C848" s="831" t="s">
        <v>2774</v>
      </c>
      <c r="D848" s="819" t="s">
        <v>2</v>
      </c>
      <c r="E848" s="841" t="s">
        <v>54</v>
      </c>
      <c r="F848" s="852" t="s">
        <v>75</v>
      </c>
      <c r="G848" s="822" t="s">
        <v>40</v>
      </c>
      <c r="H848" s="822" t="s">
        <v>40</v>
      </c>
      <c r="I848" s="844" t="s">
        <v>4465</v>
      </c>
      <c r="J848" s="817">
        <v>2</v>
      </c>
      <c r="K848" s="8" t="s">
        <v>99</v>
      </c>
      <c r="L848" s="116" t="s">
        <v>104</v>
      </c>
      <c r="M848" s="51" t="s">
        <v>3421</v>
      </c>
      <c r="N848" s="112" t="s">
        <v>2783</v>
      </c>
      <c r="O848" s="824"/>
      <c r="P848" s="271"/>
      <c r="Q848" s="825"/>
      <c r="R848" s="826"/>
      <c r="S848" s="827"/>
      <c r="T848" s="828"/>
      <c r="U848" s="829"/>
      <c r="V848" s="830"/>
      <c r="W848" s="824"/>
      <c r="X848" s="824"/>
      <c r="Y848" s="706"/>
      <c r="Z848" s="824"/>
    </row>
    <row r="849" spans="1:26" s="5" customFormat="1">
      <c r="A849" s="817" t="s">
        <v>2702</v>
      </c>
      <c r="B849" s="817" t="s">
        <v>2755</v>
      </c>
      <c r="C849" s="831" t="s">
        <v>76</v>
      </c>
      <c r="D849" s="819" t="str">
        <f t="shared" ref="D849" si="835">B849&amp;" "&amp;" "&amp;C849</f>
        <v>S2-053  真・大魔王バーン</v>
      </c>
      <c r="E849" s="839" t="s">
        <v>73</v>
      </c>
      <c r="F849" s="840" t="s">
        <v>74</v>
      </c>
      <c r="G849" s="835" t="s">
        <v>88</v>
      </c>
      <c r="H849" s="833" t="s">
        <v>19</v>
      </c>
      <c r="I849" s="844" t="s">
        <v>4465</v>
      </c>
      <c r="J849" s="845">
        <v>3</v>
      </c>
      <c r="K849" s="7" t="s">
        <v>37</v>
      </c>
      <c r="L849" s="116" t="s">
        <v>97</v>
      </c>
      <c r="M849" s="51" t="s">
        <v>2784</v>
      </c>
      <c r="N849" s="111" t="s">
        <v>86</v>
      </c>
      <c r="O849" s="824"/>
      <c r="P849" s="271"/>
      <c r="Q849" s="825">
        <v>2700</v>
      </c>
      <c r="R849" s="826">
        <v>1830</v>
      </c>
      <c r="S849" s="827">
        <v>850</v>
      </c>
      <c r="T849" s="828">
        <v>1640</v>
      </c>
      <c r="U849" s="829">
        <v>1490</v>
      </c>
      <c r="V849" s="830">
        <f t="shared" ref="V849" si="836">SUM(Q849:U850)</f>
        <v>8510</v>
      </c>
      <c r="W849" s="824"/>
      <c r="X849" s="824"/>
      <c r="Y849" s="706"/>
      <c r="Z849" s="824"/>
    </row>
    <row r="850" spans="1:26" s="5" customFormat="1">
      <c r="A850" s="817" t="s">
        <v>2702</v>
      </c>
      <c r="B850" s="817"/>
      <c r="C850" s="831" t="s">
        <v>76</v>
      </c>
      <c r="D850" s="819" t="s">
        <v>2</v>
      </c>
      <c r="E850" s="839" t="s">
        <v>73</v>
      </c>
      <c r="F850" s="840" t="s">
        <v>74</v>
      </c>
      <c r="G850" s="835" t="s">
        <v>88</v>
      </c>
      <c r="H850" s="833" t="s">
        <v>19</v>
      </c>
      <c r="I850" s="844" t="s">
        <v>4465</v>
      </c>
      <c r="J850" s="845">
        <v>3</v>
      </c>
      <c r="K850" s="118" t="s">
        <v>21</v>
      </c>
      <c r="L850" s="116" t="s">
        <v>131</v>
      </c>
      <c r="M850" s="51" t="s">
        <v>2057</v>
      </c>
      <c r="N850" s="111" t="s">
        <v>85</v>
      </c>
      <c r="O850" s="824"/>
      <c r="P850" s="271"/>
      <c r="Q850" s="825"/>
      <c r="R850" s="826"/>
      <c r="S850" s="827"/>
      <c r="T850" s="828"/>
      <c r="U850" s="829"/>
      <c r="V850" s="830"/>
      <c r="W850" s="824"/>
      <c r="X850" s="824"/>
      <c r="Y850" s="706"/>
      <c r="Z850" s="824"/>
    </row>
    <row r="851" spans="1:26" s="5" customFormat="1">
      <c r="A851" s="817" t="s">
        <v>2702</v>
      </c>
      <c r="B851" s="817" t="s">
        <v>2756</v>
      </c>
      <c r="C851" s="831" t="s">
        <v>2773</v>
      </c>
      <c r="D851" s="819" t="str">
        <f t="shared" ref="D851" si="837">B851&amp;" "&amp;" "&amp;C851</f>
        <v>S2-054  魔族の王デスピサロ</v>
      </c>
      <c r="E851" s="839" t="s">
        <v>73</v>
      </c>
      <c r="F851" s="840" t="s">
        <v>74</v>
      </c>
      <c r="G851" s="833" t="s">
        <v>19</v>
      </c>
      <c r="H851" s="833" t="s">
        <v>19</v>
      </c>
      <c r="I851" s="823" t="s">
        <v>82</v>
      </c>
      <c r="J851" s="817" t="s">
        <v>4263</v>
      </c>
      <c r="K851" s="8" t="s">
        <v>99</v>
      </c>
      <c r="L851" s="116" t="s">
        <v>104</v>
      </c>
      <c r="M851" s="51" t="s">
        <v>3994</v>
      </c>
      <c r="N851" s="116" t="s">
        <v>83</v>
      </c>
      <c r="O851" s="824"/>
      <c r="P851" s="271"/>
      <c r="Q851" s="825">
        <v>2670</v>
      </c>
      <c r="R851" s="826">
        <v>1780</v>
      </c>
      <c r="S851" s="827">
        <v>950</v>
      </c>
      <c r="T851" s="828">
        <v>1360</v>
      </c>
      <c r="U851" s="829">
        <v>1620</v>
      </c>
      <c r="V851" s="830">
        <f t="shared" ref="V851" si="838">SUM(Q851:U852)</f>
        <v>8380</v>
      </c>
      <c r="W851" s="824"/>
      <c r="X851" s="824"/>
      <c r="Y851" s="706"/>
      <c r="Z851" s="824"/>
    </row>
    <row r="852" spans="1:26" s="5" customFormat="1">
      <c r="A852" s="817" t="s">
        <v>2702</v>
      </c>
      <c r="B852" s="817"/>
      <c r="C852" s="831" t="s">
        <v>2773</v>
      </c>
      <c r="D852" s="819" t="s">
        <v>2</v>
      </c>
      <c r="E852" s="839" t="s">
        <v>73</v>
      </c>
      <c r="F852" s="840" t="s">
        <v>74</v>
      </c>
      <c r="G852" s="833" t="s">
        <v>19</v>
      </c>
      <c r="H852" s="833" t="s">
        <v>19</v>
      </c>
      <c r="I852" s="823" t="s">
        <v>82</v>
      </c>
      <c r="J852" s="817" t="s">
        <v>4263</v>
      </c>
      <c r="K852" s="118" t="s">
        <v>21</v>
      </c>
      <c r="L852" s="116" t="s">
        <v>105</v>
      </c>
      <c r="M852" s="51" t="s">
        <v>3259</v>
      </c>
      <c r="N852" s="111" t="s">
        <v>83</v>
      </c>
      <c r="O852" s="824"/>
      <c r="P852" s="271"/>
      <c r="Q852" s="825"/>
      <c r="R852" s="826"/>
      <c r="S852" s="827"/>
      <c r="T852" s="828"/>
      <c r="U852" s="829"/>
      <c r="V852" s="830"/>
      <c r="W852" s="824"/>
      <c r="X852" s="824"/>
      <c r="Y852" s="706"/>
      <c r="Z852" s="824"/>
    </row>
    <row r="853" spans="1:26" s="5" customFormat="1">
      <c r="A853" s="817" t="s">
        <v>2702</v>
      </c>
      <c r="B853" s="817" t="s">
        <v>2757</v>
      </c>
      <c r="C853" s="831" t="s">
        <v>3211</v>
      </c>
      <c r="D853" s="819" t="str">
        <f t="shared" ref="D853" si="839">B853&amp;" "&amp;" "&amp;C853</f>
        <v>S2-055  クリスマスライム</v>
      </c>
      <c r="E853" s="853" t="s">
        <v>120</v>
      </c>
      <c r="F853" s="857" t="s">
        <v>128</v>
      </c>
      <c r="G853" s="833" t="s">
        <v>19</v>
      </c>
      <c r="H853" s="833" t="s">
        <v>19</v>
      </c>
      <c r="I853" s="846" t="s">
        <v>93</v>
      </c>
      <c r="J853" s="817">
        <v>2</v>
      </c>
      <c r="K853" s="122" t="s">
        <v>21</v>
      </c>
      <c r="L853" s="228" t="s">
        <v>104</v>
      </c>
      <c r="M853" s="51" t="s">
        <v>3977</v>
      </c>
      <c r="N853" s="228" t="s">
        <v>83</v>
      </c>
      <c r="O853" s="824"/>
      <c r="P853" s="271"/>
      <c r="Q853" s="825">
        <v>2110</v>
      </c>
      <c r="R853" s="826">
        <v>1280</v>
      </c>
      <c r="S853" s="827">
        <v>1270</v>
      </c>
      <c r="T853" s="828">
        <v>1170</v>
      </c>
      <c r="U853" s="829">
        <v>1220</v>
      </c>
      <c r="V853" s="830">
        <f t="shared" ref="V853" si="840">SUM(Q853:U854)</f>
        <v>7050</v>
      </c>
      <c r="W853" s="824" t="s">
        <v>3399</v>
      </c>
      <c r="X853" s="824"/>
      <c r="Y853" s="706"/>
      <c r="Z853" s="824"/>
    </row>
    <row r="854" spans="1:26" s="5" customFormat="1">
      <c r="A854" s="817" t="s">
        <v>2702</v>
      </c>
      <c r="B854" s="817"/>
      <c r="C854" s="831" t="s">
        <v>3211</v>
      </c>
      <c r="D854" s="819" t="s">
        <v>2</v>
      </c>
      <c r="E854" s="853" t="s">
        <v>120</v>
      </c>
      <c r="F854" s="857" t="s">
        <v>128</v>
      </c>
      <c r="G854" s="833" t="s">
        <v>19</v>
      </c>
      <c r="H854" s="833" t="s">
        <v>19</v>
      </c>
      <c r="I854" s="846" t="s">
        <v>93</v>
      </c>
      <c r="J854" s="817">
        <v>2</v>
      </c>
      <c r="K854" s="117"/>
      <c r="L854" s="111"/>
      <c r="M854" s="51"/>
      <c r="N854" s="111"/>
      <c r="O854" s="824"/>
      <c r="P854" s="271"/>
      <c r="Q854" s="825"/>
      <c r="R854" s="826"/>
      <c r="S854" s="827"/>
      <c r="T854" s="828"/>
      <c r="U854" s="829"/>
      <c r="V854" s="830"/>
      <c r="W854" s="824" t="s">
        <v>3399</v>
      </c>
      <c r="X854" s="824"/>
      <c r="Y854" s="706"/>
      <c r="Z854" s="824"/>
    </row>
    <row r="855" spans="1:26" s="5" customFormat="1">
      <c r="A855" s="817" t="s">
        <v>2702</v>
      </c>
      <c r="B855" s="817" t="s">
        <v>2758</v>
      </c>
      <c r="C855" s="818" t="s">
        <v>3212</v>
      </c>
      <c r="D855" s="819" t="str">
        <f t="shared" ref="D855" si="841">B855&amp;" "&amp;" "&amp;C855</f>
        <v>S2-056  じんめんツリー</v>
      </c>
      <c r="E855" s="853" t="s">
        <v>120</v>
      </c>
      <c r="F855" s="857" t="s">
        <v>128</v>
      </c>
      <c r="G855" s="833" t="s">
        <v>19</v>
      </c>
      <c r="H855" s="835" t="s">
        <v>88</v>
      </c>
      <c r="I855" s="848" t="s">
        <v>87</v>
      </c>
      <c r="J855" s="817">
        <v>1</v>
      </c>
      <c r="K855" s="11" t="s">
        <v>81</v>
      </c>
      <c r="L855" s="228" t="s">
        <v>81</v>
      </c>
      <c r="M855" s="51" t="s">
        <v>3976</v>
      </c>
      <c r="N855" s="228" t="s">
        <v>490</v>
      </c>
      <c r="O855" s="824"/>
      <c r="P855" s="271"/>
      <c r="Q855" s="825">
        <v>2490</v>
      </c>
      <c r="R855" s="826">
        <v>1140</v>
      </c>
      <c r="S855" s="827">
        <v>1290</v>
      </c>
      <c r="T855" s="828">
        <v>940</v>
      </c>
      <c r="U855" s="829">
        <v>1390</v>
      </c>
      <c r="V855" s="830">
        <f t="shared" ref="V855" si="842">SUM(Q855:U856)</f>
        <v>7250</v>
      </c>
      <c r="W855" s="824"/>
      <c r="X855" s="824"/>
      <c r="Y855" s="706"/>
      <c r="Z855" s="824"/>
    </row>
    <row r="856" spans="1:26" s="5" customFormat="1">
      <c r="A856" s="817" t="s">
        <v>2702</v>
      </c>
      <c r="B856" s="817"/>
      <c r="C856" s="818" t="s">
        <v>3212</v>
      </c>
      <c r="D856" s="819" t="s">
        <v>2</v>
      </c>
      <c r="E856" s="853" t="s">
        <v>120</v>
      </c>
      <c r="F856" s="857" t="s">
        <v>128</v>
      </c>
      <c r="G856" s="833" t="s">
        <v>19</v>
      </c>
      <c r="H856" s="835" t="s">
        <v>88</v>
      </c>
      <c r="I856" s="848" t="s">
        <v>87</v>
      </c>
      <c r="J856" s="817">
        <v>1</v>
      </c>
      <c r="K856" s="117"/>
      <c r="L856" s="111"/>
      <c r="M856" s="51"/>
      <c r="N856" s="111"/>
      <c r="O856" s="824"/>
      <c r="P856" s="271"/>
      <c r="Q856" s="825"/>
      <c r="R856" s="826"/>
      <c r="S856" s="827"/>
      <c r="T856" s="828"/>
      <c r="U856" s="829"/>
      <c r="V856" s="830"/>
      <c r="W856" s="824"/>
      <c r="X856" s="824"/>
      <c r="Y856" s="706"/>
      <c r="Z856" s="824"/>
    </row>
    <row r="857" spans="1:26" s="5" customFormat="1">
      <c r="A857" s="817" t="s">
        <v>2702</v>
      </c>
      <c r="B857" s="817" t="s">
        <v>2759</v>
      </c>
      <c r="C857" s="818" t="s">
        <v>3213</v>
      </c>
      <c r="D857" s="819" t="str">
        <f t="shared" ref="D857" si="843">B857&amp;" "&amp;" "&amp;C857</f>
        <v>S2-057  サンタミイラ男</v>
      </c>
      <c r="E857" s="853" t="s">
        <v>120</v>
      </c>
      <c r="F857" s="856" t="s">
        <v>129</v>
      </c>
      <c r="G857" s="833" t="s">
        <v>19</v>
      </c>
      <c r="H857" s="833" t="s">
        <v>19</v>
      </c>
      <c r="I857" s="849" t="s">
        <v>91</v>
      </c>
      <c r="J857" s="817">
        <v>2</v>
      </c>
      <c r="K857" s="8" t="s">
        <v>99</v>
      </c>
      <c r="L857" s="228" t="s">
        <v>105</v>
      </c>
      <c r="M857" s="51" t="s">
        <v>3986</v>
      </c>
      <c r="N857" s="229" t="s">
        <v>494</v>
      </c>
      <c r="O857" s="824"/>
      <c r="P857" s="271"/>
      <c r="Q857" s="825">
        <v>2470</v>
      </c>
      <c r="R857" s="826">
        <v>1350</v>
      </c>
      <c r="S857" s="827">
        <v>890</v>
      </c>
      <c r="T857" s="828">
        <v>1120</v>
      </c>
      <c r="U857" s="829">
        <v>1400</v>
      </c>
      <c r="V857" s="830">
        <f t="shared" ref="V857" si="844">SUM(Q857:U858)</f>
        <v>7230</v>
      </c>
      <c r="W857" s="824"/>
      <c r="X857" s="824"/>
      <c r="Y857" s="706"/>
      <c r="Z857" s="824"/>
    </row>
    <row r="858" spans="1:26" s="5" customFormat="1">
      <c r="A858" s="817" t="s">
        <v>2702</v>
      </c>
      <c r="B858" s="817"/>
      <c r="C858" s="818" t="s">
        <v>3213</v>
      </c>
      <c r="D858" s="819" t="s">
        <v>2</v>
      </c>
      <c r="E858" s="853" t="s">
        <v>120</v>
      </c>
      <c r="F858" s="856" t="s">
        <v>129</v>
      </c>
      <c r="G858" s="833" t="s">
        <v>19</v>
      </c>
      <c r="H858" s="833" t="s">
        <v>19</v>
      </c>
      <c r="I858" s="849" t="s">
        <v>91</v>
      </c>
      <c r="J858" s="817">
        <v>2</v>
      </c>
      <c r="K858" s="117"/>
      <c r="L858" s="111"/>
      <c r="M858" s="51"/>
      <c r="N858" s="111"/>
      <c r="O858" s="824"/>
      <c r="P858" s="271"/>
      <c r="Q858" s="825"/>
      <c r="R858" s="826"/>
      <c r="S858" s="827"/>
      <c r="T858" s="828"/>
      <c r="U858" s="829"/>
      <c r="V858" s="830"/>
      <c r="W858" s="824"/>
      <c r="X858" s="824"/>
      <c r="Y858" s="706"/>
      <c r="Z858" s="824"/>
    </row>
    <row r="859" spans="1:26" s="5" customFormat="1">
      <c r="A859" s="817" t="s">
        <v>2702</v>
      </c>
      <c r="B859" s="817" t="s">
        <v>2760</v>
      </c>
      <c r="C859" s="831" t="s">
        <v>3368</v>
      </c>
      <c r="D859" s="819" t="str">
        <f t="shared" ref="D859" si="845">B859&amp;" "&amp;" "&amp;C859</f>
        <v>S2-058  ダイ (竜魔人ダイ)</v>
      </c>
      <c r="E859" s="841" t="s">
        <v>54</v>
      </c>
      <c r="F859" s="821" t="s">
        <v>34</v>
      </c>
      <c r="G859" s="833" t="s">
        <v>19</v>
      </c>
      <c r="H859" s="833" t="s">
        <v>19</v>
      </c>
      <c r="I859" s="845"/>
      <c r="J859" s="845"/>
      <c r="K859" s="122" t="s">
        <v>21</v>
      </c>
      <c r="L859" s="228" t="s">
        <v>105</v>
      </c>
      <c r="M859" s="37" t="s">
        <v>3978</v>
      </c>
      <c r="N859" s="228" t="s">
        <v>85</v>
      </c>
      <c r="O859" s="824"/>
      <c r="P859" s="271"/>
      <c r="Q859" s="825">
        <v>2690</v>
      </c>
      <c r="R859" s="826">
        <v>1740</v>
      </c>
      <c r="S859" s="827">
        <v>1140</v>
      </c>
      <c r="T859" s="828">
        <v>1500</v>
      </c>
      <c r="U859" s="829">
        <v>1220</v>
      </c>
      <c r="V859" s="830">
        <f t="shared" ref="V859" si="846">SUM(Q859:U860)</f>
        <v>8290</v>
      </c>
      <c r="W859" s="824" t="s">
        <v>3389</v>
      </c>
      <c r="X859" s="824"/>
      <c r="Y859" s="706"/>
      <c r="Z859" s="824"/>
    </row>
    <row r="860" spans="1:26" s="5" customFormat="1">
      <c r="A860" s="817" t="s">
        <v>2702</v>
      </c>
      <c r="B860" s="817"/>
      <c r="C860" s="831" t="s">
        <v>3368</v>
      </c>
      <c r="D860" s="819" t="s">
        <v>2</v>
      </c>
      <c r="E860" s="841" t="s">
        <v>54</v>
      </c>
      <c r="F860" s="821" t="s">
        <v>34</v>
      </c>
      <c r="G860" s="833" t="s">
        <v>19</v>
      </c>
      <c r="H860" s="833" t="s">
        <v>19</v>
      </c>
      <c r="I860" s="845"/>
      <c r="J860" s="845"/>
      <c r="K860" s="7" t="s">
        <v>37</v>
      </c>
      <c r="L860" s="228" t="s">
        <v>98</v>
      </c>
      <c r="M860" s="51" t="s">
        <v>3979</v>
      </c>
      <c r="N860" s="228" t="s">
        <v>492</v>
      </c>
      <c r="O860" s="824"/>
      <c r="P860" s="271"/>
      <c r="Q860" s="825"/>
      <c r="R860" s="826"/>
      <c r="S860" s="827"/>
      <c r="T860" s="828"/>
      <c r="U860" s="829"/>
      <c r="V860" s="830"/>
      <c r="W860" s="824" t="s">
        <v>3389</v>
      </c>
      <c r="X860" s="824"/>
      <c r="Y860" s="706"/>
      <c r="Z860" s="824"/>
    </row>
    <row r="861" spans="1:26" s="5" customFormat="1">
      <c r="A861" s="817" t="s">
        <v>2702</v>
      </c>
      <c r="B861" s="817" t="s">
        <v>2761</v>
      </c>
      <c r="C861" s="831" t="s">
        <v>38</v>
      </c>
      <c r="D861" s="819" t="str">
        <f t="shared" ref="D861" si="847">B861&amp;" "&amp;" "&amp;C861</f>
        <v>S2-059  ポップ</v>
      </c>
      <c r="E861" s="841" t="s">
        <v>54</v>
      </c>
      <c r="F861" s="821" t="s">
        <v>34</v>
      </c>
      <c r="G861" s="822" t="s">
        <v>40</v>
      </c>
      <c r="H861" s="822" t="s">
        <v>40</v>
      </c>
      <c r="I861" s="844" t="s">
        <v>4465</v>
      </c>
      <c r="J861" s="817">
        <v>2</v>
      </c>
      <c r="K861" s="122" t="s">
        <v>21</v>
      </c>
      <c r="L861" s="228" t="s">
        <v>106</v>
      </c>
      <c r="M861" s="51" t="s">
        <v>3980</v>
      </c>
      <c r="N861" s="228" t="s">
        <v>85</v>
      </c>
      <c r="O861" s="824"/>
      <c r="P861" s="271"/>
      <c r="Q861" s="825">
        <v>2550</v>
      </c>
      <c r="R861" s="826">
        <v>1060</v>
      </c>
      <c r="S861" s="827">
        <v>1870</v>
      </c>
      <c r="T861" s="828">
        <v>1510</v>
      </c>
      <c r="U861" s="829">
        <v>1280</v>
      </c>
      <c r="V861" s="830">
        <f t="shared" ref="V861" si="848">SUM(Q861:U862)</f>
        <v>8270</v>
      </c>
      <c r="W861" s="824" t="s">
        <v>3389</v>
      </c>
      <c r="X861" s="824"/>
      <c r="Y861" s="706"/>
      <c r="Z861" s="824"/>
    </row>
    <row r="862" spans="1:26" s="5" customFormat="1">
      <c r="A862" s="817" t="s">
        <v>2702</v>
      </c>
      <c r="B862" s="817"/>
      <c r="C862" s="831" t="s">
        <v>38</v>
      </c>
      <c r="D862" s="819" t="s">
        <v>2</v>
      </c>
      <c r="E862" s="841" t="s">
        <v>54</v>
      </c>
      <c r="F862" s="821" t="s">
        <v>34</v>
      </c>
      <c r="G862" s="822" t="s">
        <v>40</v>
      </c>
      <c r="H862" s="822" t="s">
        <v>40</v>
      </c>
      <c r="I862" s="844" t="s">
        <v>4465</v>
      </c>
      <c r="J862" s="817">
        <v>2</v>
      </c>
      <c r="K862" s="122" t="s">
        <v>21</v>
      </c>
      <c r="L862" s="228" t="s">
        <v>105</v>
      </c>
      <c r="M862" s="51" t="s">
        <v>3995</v>
      </c>
      <c r="N862" s="228" t="s">
        <v>491</v>
      </c>
      <c r="O862" s="824"/>
      <c r="P862" s="271"/>
      <c r="Q862" s="825"/>
      <c r="R862" s="826"/>
      <c r="S862" s="827"/>
      <c r="T862" s="828"/>
      <c r="U862" s="829"/>
      <c r="V862" s="830"/>
      <c r="W862" s="824" t="s">
        <v>3389</v>
      </c>
      <c r="X862" s="824"/>
      <c r="Y862" s="706"/>
      <c r="Z862" s="824"/>
    </row>
    <row r="863" spans="1:26" s="5" customFormat="1">
      <c r="A863" s="817" t="s">
        <v>2702</v>
      </c>
      <c r="B863" s="817" t="s">
        <v>2762</v>
      </c>
      <c r="C863" s="831" t="s">
        <v>183</v>
      </c>
      <c r="D863" s="819" t="str">
        <f t="shared" ref="D863" si="849">B863&amp;" "&amp;" "&amp;C863</f>
        <v>S2-060  マァム</v>
      </c>
      <c r="E863" s="841" t="s">
        <v>54</v>
      </c>
      <c r="F863" s="821" t="s">
        <v>34</v>
      </c>
      <c r="G863" s="833" t="s">
        <v>19</v>
      </c>
      <c r="H863" s="833" t="s">
        <v>19</v>
      </c>
      <c r="I863" s="845"/>
      <c r="J863" s="845"/>
      <c r="K863" s="122" t="s">
        <v>21</v>
      </c>
      <c r="L863" s="228" t="s">
        <v>104</v>
      </c>
      <c r="M863" s="51" t="s">
        <v>3981</v>
      </c>
      <c r="N863" s="228" t="s">
        <v>491</v>
      </c>
      <c r="O863" s="824"/>
      <c r="P863" s="271"/>
      <c r="Q863" s="825">
        <v>2630</v>
      </c>
      <c r="R863" s="826">
        <v>1620</v>
      </c>
      <c r="S863" s="827">
        <v>1120</v>
      </c>
      <c r="T863" s="828">
        <v>1660</v>
      </c>
      <c r="U863" s="829">
        <v>1240</v>
      </c>
      <c r="V863" s="830">
        <f t="shared" ref="V863" si="850">SUM(Q863:U864)</f>
        <v>8270</v>
      </c>
      <c r="W863" s="824" t="s">
        <v>3389</v>
      </c>
      <c r="X863" s="824"/>
      <c r="Y863" s="706"/>
      <c r="Z863" s="824"/>
    </row>
    <row r="864" spans="1:26" s="5" customFormat="1">
      <c r="A864" s="817" t="s">
        <v>2702</v>
      </c>
      <c r="B864" s="817"/>
      <c r="C864" s="831" t="s">
        <v>183</v>
      </c>
      <c r="D864" s="819" t="s">
        <v>2</v>
      </c>
      <c r="E864" s="841" t="s">
        <v>54</v>
      </c>
      <c r="F864" s="821" t="s">
        <v>34</v>
      </c>
      <c r="G864" s="833" t="s">
        <v>19</v>
      </c>
      <c r="H864" s="833" t="s">
        <v>19</v>
      </c>
      <c r="I864" s="845"/>
      <c r="J864" s="845"/>
      <c r="K864" s="8" t="s">
        <v>99</v>
      </c>
      <c r="L864" s="228" t="s">
        <v>105</v>
      </c>
      <c r="M864" s="51" t="s">
        <v>3987</v>
      </c>
      <c r="N864" s="228" t="s">
        <v>491</v>
      </c>
      <c r="O864" s="824"/>
      <c r="P864" s="271"/>
      <c r="Q864" s="825"/>
      <c r="R864" s="826"/>
      <c r="S864" s="827"/>
      <c r="T864" s="828"/>
      <c r="U864" s="829"/>
      <c r="V864" s="830"/>
      <c r="W864" s="824" t="s">
        <v>3389</v>
      </c>
      <c r="X864" s="824"/>
      <c r="Y864" s="706"/>
      <c r="Z864" s="824"/>
    </row>
    <row r="865" spans="1:26" s="5" customFormat="1">
      <c r="A865" s="817" t="s">
        <v>2702</v>
      </c>
      <c r="B865" s="817" t="s">
        <v>2763</v>
      </c>
      <c r="C865" s="831" t="s">
        <v>505</v>
      </c>
      <c r="D865" s="819" t="str">
        <f t="shared" ref="D865" si="851">B865&amp;" "&amp;" "&amp;C865</f>
        <v>S2-061  魔剣士ピサロ</v>
      </c>
      <c r="E865" s="841" t="s">
        <v>54</v>
      </c>
      <c r="F865" s="840" t="s">
        <v>74</v>
      </c>
      <c r="G865" s="833" t="s">
        <v>19</v>
      </c>
      <c r="H865" s="833" t="s">
        <v>19</v>
      </c>
      <c r="I865" s="845"/>
      <c r="J865" s="845"/>
      <c r="K865" s="122" t="s">
        <v>21</v>
      </c>
      <c r="L865" s="228" t="s">
        <v>3</v>
      </c>
      <c r="M865" s="51" t="s">
        <v>3990</v>
      </c>
      <c r="N865" s="228" t="s">
        <v>491</v>
      </c>
      <c r="O865" s="824"/>
      <c r="P865" s="271"/>
      <c r="Q865" s="825">
        <v>2570</v>
      </c>
      <c r="R865" s="826">
        <v>1700</v>
      </c>
      <c r="S865" s="827">
        <v>1250</v>
      </c>
      <c r="T865" s="828">
        <v>1590</v>
      </c>
      <c r="U865" s="829">
        <v>1100</v>
      </c>
      <c r="V865" s="830">
        <f t="shared" ref="V865" si="852">SUM(Q865:U866)</f>
        <v>8210</v>
      </c>
      <c r="W865" s="824"/>
      <c r="X865" s="824"/>
      <c r="Y865" s="706"/>
      <c r="Z865" s="824"/>
    </row>
    <row r="866" spans="1:26" s="5" customFormat="1">
      <c r="A866" s="817" t="s">
        <v>2702</v>
      </c>
      <c r="B866" s="817"/>
      <c r="C866" s="831" t="s">
        <v>505</v>
      </c>
      <c r="D866" s="819" t="s">
        <v>2</v>
      </c>
      <c r="E866" s="841" t="s">
        <v>54</v>
      </c>
      <c r="F866" s="840" t="s">
        <v>74</v>
      </c>
      <c r="G866" s="833" t="s">
        <v>19</v>
      </c>
      <c r="H866" s="833" t="s">
        <v>19</v>
      </c>
      <c r="I866" s="845"/>
      <c r="J866" s="845"/>
      <c r="K866" s="122" t="s">
        <v>21</v>
      </c>
      <c r="L866" s="228" t="s">
        <v>131</v>
      </c>
      <c r="M866" s="51" t="s">
        <v>3982</v>
      </c>
      <c r="N866" s="228" t="s">
        <v>491</v>
      </c>
      <c r="O866" s="824"/>
      <c r="P866" s="271"/>
      <c r="Q866" s="825"/>
      <c r="R866" s="826"/>
      <c r="S866" s="827"/>
      <c r="T866" s="828"/>
      <c r="U866" s="829"/>
      <c r="V866" s="830"/>
      <c r="W866" s="824"/>
      <c r="X866" s="824"/>
      <c r="Y866" s="706"/>
      <c r="Z866" s="824"/>
    </row>
    <row r="867" spans="1:26" s="5" customFormat="1">
      <c r="A867" s="817" t="s">
        <v>2702</v>
      </c>
      <c r="B867" s="817" t="s">
        <v>2764</v>
      </c>
      <c r="C867" s="818" t="s">
        <v>498</v>
      </c>
      <c r="D867" s="819" t="str">
        <f t="shared" ref="D867" si="853">B867&amp;" "&amp;" "&amp;C867</f>
        <v>S2-062  アリーナ</v>
      </c>
      <c r="E867" s="841" t="s">
        <v>54</v>
      </c>
      <c r="F867" s="821" t="s">
        <v>34</v>
      </c>
      <c r="G867" s="833" t="s">
        <v>19</v>
      </c>
      <c r="H867" s="833" t="s">
        <v>19</v>
      </c>
      <c r="I867" s="834" t="s">
        <v>90</v>
      </c>
      <c r="J867" s="817">
        <v>2</v>
      </c>
      <c r="K867" s="122" t="s">
        <v>21</v>
      </c>
      <c r="L867" s="228" t="s">
        <v>131</v>
      </c>
      <c r="M867" s="51" t="s">
        <v>3983</v>
      </c>
      <c r="N867" s="228" t="s">
        <v>491</v>
      </c>
      <c r="O867" s="824"/>
      <c r="P867" s="271"/>
      <c r="Q867" s="825">
        <v>2590</v>
      </c>
      <c r="R867" s="826">
        <v>1640</v>
      </c>
      <c r="S867" s="827">
        <v>1150</v>
      </c>
      <c r="T867" s="828">
        <v>1610</v>
      </c>
      <c r="U867" s="829">
        <v>1200</v>
      </c>
      <c r="V867" s="830">
        <f t="shared" ref="V867" si="854">SUM(Q867:U868)</f>
        <v>8190</v>
      </c>
      <c r="W867" s="824" t="s">
        <v>3401</v>
      </c>
      <c r="X867" s="824"/>
      <c r="Y867" s="706"/>
      <c r="Z867" s="824"/>
    </row>
    <row r="868" spans="1:26" s="5" customFormat="1">
      <c r="A868" s="817" t="s">
        <v>2702</v>
      </c>
      <c r="B868" s="817"/>
      <c r="C868" s="818" t="s">
        <v>498</v>
      </c>
      <c r="D868" s="819" t="s">
        <v>2</v>
      </c>
      <c r="E868" s="841" t="s">
        <v>54</v>
      </c>
      <c r="F868" s="821" t="s">
        <v>34</v>
      </c>
      <c r="G868" s="833" t="s">
        <v>19</v>
      </c>
      <c r="H868" s="833" t="s">
        <v>19</v>
      </c>
      <c r="I868" s="834" t="s">
        <v>90</v>
      </c>
      <c r="J868" s="817">
        <v>2</v>
      </c>
      <c r="K868" s="120"/>
      <c r="L868" s="111"/>
      <c r="M868" s="51"/>
      <c r="N868" s="111"/>
      <c r="O868" s="824"/>
      <c r="P868" s="271"/>
      <c r="Q868" s="825"/>
      <c r="R868" s="826"/>
      <c r="S868" s="827"/>
      <c r="T868" s="828"/>
      <c r="U868" s="829"/>
      <c r="V868" s="830"/>
      <c r="W868" s="824" t="s">
        <v>3401</v>
      </c>
      <c r="X868" s="824"/>
      <c r="Y868" s="706"/>
      <c r="Z868" s="824"/>
    </row>
    <row r="869" spans="1:26" s="5" customFormat="1">
      <c r="A869" s="817" t="s">
        <v>2702</v>
      </c>
      <c r="B869" s="817" t="s">
        <v>2765</v>
      </c>
      <c r="C869" s="818" t="s">
        <v>500</v>
      </c>
      <c r="D869" s="819" t="str">
        <f t="shared" ref="D869" si="855">B869&amp;" "&amp;" "&amp;C869</f>
        <v>S2-063  バルザック</v>
      </c>
      <c r="E869" s="841" t="s">
        <v>54</v>
      </c>
      <c r="F869" s="852" t="s">
        <v>75</v>
      </c>
      <c r="G869" s="833" t="s">
        <v>19</v>
      </c>
      <c r="H869" s="833" t="s">
        <v>19</v>
      </c>
      <c r="I869" s="844" t="s">
        <v>4465</v>
      </c>
      <c r="J869" s="817">
        <v>2</v>
      </c>
      <c r="K869" s="8" t="s">
        <v>99</v>
      </c>
      <c r="L869" s="228" t="s">
        <v>105</v>
      </c>
      <c r="M869" s="51" t="s">
        <v>3988</v>
      </c>
      <c r="N869" s="228" t="s">
        <v>496</v>
      </c>
      <c r="O869" s="824"/>
      <c r="P869" s="271"/>
      <c r="Q869" s="825">
        <v>2740</v>
      </c>
      <c r="R869" s="826">
        <v>1660</v>
      </c>
      <c r="S869" s="827">
        <v>1220</v>
      </c>
      <c r="T869" s="828">
        <v>1130</v>
      </c>
      <c r="U869" s="829">
        <v>1410</v>
      </c>
      <c r="V869" s="830">
        <f t="shared" ref="V869" si="856">SUM(Q869:U870)</f>
        <v>8160</v>
      </c>
      <c r="W869" s="274" t="s">
        <v>3918</v>
      </c>
      <c r="X869" s="824"/>
      <c r="Y869" s="706"/>
      <c r="Z869" s="824"/>
    </row>
    <row r="870" spans="1:26" s="5" customFormat="1">
      <c r="A870" s="817" t="s">
        <v>2702</v>
      </c>
      <c r="B870" s="817"/>
      <c r="C870" s="818" t="s">
        <v>500</v>
      </c>
      <c r="D870" s="819" t="s">
        <v>2</v>
      </c>
      <c r="E870" s="841" t="s">
        <v>54</v>
      </c>
      <c r="F870" s="852" t="s">
        <v>75</v>
      </c>
      <c r="G870" s="833" t="s">
        <v>19</v>
      </c>
      <c r="H870" s="833" t="s">
        <v>19</v>
      </c>
      <c r="I870" s="844" t="s">
        <v>4465</v>
      </c>
      <c r="J870" s="817">
        <v>2</v>
      </c>
      <c r="K870" s="122" t="s">
        <v>21</v>
      </c>
      <c r="L870" s="228" t="s">
        <v>270</v>
      </c>
      <c r="M870" s="51" t="s">
        <v>3984</v>
      </c>
      <c r="N870" s="228" t="s">
        <v>491</v>
      </c>
      <c r="O870" s="824"/>
      <c r="P870" s="271"/>
      <c r="Q870" s="825"/>
      <c r="R870" s="826"/>
      <c r="S870" s="827"/>
      <c r="T870" s="828"/>
      <c r="U870" s="829"/>
      <c r="V870" s="830"/>
      <c r="W870" s="274" t="s">
        <v>4213</v>
      </c>
      <c r="X870" s="824"/>
      <c r="Y870" s="706"/>
      <c r="Z870" s="824"/>
    </row>
    <row r="871" spans="1:26" s="5" customFormat="1">
      <c r="A871" s="817" t="s">
        <v>2702</v>
      </c>
      <c r="B871" s="817" t="s">
        <v>2766</v>
      </c>
      <c r="C871" s="818" t="s">
        <v>503</v>
      </c>
      <c r="D871" s="819" t="str">
        <f t="shared" ref="D871" si="857">B871&amp;" "&amp;" "&amp;C871</f>
        <v>S2-064  キングレオ</v>
      </c>
      <c r="E871" s="841" t="s">
        <v>54</v>
      </c>
      <c r="F871" s="857" t="s">
        <v>128</v>
      </c>
      <c r="G871" s="833" t="s">
        <v>19</v>
      </c>
      <c r="H871" s="833" t="s">
        <v>19</v>
      </c>
      <c r="I871" s="846" t="s">
        <v>93</v>
      </c>
      <c r="J871" s="817" t="s">
        <v>4263</v>
      </c>
      <c r="K871" s="7" t="s">
        <v>37</v>
      </c>
      <c r="L871" s="228" t="s">
        <v>98</v>
      </c>
      <c r="M871" s="37" t="s">
        <v>5038</v>
      </c>
      <c r="N871" s="228" t="s">
        <v>492</v>
      </c>
      <c r="O871" s="824"/>
      <c r="P871" s="271"/>
      <c r="Q871" s="825">
        <v>2640</v>
      </c>
      <c r="R871" s="826">
        <v>1520</v>
      </c>
      <c r="S871" s="827">
        <v>1140</v>
      </c>
      <c r="T871" s="828">
        <v>1620</v>
      </c>
      <c r="U871" s="829">
        <v>1290</v>
      </c>
      <c r="V871" s="830">
        <f t="shared" ref="V871" si="858">SUM(Q871:U872)</f>
        <v>8210</v>
      </c>
      <c r="W871" s="824"/>
      <c r="X871" s="824"/>
      <c r="Y871" s="706"/>
      <c r="Z871" s="824"/>
    </row>
    <row r="872" spans="1:26" s="5" customFormat="1">
      <c r="A872" s="817" t="s">
        <v>2702</v>
      </c>
      <c r="B872" s="817"/>
      <c r="C872" s="818" t="s">
        <v>503</v>
      </c>
      <c r="D872" s="819" t="s">
        <v>2</v>
      </c>
      <c r="E872" s="841" t="s">
        <v>54</v>
      </c>
      <c r="F872" s="857" t="s">
        <v>128</v>
      </c>
      <c r="G872" s="833" t="s">
        <v>19</v>
      </c>
      <c r="H872" s="833" t="s">
        <v>19</v>
      </c>
      <c r="I872" s="846" t="s">
        <v>93</v>
      </c>
      <c r="J872" s="817" t="s">
        <v>4263</v>
      </c>
      <c r="K872" s="7" t="s">
        <v>37</v>
      </c>
      <c r="L872" s="228" t="s">
        <v>102</v>
      </c>
      <c r="M872" s="51" t="s">
        <v>3991</v>
      </c>
      <c r="N872" s="228" t="s">
        <v>494</v>
      </c>
      <c r="O872" s="824"/>
      <c r="P872" s="271"/>
      <c r="Q872" s="825"/>
      <c r="R872" s="826"/>
      <c r="S872" s="827"/>
      <c r="T872" s="828"/>
      <c r="U872" s="829"/>
      <c r="V872" s="830"/>
      <c r="W872" s="824"/>
      <c r="X872" s="824"/>
      <c r="Y872" s="706"/>
      <c r="Z872" s="824"/>
    </row>
    <row r="873" spans="1:26" s="5" customFormat="1">
      <c r="A873" s="817" t="s">
        <v>2702</v>
      </c>
      <c r="B873" s="817" t="s">
        <v>2767</v>
      </c>
      <c r="C873" s="831" t="s">
        <v>2775</v>
      </c>
      <c r="D873" s="819" t="str">
        <f t="shared" ref="D873" si="859">B873&amp;" "&amp;" "&amp;C873</f>
        <v>S2-065  地獄の帝王エスターク</v>
      </c>
      <c r="E873" s="839" t="s">
        <v>73</v>
      </c>
      <c r="F873" s="840" t="s">
        <v>74</v>
      </c>
      <c r="G873" s="833" t="s">
        <v>19</v>
      </c>
      <c r="H873" s="833" t="s">
        <v>19</v>
      </c>
      <c r="I873" s="836" t="s">
        <v>41</v>
      </c>
      <c r="J873" s="845">
        <v>3</v>
      </c>
      <c r="K873" s="122" t="s">
        <v>21</v>
      </c>
      <c r="L873" s="228" t="s">
        <v>131</v>
      </c>
      <c r="M873" s="51" t="s">
        <v>3985</v>
      </c>
      <c r="N873" s="228" t="s">
        <v>85</v>
      </c>
      <c r="O873" s="824"/>
      <c r="P873" s="271"/>
      <c r="Q873" s="825">
        <v>2760</v>
      </c>
      <c r="R873" s="826">
        <v>1660</v>
      </c>
      <c r="S873" s="827">
        <v>960</v>
      </c>
      <c r="T873" s="828">
        <v>1210</v>
      </c>
      <c r="U873" s="829">
        <v>1790</v>
      </c>
      <c r="V873" s="830">
        <f t="shared" ref="V873" si="860">SUM(Q873:U874)</f>
        <v>8380</v>
      </c>
      <c r="W873" s="824"/>
      <c r="X873" s="824"/>
      <c r="Y873" s="706"/>
      <c r="Z873" s="824"/>
    </row>
    <row r="874" spans="1:26" s="5" customFormat="1">
      <c r="A874" s="817" t="s">
        <v>2702</v>
      </c>
      <c r="B874" s="817"/>
      <c r="C874" s="831" t="s">
        <v>2775</v>
      </c>
      <c r="D874" s="819" t="s">
        <v>2</v>
      </c>
      <c r="E874" s="839" t="s">
        <v>73</v>
      </c>
      <c r="F874" s="840" t="s">
        <v>74</v>
      </c>
      <c r="G874" s="833" t="s">
        <v>19</v>
      </c>
      <c r="H874" s="833" t="s">
        <v>19</v>
      </c>
      <c r="I874" s="836" t="s">
        <v>41</v>
      </c>
      <c r="J874" s="845">
        <v>3</v>
      </c>
      <c r="K874" s="8" t="s">
        <v>99</v>
      </c>
      <c r="L874" s="228" t="s">
        <v>105</v>
      </c>
      <c r="M874" s="51" t="s">
        <v>3989</v>
      </c>
      <c r="N874" s="228" t="s">
        <v>490</v>
      </c>
      <c r="O874" s="824"/>
      <c r="P874" s="271"/>
      <c r="Q874" s="825"/>
      <c r="R874" s="826"/>
      <c r="S874" s="827"/>
      <c r="T874" s="828"/>
      <c r="U874" s="829"/>
      <c r="V874" s="830"/>
      <c r="W874" s="824"/>
      <c r="X874" s="824"/>
      <c r="Y874" s="706"/>
      <c r="Z874" s="824"/>
    </row>
    <row r="875" spans="1:26" s="5" customFormat="1">
      <c r="A875" s="817" t="s">
        <v>2702</v>
      </c>
      <c r="B875" s="817" t="s">
        <v>2768</v>
      </c>
      <c r="C875" s="818" t="s">
        <v>319</v>
      </c>
      <c r="D875" s="819" t="str">
        <f t="shared" ref="D875" si="861">B875&amp;" "&amp;" "&amp;C875</f>
        <v>S2-066  超魔生物ハドラー</v>
      </c>
      <c r="E875" s="820" t="s">
        <v>2700</v>
      </c>
      <c r="F875" s="840" t="s">
        <v>74</v>
      </c>
      <c r="G875" s="833" t="s">
        <v>19</v>
      </c>
      <c r="H875" s="833" t="s">
        <v>19</v>
      </c>
      <c r="I875" s="834" t="s">
        <v>90</v>
      </c>
      <c r="J875" s="817" t="s">
        <v>4263</v>
      </c>
      <c r="K875" s="161" t="s">
        <v>37</v>
      </c>
      <c r="L875" s="158" t="s">
        <v>98</v>
      </c>
      <c r="M875" s="51" t="s">
        <v>3422</v>
      </c>
      <c r="N875" s="158" t="s">
        <v>490</v>
      </c>
      <c r="O875" s="824"/>
      <c r="P875" s="271"/>
      <c r="Q875" s="825">
        <v>2660</v>
      </c>
      <c r="R875" s="826">
        <v>1790</v>
      </c>
      <c r="S875" s="827">
        <v>1360</v>
      </c>
      <c r="T875" s="828">
        <v>1330</v>
      </c>
      <c r="U875" s="829">
        <v>1500</v>
      </c>
      <c r="V875" s="830">
        <f t="shared" ref="V875" si="862">SUM(Q875:U876)</f>
        <v>8640</v>
      </c>
      <c r="W875" s="824"/>
      <c r="X875" s="824"/>
      <c r="Y875" s="706"/>
      <c r="Z875" s="824"/>
    </row>
    <row r="876" spans="1:26" s="5" customFormat="1">
      <c r="A876" s="817" t="s">
        <v>2702</v>
      </c>
      <c r="B876" s="817"/>
      <c r="C876" s="818" t="s">
        <v>319</v>
      </c>
      <c r="D876" s="819" t="s">
        <v>2</v>
      </c>
      <c r="E876" s="820" t="s">
        <v>2700</v>
      </c>
      <c r="F876" s="840" t="s">
        <v>74</v>
      </c>
      <c r="G876" s="833" t="s">
        <v>19</v>
      </c>
      <c r="H876" s="833" t="s">
        <v>19</v>
      </c>
      <c r="I876" s="834" t="s">
        <v>90</v>
      </c>
      <c r="J876" s="817" t="s">
        <v>4263</v>
      </c>
      <c r="K876" s="160" t="s">
        <v>21</v>
      </c>
      <c r="L876" s="158" t="s">
        <v>105</v>
      </c>
      <c r="M876" s="51" t="s">
        <v>3342</v>
      </c>
      <c r="N876" s="158" t="s">
        <v>491</v>
      </c>
      <c r="O876" s="824"/>
      <c r="P876" s="271"/>
      <c r="Q876" s="825"/>
      <c r="R876" s="826"/>
      <c r="S876" s="827"/>
      <c r="T876" s="828"/>
      <c r="U876" s="829"/>
      <c r="V876" s="830"/>
      <c r="W876" s="824"/>
      <c r="X876" s="824"/>
      <c r="Y876" s="706"/>
      <c r="Z876" s="824"/>
    </row>
    <row r="877" spans="1:26" s="5" customFormat="1">
      <c r="A877" s="817" t="s">
        <v>2702</v>
      </c>
      <c r="B877" s="817" t="s">
        <v>2769</v>
      </c>
      <c r="C877" s="831" t="s">
        <v>42</v>
      </c>
      <c r="D877" s="819" t="str">
        <f t="shared" ref="D877" si="863">B877&amp;" "&amp;" "&amp;C877</f>
        <v>S2-067  レオナ</v>
      </c>
      <c r="E877" s="820" t="s">
        <v>2700</v>
      </c>
      <c r="F877" s="821" t="s">
        <v>34</v>
      </c>
      <c r="G877" s="822" t="s">
        <v>40</v>
      </c>
      <c r="H877" s="843" t="s">
        <v>80</v>
      </c>
      <c r="I877" s="836" t="s">
        <v>41</v>
      </c>
      <c r="J877" s="817" t="s">
        <v>4262</v>
      </c>
      <c r="K877" s="8" t="s">
        <v>99</v>
      </c>
      <c r="L877" s="158" t="s">
        <v>131</v>
      </c>
      <c r="M877" s="51" t="s">
        <v>3996</v>
      </c>
      <c r="N877" s="158" t="s">
        <v>491</v>
      </c>
      <c r="O877" s="824"/>
      <c r="P877" s="271"/>
      <c r="Q877" s="825">
        <v>2690</v>
      </c>
      <c r="R877" s="826">
        <v>1040</v>
      </c>
      <c r="S877" s="827">
        <v>1820</v>
      </c>
      <c r="T877" s="828">
        <v>1610</v>
      </c>
      <c r="U877" s="829">
        <v>1430</v>
      </c>
      <c r="V877" s="830">
        <f t="shared" ref="V877" si="864">SUM(Q877:U878)</f>
        <v>8590</v>
      </c>
      <c r="W877" s="824" t="s">
        <v>3389</v>
      </c>
      <c r="X877" s="824"/>
      <c r="Y877" s="706"/>
      <c r="Z877" s="824"/>
    </row>
    <row r="878" spans="1:26" s="5" customFormat="1">
      <c r="A878" s="817" t="s">
        <v>2702</v>
      </c>
      <c r="B878" s="817"/>
      <c r="C878" s="831" t="s">
        <v>42</v>
      </c>
      <c r="D878" s="819" t="s">
        <v>2</v>
      </c>
      <c r="E878" s="820" t="s">
        <v>2700</v>
      </c>
      <c r="F878" s="821" t="s">
        <v>34</v>
      </c>
      <c r="G878" s="822" t="s">
        <v>40</v>
      </c>
      <c r="H878" s="843" t="s">
        <v>80</v>
      </c>
      <c r="I878" s="836" t="s">
        <v>41</v>
      </c>
      <c r="J878" s="817" t="s">
        <v>4262</v>
      </c>
      <c r="K878" s="160" t="s">
        <v>21</v>
      </c>
      <c r="L878" s="158" t="s">
        <v>106</v>
      </c>
      <c r="M878" s="37" t="s">
        <v>3343</v>
      </c>
      <c r="N878" s="158" t="s">
        <v>85</v>
      </c>
      <c r="O878" s="824"/>
      <c r="P878" s="271"/>
      <c r="Q878" s="825"/>
      <c r="R878" s="826"/>
      <c r="S878" s="827"/>
      <c r="T878" s="828"/>
      <c r="U878" s="829"/>
      <c r="V878" s="830"/>
      <c r="W878" s="824" t="s">
        <v>3389</v>
      </c>
      <c r="X878" s="824"/>
      <c r="Y878" s="706"/>
      <c r="Z878" s="824"/>
    </row>
    <row r="879" spans="1:26" s="5" customFormat="1">
      <c r="A879" s="817" t="s">
        <v>2702</v>
      </c>
      <c r="B879" s="817" t="s">
        <v>3295</v>
      </c>
      <c r="C879" s="831" t="s">
        <v>3296</v>
      </c>
      <c r="D879" s="819" t="str">
        <f t="shared" ref="D879" si="865">B879&amp;" "&amp;" "&amp;C879</f>
        <v>S2-068  勇者ソフィア</v>
      </c>
      <c r="E879" s="820" t="s">
        <v>2700</v>
      </c>
      <c r="F879" s="821" t="s">
        <v>34</v>
      </c>
      <c r="G879" s="833" t="s">
        <v>19</v>
      </c>
      <c r="H879" s="833" t="s">
        <v>19</v>
      </c>
      <c r="I879" s="834" t="s">
        <v>90</v>
      </c>
      <c r="J879" s="817" t="s">
        <v>4263</v>
      </c>
      <c r="K879" s="160" t="s">
        <v>21</v>
      </c>
      <c r="L879" s="158" t="s">
        <v>105</v>
      </c>
      <c r="M879" s="51" t="s">
        <v>3423</v>
      </c>
      <c r="N879" s="158" t="s">
        <v>491</v>
      </c>
      <c r="O879" s="824"/>
      <c r="P879" s="271"/>
      <c r="Q879" s="825">
        <v>2730</v>
      </c>
      <c r="R879" s="826">
        <v>1680</v>
      </c>
      <c r="S879" s="827">
        <v>1270</v>
      </c>
      <c r="T879" s="828">
        <v>1450</v>
      </c>
      <c r="U879" s="829">
        <v>1410</v>
      </c>
      <c r="V879" s="830">
        <f t="shared" ref="V879" si="866">SUM(Q879:U880)</f>
        <v>8540</v>
      </c>
      <c r="W879" s="824"/>
      <c r="X879" s="824"/>
      <c r="Y879" s="706"/>
      <c r="Z879" s="824"/>
    </row>
    <row r="880" spans="1:26" s="5" customFormat="1">
      <c r="A880" s="817" t="s">
        <v>2702</v>
      </c>
      <c r="B880" s="817"/>
      <c r="C880" s="831" t="s">
        <v>3296</v>
      </c>
      <c r="D880" s="819" t="s">
        <v>2</v>
      </c>
      <c r="E880" s="820" t="s">
        <v>2700</v>
      </c>
      <c r="F880" s="821" t="s">
        <v>34</v>
      </c>
      <c r="G880" s="833" t="s">
        <v>19</v>
      </c>
      <c r="H880" s="833" t="s">
        <v>19</v>
      </c>
      <c r="I880" s="834" t="s">
        <v>90</v>
      </c>
      <c r="J880" s="817" t="s">
        <v>4263</v>
      </c>
      <c r="K880" s="161" t="s">
        <v>37</v>
      </c>
      <c r="L880" s="158" t="s">
        <v>98</v>
      </c>
      <c r="M880" s="51" t="s">
        <v>3344</v>
      </c>
      <c r="N880" s="158" t="s">
        <v>490</v>
      </c>
      <c r="O880" s="824"/>
      <c r="P880" s="271"/>
      <c r="Q880" s="825"/>
      <c r="R880" s="826"/>
      <c r="S880" s="827"/>
      <c r="T880" s="828"/>
      <c r="U880" s="829"/>
      <c r="V880" s="830"/>
      <c r="W880" s="824"/>
      <c r="X880" s="824"/>
      <c r="Y880" s="706"/>
      <c r="Z880" s="824"/>
    </row>
    <row r="881" spans="1:26" s="5" customFormat="1">
      <c r="A881" s="817" t="s">
        <v>2702</v>
      </c>
      <c r="B881" s="817" t="s">
        <v>4001</v>
      </c>
      <c r="C881" s="831" t="s">
        <v>4009</v>
      </c>
      <c r="D881" s="819" t="str">
        <f t="shared" ref="D881" si="867">B881&amp;" "&amp;" "&amp;C881</f>
        <v>S2-069  冥竜王ヴェルザー</v>
      </c>
      <c r="E881" s="820" t="s">
        <v>2700</v>
      </c>
      <c r="F881" s="832" t="s">
        <v>35</v>
      </c>
      <c r="G881" s="833" t="s">
        <v>19</v>
      </c>
      <c r="H881" s="842" t="s">
        <v>89</v>
      </c>
      <c r="I881" s="844" t="s">
        <v>4465</v>
      </c>
      <c r="J881" s="845">
        <v>3</v>
      </c>
      <c r="K881" s="234" t="s">
        <v>99</v>
      </c>
      <c r="L881" s="232" t="s">
        <v>104</v>
      </c>
      <c r="M881" s="51" t="s">
        <v>4168</v>
      </c>
      <c r="N881" s="232" t="s">
        <v>496</v>
      </c>
      <c r="O881" s="824"/>
      <c r="P881" s="271"/>
      <c r="Q881" s="825">
        <v>2870</v>
      </c>
      <c r="R881" s="826">
        <v>1720</v>
      </c>
      <c r="S881" s="827">
        <v>1080</v>
      </c>
      <c r="T881" s="828">
        <v>1240</v>
      </c>
      <c r="U881" s="829">
        <v>1820</v>
      </c>
      <c r="V881" s="830">
        <f t="shared" ref="V881" si="868">SUM(Q881:U882)</f>
        <v>8730</v>
      </c>
      <c r="W881" s="824"/>
      <c r="X881" s="824"/>
      <c r="Y881" s="706"/>
      <c r="Z881" s="824"/>
    </row>
    <row r="882" spans="1:26" s="5" customFormat="1">
      <c r="A882" s="817" t="s">
        <v>2702</v>
      </c>
      <c r="B882" s="817"/>
      <c r="C882" s="831" t="s">
        <v>4009</v>
      </c>
      <c r="D882" s="819" t="s">
        <v>2</v>
      </c>
      <c r="E882" s="820" t="s">
        <v>2700</v>
      </c>
      <c r="F882" s="832" t="s">
        <v>35</v>
      </c>
      <c r="G882" s="833" t="s">
        <v>19</v>
      </c>
      <c r="H882" s="842" t="s">
        <v>89</v>
      </c>
      <c r="I882" s="844" t="s">
        <v>4465</v>
      </c>
      <c r="J882" s="845">
        <v>3</v>
      </c>
      <c r="K882" s="233" t="s">
        <v>21</v>
      </c>
      <c r="L882" s="232" t="s">
        <v>131</v>
      </c>
      <c r="M882" s="37" t="s">
        <v>4285</v>
      </c>
      <c r="N882" s="232" t="s">
        <v>496</v>
      </c>
      <c r="O882" s="824"/>
      <c r="P882" s="271"/>
      <c r="Q882" s="825"/>
      <c r="R882" s="826"/>
      <c r="S882" s="827"/>
      <c r="T882" s="828"/>
      <c r="U882" s="829"/>
      <c r="V882" s="830"/>
      <c r="W882" s="824"/>
      <c r="X882" s="824"/>
      <c r="Y882" s="706"/>
      <c r="Z882" s="824"/>
    </row>
    <row r="883" spans="1:26" s="5" customFormat="1">
      <c r="A883" s="817" t="s">
        <v>2702</v>
      </c>
      <c r="B883" s="817" t="s">
        <v>4002</v>
      </c>
      <c r="C883" s="831" t="s">
        <v>183</v>
      </c>
      <c r="D883" s="819" t="str">
        <f t="shared" ref="D883" si="869">B883&amp;" "&amp;" "&amp;C883</f>
        <v>S2-070  マァム</v>
      </c>
      <c r="E883" s="820" t="s">
        <v>2700</v>
      </c>
      <c r="F883" s="821" t="s">
        <v>34</v>
      </c>
      <c r="G883" s="833" t="s">
        <v>19</v>
      </c>
      <c r="H883" s="833" t="s">
        <v>19</v>
      </c>
      <c r="I883" s="846" t="s">
        <v>93</v>
      </c>
      <c r="J883" s="817" t="s">
        <v>4263</v>
      </c>
      <c r="K883" s="233" t="s">
        <v>21</v>
      </c>
      <c r="L883" s="232" t="s">
        <v>131</v>
      </c>
      <c r="M883" s="51" t="s">
        <v>4010</v>
      </c>
      <c r="N883" s="232" t="s">
        <v>85</v>
      </c>
      <c r="O883" s="824"/>
      <c r="P883" s="271"/>
      <c r="Q883" s="825">
        <v>2750</v>
      </c>
      <c r="R883" s="826">
        <v>1740</v>
      </c>
      <c r="S883" s="827">
        <v>1190</v>
      </c>
      <c r="T883" s="828">
        <v>1640</v>
      </c>
      <c r="U883" s="829">
        <v>1310</v>
      </c>
      <c r="V883" s="830">
        <f t="shared" ref="V883" si="870">SUM(Q883:U884)</f>
        <v>8630</v>
      </c>
      <c r="W883" s="824" t="s">
        <v>3389</v>
      </c>
      <c r="X883" s="824"/>
      <c r="Y883" s="706"/>
      <c r="Z883" s="824"/>
    </row>
    <row r="884" spans="1:26" s="5" customFormat="1">
      <c r="A884" s="817" t="s">
        <v>2702</v>
      </c>
      <c r="B884" s="817"/>
      <c r="C884" s="831" t="s">
        <v>183</v>
      </c>
      <c r="D884" s="819" t="s">
        <v>2</v>
      </c>
      <c r="E884" s="820" t="s">
        <v>2700</v>
      </c>
      <c r="F884" s="821" t="s">
        <v>34</v>
      </c>
      <c r="G884" s="833" t="s">
        <v>19</v>
      </c>
      <c r="H884" s="833" t="s">
        <v>19</v>
      </c>
      <c r="I884" s="846" t="s">
        <v>93</v>
      </c>
      <c r="J884" s="817" t="s">
        <v>4263</v>
      </c>
      <c r="K884" s="233" t="s">
        <v>21</v>
      </c>
      <c r="L884" s="232" t="s">
        <v>105</v>
      </c>
      <c r="M884" s="51" t="s">
        <v>4104</v>
      </c>
      <c r="N884" s="232" t="s">
        <v>491</v>
      </c>
      <c r="O884" s="824"/>
      <c r="P884" s="271"/>
      <c r="Q884" s="825"/>
      <c r="R884" s="826"/>
      <c r="S884" s="827"/>
      <c r="T884" s="828"/>
      <c r="U884" s="829"/>
      <c r="V884" s="830"/>
      <c r="W884" s="824" t="s">
        <v>3389</v>
      </c>
      <c r="X884" s="824"/>
      <c r="Y884" s="706"/>
      <c r="Z884" s="824"/>
    </row>
    <row r="885" spans="1:26" s="5" customFormat="1">
      <c r="A885" s="817" t="s">
        <v>0</v>
      </c>
      <c r="B885" s="817" t="s">
        <v>599</v>
      </c>
      <c r="C885" s="831" t="s">
        <v>2</v>
      </c>
      <c r="D885" s="819" t="str">
        <f t="shared" ref="D885" si="871">B885&amp;" "&amp;" "&amp;C885</f>
        <v>S1-001  ダイ</v>
      </c>
      <c r="E885" s="858" t="s">
        <v>609</v>
      </c>
      <c r="F885" s="821" t="s">
        <v>34</v>
      </c>
      <c r="G885" s="833" t="s">
        <v>19</v>
      </c>
      <c r="H885" s="833" t="s">
        <v>19</v>
      </c>
      <c r="I885" s="845"/>
      <c r="J885" s="845"/>
      <c r="K885" s="32" t="s">
        <v>21</v>
      </c>
      <c r="L885" s="30" t="s">
        <v>270</v>
      </c>
      <c r="M885" s="803" t="s">
        <v>1121</v>
      </c>
      <c r="N885" s="30" t="s">
        <v>491</v>
      </c>
      <c r="O885" s="824"/>
      <c r="P885" s="271"/>
      <c r="Q885" s="825">
        <v>1890</v>
      </c>
      <c r="R885" s="826">
        <v>1230</v>
      </c>
      <c r="S885" s="827">
        <v>770</v>
      </c>
      <c r="T885" s="828">
        <v>1050</v>
      </c>
      <c r="U885" s="829">
        <v>910</v>
      </c>
      <c r="V885" s="830">
        <f t="shared" ref="V885" si="872">SUM(Q885:U886)</f>
        <v>5850</v>
      </c>
      <c r="W885" s="824" t="s">
        <v>3389</v>
      </c>
      <c r="X885" s="824"/>
      <c r="Y885" s="706"/>
      <c r="Z885" s="824"/>
    </row>
    <row r="886" spans="1:26" s="5" customFormat="1">
      <c r="A886" s="817" t="s">
        <v>0</v>
      </c>
      <c r="B886" s="817"/>
      <c r="C886" s="831" t="s">
        <v>2</v>
      </c>
      <c r="D886" s="819" t="s">
        <v>2</v>
      </c>
      <c r="E886" s="858" t="s">
        <v>609</v>
      </c>
      <c r="F886" s="821" t="s">
        <v>34</v>
      </c>
      <c r="G886" s="833" t="s">
        <v>19</v>
      </c>
      <c r="H886" s="833" t="s">
        <v>19</v>
      </c>
      <c r="I886" s="845"/>
      <c r="J886" s="845"/>
      <c r="K886" s="29"/>
      <c r="L886" s="29"/>
      <c r="M886" s="4"/>
      <c r="N886" s="29"/>
      <c r="O886" s="824"/>
      <c r="P886" s="271"/>
      <c r="Q886" s="825"/>
      <c r="R886" s="826"/>
      <c r="S886" s="827"/>
      <c r="T886" s="828"/>
      <c r="U886" s="829"/>
      <c r="V886" s="830"/>
      <c r="W886" s="824" t="s">
        <v>3389</v>
      </c>
      <c r="X886" s="824"/>
      <c r="Y886" s="706"/>
      <c r="Z886" s="824"/>
    </row>
    <row r="887" spans="1:26" s="5" customFormat="1">
      <c r="A887" s="817" t="s">
        <v>0</v>
      </c>
      <c r="B887" s="817" t="s">
        <v>600</v>
      </c>
      <c r="C887" s="831" t="s">
        <v>183</v>
      </c>
      <c r="D887" s="819" t="str">
        <f t="shared" ref="D887" si="873">B887&amp;" "&amp;" "&amp;C887</f>
        <v>S1-002  マァム</v>
      </c>
      <c r="E887" s="858" t="s">
        <v>609</v>
      </c>
      <c r="F887" s="821" t="s">
        <v>34</v>
      </c>
      <c r="G887" s="833" t="s">
        <v>19</v>
      </c>
      <c r="H887" s="833" t="s">
        <v>19</v>
      </c>
      <c r="I887" s="845"/>
      <c r="J887" s="845"/>
      <c r="K887" s="32" t="s">
        <v>21</v>
      </c>
      <c r="L887" s="30" t="s">
        <v>131</v>
      </c>
      <c r="M887" s="803" t="s">
        <v>3424</v>
      </c>
      <c r="N887" s="30" t="s">
        <v>491</v>
      </c>
      <c r="O887" s="824"/>
      <c r="P887" s="271"/>
      <c r="Q887" s="825">
        <v>1850</v>
      </c>
      <c r="R887" s="826">
        <v>1200</v>
      </c>
      <c r="S887" s="827">
        <v>780</v>
      </c>
      <c r="T887" s="828">
        <v>1100</v>
      </c>
      <c r="U887" s="829">
        <v>880</v>
      </c>
      <c r="V887" s="830">
        <f t="shared" ref="V887" si="874">SUM(Q887:U888)</f>
        <v>5810</v>
      </c>
      <c r="W887" s="824" t="s">
        <v>3389</v>
      </c>
      <c r="X887" s="824"/>
      <c r="Y887" s="706"/>
      <c r="Z887" s="824"/>
    </row>
    <row r="888" spans="1:26" s="5" customFormat="1">
      <c r="A888" s="817" t="s">
        <v>0</v>
      </c>
      <c r="B888" s="817"/>
      <c r="C888" s="831" t="s">
        <v>183</v>
      </c>
      <c r="D888" s="819" t="s">
        <v>2</v>
      </c>
      <c r="E888" s="858" t="s">
        <v>609</v>
      </c>
      <c r="F888" s="821" t="s">
        <v>34</v>
      </c>
      <c r="G888" s="833" t="s">
        <v>19</v>
      </c>
      <c r="H888" s="833" t="s">
        <v>19</v>
      </c>
      <c r="I888" s="845"/>
      <c r="J888" s="845"/>
      <c r="K888" s="29"/>
      <c r="L888" s="29"/>
      <c r="M888" s="4"/>
      <c r="N888" s="29"/>
      <c r="O888" s="824"/>
      <c r="P888" s="271"/>
      <c r="Q888" s="825"/>
      <c r="R888" s="826"/>
      <c r="S888" s="827"/>
      <c r="T888" s="828"/>
      <c r="U888" s="829"/>
      <c r="V888" s="830"/>
      <c r="W888" s="824" t="s">
        <v>3389</v>
      </c>
      <c r="X888" s="824"/>
      <c r="Y888" s="706"/>
      <c r="Z888" s="824"/>
    </row>
    <row r="889" spans="1:26" s="5" customFormat="1">
      <c r="A889" s="817" t="s">
        <v>0</v>
      </c>
      <c r="B889" s="817" t="s">
        <v>601</v>
      </c>
      <c r="C889" s="831" t="s">
        <v>631</v>
      </c>
      <c r="D889" s="819" t="str">
        <f t="shared" ref="D889" si="875">B889&amp;" "&amp;" "&amp;C889</f>
        <v>S1-003  スライム</v>
      </c>
      <c r="E889" s="858" t="s">
        <v>609</v>
      </c>
      <c r="F889" s="857" t="s">
        <v>128</v>
      </c>
      <c r="G889" s="833" t="s">
        <v>19</v>
      </c>
      <c r="H889" s="833" t="s">
        <v>19</v>
      </c>
      <c r="I889" s="845"/>
      <c r="J889" s="845"/>
      <c r="K889" s="32" t="s">
        <v>21</v>
      </c>
      <c r="L889" s="30" t="s">
        <v>131</v>
      </c>
      <c r="M889" s="803" t="s">
        <v>4337</v>
      </c>
      <c r="N889" s="30" t="s">
        <v>491</v>
      </c>
      <c r="O889" s="824" t="s">
        <v>648</v>
      </c>
      <c r="P889" s="824">
        <v>1</v>
      </c>
      <c r="Q889" s="825">
        <v>1700</v>
      </c>
      <c r="R889" s="826">
        <v>930</v>
      </c>
      <c r="S889" s="827">
        <v>1020</v>
      </c>
      <c r="T889" s="828">
        <v>960</v>
      </c>
      <c r="U889" s="829">
        <v>980</v>
      </c>
      <c r="V889" s="830">
        <f t="shared" ref="V889" si="876">SUM(Q889:U890)</f>
        <v>5590</v>
      </c>
      <c r="W889" s="824" t="s">
        <v>3399</v>
      </c>
      <c r="X889" s="824"/>
      <c r="Y889" s="706"/>
      <c r="Z889" s="824"/>
    </row>
    <row r="890" spans="1:26" s="5" customFormat="1">
      <c r="A890" s="817" t="s">
        <v>0</v>
      </c>
      <c r="B890" s="817"/>
      <c r="C890" s="831" t="s">
        <v>631</v>
      </c>
      <c r="D890" s="819" t="s">
        <v>2</v>
      </c>
      <c r="E890" s="858" t="s">
        <v>609</v>
      </c>
      <c r="F890" s="857" t="s">
        <v>128</v>
      </c>
      <c r="G890" s="833" t="s">
        <v>19</v>
      </c>
      <c r="H890" s="833" t="s">
        <v>19</v>
      </c>
      <c r="I890" s="845"/>
      <c r="J890" s="845"/>
      <c r="K890" s="29"/>
      <c r="L890" s="29"/>
      <c r="M890" s="4"/>
      <c r="N890" s="29"/>
      <c r="O890" s="824">
        <v>1</v>
      </c>
      <c r="P890" s="824">
        <v>1</v>
      </c>
      <c r="Q890" s="825"/>
      <c r="R890" s="826"/>
      <c r="S890" s="827"/>
      <c r="T890" s="828"/>
      <c r="U890" s="829"/>
      <c r="V890" s="830"/>
      <c r="W890" s="824" t="s">
        <v>3399</v>
      </c>
      <c r="X890" s="824"/>
      <c r="Y890" s="706"/>
      <c r="Z890" s="824"/>
    </row>
    <row r="891" spans="1:26" s="5" customFormat="1">
      <c r="A891" s="817" t="s">
        <v>0</v>
      </c>
      <c r="B891" s="817" t="s">
        <v>602</v>
      </c>
      <c r="C891" s="831" t="s">
        <v>632</v>
      </c>
      <c r="D891" s="819" t="str">
        <f t="shared" ref="D891" si="877">B891&amp;" "&amp;" "&amp;C891</f>
        <v>S1-004  ホイミスライム</v>
      </c>
      <c r="E891" s="858" t="s">
        <v>609</v>
      </c>
      <c r="F891" s="857" t="s">
        <v>128</v>
      </c>
      <c r="G891" s="833" t="s">
        <v>19</v>
      </c>
      <c r="H891" s="843" t="s">
        <v>80</v>
      </c>
      <c r="I891" s="845"/>
      <c r="J891" s="845"/>
      <c r="K891" s="32" t="s">
        <v>21</v>
      </c>
      <c r="L891" s="30" t="s">
        <v>105</v>
      </c>
      <c r="M891" s="803" t="s">
        <v>861</v>
      </c>
      <c r="N891" s="30" t="s">
        <v>490</v>
      </c>
      <c r="O891" s="824"/>
      <c r="P891" s="271"/>
      <c r="Q891" s="825">
        <v>1760</v>
      </c>
      <c r="R891" s="826">
        <v>1040</v>
      </c>
      <c r="S891" s="827">
        <v>1030</v>
      </c>
      <c r="T891" s="828">
        <v>980</v>
      </c>
      <c r="U891" s="829">
        <v>850</v>
      </c>
      <c r="V891" s="830">
        <f t="shared" ref="V891" si="878">SUM(Q891:U892)</f>
        <v>5660</v>
      </c>
      <c r="W891" s="824" t="s">
        <v>3399</v>
      </c>
      <c r="X891" s="824"/>
      <c r="Y891" s="706"/>
      <c r="Z891" s="824"/>
    </row>
    <row r="892" spans="1:26" s="5" customFormat="1">
      <c r="A892" s="817" t="s">
        <v>0</v>
      </c>
      <c r="B892" s="817"/>
      <c r="C892" s="831" t="s">
        <v>632</v>
      </c>
      <c r="D892" s="819" t="s">
        <v>2</v>
      </c>
      <c r="E892" s="858" t="s">
        <v>609</v>
      </c>
      <c r="F892" s="857" t="s">
        <v>128</v>
      </c>
      <c r="G892" s="833" t="s">
        <v>19</v>
      </c>
      <c r="H892" s="843" t="s">
        <v>80</v>
      </c>
      <c r="I892" s="845"/>
      <c r="J892" s="845"/>
      <c r="K892" s="29"/>
      <c r="L892" s="29"/>
      <c r="M892" s="4"/>
      <c r="N892" s="29"/>
      <c r="O892" s="824"/>
      <c r="P892" s="271"/>
      <c r="Q892" s="825"/>
      <c r="R892" s="826"/>
      <c r="S892" s="827"/>
      <c r="T892" s="828"/>
      <c r="U892" s="829"/>
      <c r="V892" s="830"/>
      <c r="W892" s="824" t="s">
        <v>3399</v>
      </c>
      <c r="X892" s="824"/>
      <c r="Y892" s="706"/>
      <c r="Z892" s="824"/>
    </row>
    <row r="893" spans="1:26" s="5" customFormat="1">
      <c r="A893" s="817" t="s">
        <v>0</v>
      </c>
      <c r="B893" s="817" t="s">
        <v>603</v>
      </c>
      <c r="C893" s="831" t="s">
        <v>633</v>
      </c>
      <c r="D893" s="819" t="str">
        <f t="shared" ref="D893" si="879">B893&amp;" "&amp;" "&amp;C893</f>
        <v>S1-005  トンブレロ</v>
      </c>
      <c r="E893" s="858" t="s">
        <v>609</v>
      </c>
      <c r="F893" s="857" t="s">
        <v>128</v>
      </c>
      <c r="G893" s="842" t="s">
        <v>89</v>
      </c>
      <c r="H893" s="835" t="s">
        <v>88</v>
      </c>
      <c r="I893" s="845"/>
      <c r="J893" s="845"/>
      <c r="K893" s="32" t="s">
        <v>21</v>
      </c>
      <c r="L893" s="30" t="s">
        <v>131</v>
      </c>
      <c r="M893" s="39" t="s">
        <v>3425</v>
      </c>
      <c r="N893" s="30" t="s">
        <v>491</v>
      </c>
      <c r="O893" s="824" t="s">
        <v>648</v>
      </c>
      <c r="P893" s="824">
        <v>1</v>
      </c>
      <c r="Q893" s="825">
        <v>1750</v>
      </c>
      <c r="R893" s="826">
        <v>750</v>
      </c>
      <c r="S893" s="827">
        <v>1130</v>
      </c>
      <c r="T893" s="828">
        <v>1000</v>
      </c>
      <c r="U893" s="829">
        <v>1030</v>
      </c>
      <c r="V893" s="830">
        <f t="shared" ref="V893" si="880">SUM(Q893:U894)</f>
        <v>5660</v>
      </c>
      <c r="W893" s="824" t="s">
        <v>4680</v>
      </c>
      <c r="X893" s="824"/>
      <c r="Y893" s="706"/>
      <c r="Z893" s="824"/>
    </row>
    <row r="894" spans="1:26" s="5" customFormat="1">
      <c r="A894" s="817" t="s">
        <v>0</v>
      </c>
      <c r="B894" s="817"/>
      <c r="C894" s="831" t="s">
        <v>633</v>
      </c>
      <c r="D894" s="819" t="s">
        <v>2</v>
      </c>
      <c r="E894" s="858" t="s">
        <v>609</v>
      </c>
      <c r="F894" s="857" t="s">
        <v>128</v>
      </c>
      <c r="G894" s="842" t="s">
        <v>89</v>
      </c>
      <c r="H894" s="835" t="s">
        <v>88</v>
      </c>
      <c r="I894" s="845"/>
      <c r="J894" s="845"/>
      <c r="K894" s="29"/>
      <c r="L894" s="29"/>
      <c r="M894" s="4"/>
      <c r="N894" s="29"/>
      <c r="O894" s="824">
        <v>1</v>
      </c>
      <c r="P894" s="824">
        <v>1</v>
      </c>
      <c r="Q894" s="825"/>
      <c r="R894" s="826"/>
      <c r="S894" s="827"/>
      <c r="T894" s="828"/>
      <c r="U894" s="829"/>
      <c r="V894" s="830"/>
      <c r="W894" s="824" t="s">
        <v>4680</v>
      </c>
      <c r="X894" s="824"/>
      <c r="Y894" s="706"/>
      <c r="Z894" s="824"/>
    </row>
    <row r="895" spans="1:26" s="5" customFormat="1">
      <c r="A895" s="817" t="s">
        <v>0</v>
      </c>
      <c r="B895" s="817" t="s">
        <v>604</v>
      </c>
      <c r="C895" s="831" t="s">
        <v>634</v>
      </c>
      <c r="D895" s="819" t="str">
        <f t="shared" ref="D895" si="881">B895&amp;" "&amp;" "&amp;C895</f>
        <v>S1-006  ライオンヘッド</v>
      </c>
      <c r="E895" s="858" t="s">
        <v>609</v>
      </c>
      <c r="F895" s="857" t="s">
        <v>128</v>
      </c>
      <c r="G895" s="842" t="s">
        <v>89</v>
      </c>
      <c r="H895" s="822" t="s">
        <v>40</v>
      </c>
      <c r="I895" s="845"/>
      <c r="J895" s="845"/>
      <c r="K895" s="32" t="s">
        <v>21</v>
      </c>
      <c r="L895" s="30" t="s">
        <v>107</v>
      </c>
      <c r="M895" s="803" t="s">
        <v>1115</v>
      </c>
      <c r="N895" s="30" t="s">
        <v>491</v>
      </c>
      <c r="O895" s="824"/>
      <c r="P895" s="271"/>
      <c r="Q895" s="825">
        <v>1900</v>
      </c>
      <c r="R895" s="826">
        <v>920</v>
      </c>
      <c r="S895" s="827">
        <v>900</v>
      </c>
      <c r="T895" s="828">
        <v>990</v>
      </c>
      <c r="U895" s="829">
        <v>1030</v>
      </c>
      <c r="V895" s="830">
        <f t="shared" ref="V895" si="882">SUM(Q895:U896)</f>
        <v>5740</v>
      </c>
      <c r="W895" s="824"/>
      <c r="X895" s="824"/>
      <c r="Y895" s="706"/>
      <c r="Z895" s="824"/>
    </row>
    <row r="896" spans="1:26" s="5" customFormat="1">
      <c r="A896" s="817" t="s">
        <v>0</v>
      </c>
      <c r="B896" s="817"/>
      <c r="C896" s="831" t="s">
        <v>634</v>
      </c>
      <c r="D896" s="819" t="s">
        <v>2</v>
      </c>
      <c r="E896" s="858" t="s">
        <v>609</v>
      </c>
      <c r="F896" s="857" t="s">
        <v>128</v>
      </c>
      <c r="G896" s="842" t="s">
        <v>89</v>
      </c>
      <c r="H896" s="822" t="s">
        <v>40</v>
      </c>
      <c r="I896" s="845"/>
      <c r="J896" s="845"/>
      <c r="K896" s="29"/>
      <c r="L896" s="29"/>
      <c r="M896" s="4"/>
      <c r="N896" s="29"/>
      <c r="O896" s="824"/>
      <c r="P896" s="271"/>
      <c r="Q896" s="825"/>
      <c r="R896" s="826"/>
      <c r="S896" s="827"/>
      <c r="T896" s="828"/>
      <c r="U896" s="829"/>
      <c r="V896" s="830"/>
      <c r="W896" s="824"/>
      <c r="X896" s="824"/>
      <c r="Y896" s="706"/>
      <c r="Z896" s="824"/>
    </row>
    <row r="897" spans="1:26" s="5" customFormat="1">
      <c r="A897" s="817" t="s">
        <v>0</v>
      </c>
      <c r="B897" s="817" t="s">
        <v>605</v>
      </c>
      <c r="C897" s="831" t="s">
        <v>635</v>
      </c>
      <c r="D897" s="819" t="str">
        <f t="shared" ref="D897" si="883">B897&amp;" "&amp;" "&amp;C897</f>
        <v>S1-007  キラーパンサー</v>
      </c>
      <c r="E897" s="858" t="s">
        <v>609</v>
      </c>
      <c r="F897" s="857" t="s">
        <v>128</v>
      </c>
      <c r="G897" s="833" t="s">
        <v>19</v>
      </c>
      <c r="H897" s="833" t="s">
        <v>19</v>
      </c>
      <c r="I897" s="845"/>
      <c r="J897" s="845"/>
      <c r="K897" s="32" t="s">
        <v>21</v>
      </c>
      <c r="L897" s="30" t="s">
        <v>131</v>
      </c>
      <c r="M897" s="803" t="s">
        <v>862</v>
      </c>
      <c r="N897" s="30" t="s">
        <v>491</v>
      </c>
      <c r="O897" s="824">
        <v>3</v>
      </c>
      <c r="P897" s="824">
        <v>1</v>
      </c>
      <c r="Q897" s="825">
        <v>1810</v>
      </c>
      <c r="R897" s="826">
        <v>1170</v>
      </c>
      <c r="S897" s="827">
        <v>620</v>
      </c>
      <c r="T897" s="828">
        <v>1130</v>
      </c>
      <c r="U897" s="829">
        <v>990</v>
      </c>
      <c r="V897" s="830">
        <f t="shared" ref="V897" si="884">SUM(Q897:U898)</f>
        <v>5720</v>
      </c>
      <c r="W897" s="824"/>
      <c r="X897" s="824"/>
      <c r="Y897" s="706"/>
      <c r="Z897" s="824"/>
    </row>
    <row r="898" spans="1:26" s="5" customFormat="1">
      <c r="A898" s="817" t="s">
        <v>0</v>
      </c>
      <c r="B898" s="817"/>
      <c r="C898" s="831" t="s">
        <v>635</v>
      </c>
      <c r="D898" s="819" t="s">
        <v>2</v>
      </c>
      <c r="E898" s="858" t="s">
        <v>609</v>
      </c>
      <c r="F898" s="857" t="s">
        <v>128</v>
      </c>
      <c r="G898" s="833" t="s">
        <v>19</v>
      </c>
      <c r="H898" s="833" t="s">
        <v>19</v>
      </c>
      <c r="I898" s="845"/>
      <c r="J898" s="845"/>
      <c r="K898" s="29"/>
      <c r="L898" s="29"/>
      <c r="M898" s="4"/>
      <c r="N898" s="29"/>
      <c r="O898" s="824">
        <v>1</v>
      </c>
      <c r="P898" s="824">
        <v>1</v>
      </c>
      <c r="Q898" s="825"/>
      <c r="R898" s="826"/>
      <c r="S898" s="827"/>
      <c r="T898" s="828"/>
      <c r="U898" s="829"/>
      <c r="V898" s="830"/>
      <c r="W898" s="824"/>
      <c r="X898" s="824"/>
      <c r="Y898" s="706"/>
      <c r="Z898" s="824"/>
    </row>
    <row r="899" spans="1:26" s="5" customFormat="1">
      <c r="A899" s="817" t="s">
        <v>0</v>
      </c>
      <c r="B899" s="817" t="s">
        <v>606</v>
      </c>
      <c r="C899" s="831" t="s">
        <v>636</v>
      </c>
      <c r="D899" s="819" t="str">
        <f t="shared" ref="D899" si="885">B899&amp;" "&amp;" "&amp;C899</f>
        <v>S1-008  がいこつ</v>
      </c>
      <c r="E899" s="858" t="s">
        <v>609</v>
      </c>
      <c r="F899" s="856" t="s">
        <v>129</v>
      </c>
      <c r="G899" s="833" t="s">
        <v>19</v>
      </c>
      <c r="H899" s="833" t="s">
        <v>19</v>
      </c>
      <c r="I899" s="845"/>
      <c r="J899" s="845"/>
      <c r="K899" s="7" t="s">
        <v>37</v>
      </c>
      <c r="L899" s="30" t="s">
        <v>98</v>
      </c>
      <c r="M899" s="803" t="s">
        <v>1122</v>
      </c>
      <c r="N899" s="30" t="s">
        <v>492</v>
      </c>
      <c r="O899" s="824"/>
      <c r="P899" s="271"/>
      <c r="Q899" s="825">
        <v>1850</v>
      </c>
      <c r="R899" s="826">
        <v>1060</v>
      </c>
      <c r="S899" s="827">
        <v>860</v>
      </c>
      <c r="T899" s="828">
        <v>930</v>
      </c>
      <c r="U899" s="829">
        <v>960</v>
      </c>
      <c r="V899" s="830">
        <f t="shared" ref="V899" si="886">SUM(Q899:U900)</f>
        <v>5660</v>
      </c>
      <c r="W899" s="824" t="s">
        <v>3400</v>
      </c>
      <c r="X899" s="824"/>
      <c r="Y899" s="706"/>
      <c r="Z899" s="824"/>
    </row>
    <row r="900" spans="1:26" s="5" customFormat="1">
      <c r="A900" s="817" t="s">
        <v>0</v>
      </c>
      <c r="B900" s="817"/>
      <c r="C900" s="831" t="s">
        <v>636</v>
      </c>
      <c r="D900" s="819" t="s">
        <v>2</v>
      </c>
      <c r="E900" s="858" t="s">
        <v>609</v>
      </c>
      <c r="F900" s="856" t="s">
        <v>129</v>
      </c>
      <c r="G900" s="833" t="s">
        <v>19</v>
      </c>
      <c r="H900" s="833" t="s">
        <v>19</v>
      </c>
      <c r="I900" s="845"/>
      <c r="J900" s="845"/>
      <c r="K900" s="29"/>
      <c r="L900" s="29"/>
      <c r="M900" s="4"/>
      <c r="N900" s="29"/>
      <c r="O900" s="824"/>
      <c r="P900" s="271"/>
      <c r="Q900" s="825"/>
      <c r="R900" s="826"/>
      <c r="S900" s="827"/>
      <c r="T900" s="828"/>
      <c r="U900" s="829"/>
      <c r="V900" s="830"/>
      <c r="W900" s="824" t="s">
        <v>3400</v>
      </c>
      <c r="X900" s="824"/>
      <c r="Y900" s="706"/>
      <c r="Z900" s="824"/>
    </row>
    <row r="901" spans="1:26" s="5" customFormat="1">
      <c r="A901" s="817" t="s">
        <v>0</v>
      </c>
      <c r="B901" s="817" t="s">
        <v>607</v>
      </c>
      <c r="C901" s="831" t="s">
        <v>637</v>
      </c>
      <c r="D901" s="819" t="str">
        <f t="shared" ref="D901" si="887">B901&amp;" "&amp;" "&amp;C901</f>
        <v>S1-009  ミイラ男</v>
      </c>
      <c r="E901" s="858" t="s">
        <v>609</v>
      </c>
      <c r="F901" s="856" t="s">
        <v>129</v>
      </c>
      <c r="G901" s="833" t="s">
        <v>19</v>
      </c>
      <c r="H901" s="833" t="s">
        <v>19</v>
      </c>
      <c r="I901" s="845"/>
      <c r="J901" s="845"/>
      <c r="K901" s="32" t="s">
        <v>21</v>
      </c>
      <c r="L901" s="30" t="s">
        <v>3</v>
      </c>
      <c r="M901" s="803" t="s">
        <v>1192</v>
      </c>
      <c r="N901" s="30" t="s">
        <v>491</v>
      </c>
      <c r="O901" s="824"/>
      <c r="P901" s="271"/>
      <c r="Q901" s="825">
        <v>1900</v>
      </c>
      <c r="R901" s="826">
        <v>1110</v>
      </c>
      <c r="S901" s="827">
        <v>720</v>
      </c>
      <c r="T901" s="828">
        <v>920</v>
      </c>
      <c r="U901" s="829">
        <v>1050</v>
      </c>
      <c r="V901" s="830">
        <f t="shared" ref="V901" si="888">SUM(Q901:U902)</f>
        <v>5700</v>
      </c>
      <c r="W901" s="824"/>
      <c r="X901" s="824"/>
      <c r="Y901" s="706"/>
      <c r="Z901" s="824"/>
    </row>
    <row r="902" spans="1:26" s="5" customFormat="1">
      <c r="A902" s="817" t="s">
        <v>0</v>
      </c>
      <c r="B902" s="817"/>
      <c r="C902" s="831" t="s">
        <v>637</v>
      </c>
      <c r="D902" s="819" t="s">
        <v>2</v>
      </c>
      <c r="E902" s="858" t="s">
        <v>609</v>
      </c>
      <c r="F902" s="856" t="s">
        <v>129</v>
      </c>
      <c r="G902" s="833" t="s">
        <v>19</v>
      </c>
      <c r="H902" s="833" t="s">
        <v>19</v>
      </c>
      <c r="I902" s="845"/>
      <c r="J902" s="845"/>
      <c r="K902" s="29"/>
      <c r="L902" s="29"/>
      <c r="M902" s="4"/>
      <c r="N902" s="29"/>
      <c r="O902" s="824"/>
      <c r="P902" s="271"/>
      <c r="Q902" s="825"/>
      <c r="R902" s="826"/>
      <c r="S902" s="827"/>
      <c r="T902" s="828"/>
      <c r="U902" s="829"/>
      <c r="V902" s="830"/>
      <c r="W902" s="824"/>
      <c r="X902" s="824"/>
      <c r="Y902" s="706"/>
      <c r="Z902" s="824"/>
    </row>
    <row r="903" spans="1:26" s="5" customFormat="1">
      <c r="A903" s="817" t="s">
        <v>0</v>
      </c>
      <c r="B903" s="817" t="s">
        <v>608</v>
      </c>
      <c r="C903" s="831" t="s">
        <v>638</v>
      </c>
      <c r="D903" s="819" t="str">
        <f t="shared" ref="D903" si="889">B903&amp;" "&amp;" "&amp;C903</f>
        <v>S1-010  あくま神官</v>
      </c>
      <c r="E903" s="858" t="s">
        <v>609</v>
      </c>
      <c r="F903" s="852" t="s">
        <v>75</v>
      </c>
      <c r="G903" s="822" t="s">
        <v>40</v>
      </c>
      <c r="H903" s="833" t="s">
        <v>19</v>
      </c>
      <c r="I903" s="845"/>
      <c r="J903" s="845"/>
      <c r="K903" s="7" t="s">
        <v>37</v>
      </c>
      <c r="L903" s="30" t="s">
        <v>98</v>
      </c>
      <c r="M903" s="803" t="s">
        <v>1178</v>
      </c>
      <c r="N903" s="30" t="s">
        <v>491</v>
      </c>
      <c r="O903" s="824"/>
      <c r="P903" s="271"/>
      <c r="Q903" s="825">
        <v>1730</v>
      </c>
      <c r="R903" s="826">
        <v>960</v>
      </c>
      <c r="S903" s="827">
        <v>1070</v>
      </c>
      <c r="T903" s="828">
        <v>850</v>
      </c>
      <c r="U903" s="829">
        <v>1080</v>
      </c>
      <c r="V903" s="830">
        <f t="shared" ref="V903" si="890">SUM(Q903:U904)</f>
        <v>5690</v>
      </c>
      <c r="W903" s="824" t="s">
        <v>4689</v>
      </c>
      <c r="X903" s="824"/>
      <c r="Y903" s="706"/>
      <c r="Z903" s="824"/>
    </row>
    <row r="904" spans="1:26" s="5" customFormat="1">
      <c r="A904" s="817" t="s">
        <v>0</v>
      </c>
      <c r="B904" s="817"/>
      <c r="C904" s="831" t="s">
        <v>638</v>
      </c>
      <c r="D904" s="819" t="s">
        <v>2</v>
      </c>
      <c r="E904" s="858" t="s">
        <v>609</v>
      </c>
      <c r="F904" s="852" t="s">
        <v>75</v>
      </c>
      <c r="G904" s="822" t="s">
        <v>40</v>
      </c>
      <c r="H904" s="833" t="s">
        <v>19</v>
      </c>
      <c r="I904" s="845"/>
      <c r="J904" s="845"/>
      <c r="K904" s="29"/>
      <c r="L904" s="29"/>
      <c r="M904" s="4"/>
      <c r="N904" s="29"/>
      <c r="O904" s="824"/>
      <c r="P904" s="271"/>
      <c r="Q904" s="825"/>
      <c r="R904" s="826"/>
      <c r="S904" s="827"/>
      <c r="T904" s="828"/>
      <c r="U904" s="829"/>
      <c r="V904" s="830"/>
      <c r="W904" s="824" t="s">
        <v>4689</v>
      </c>
      <c r="X904" s="824"/>
      <c r="Y904" s="706"/>
      <c r="Z904" s="824"/>
    </row>
    <row r="905" spans="1:26" s="5" customFormat="1">
      <c r="A905" s="817" t="s">
        <v>0</v>
      </c>
      <c r="B905" s="817" t="s">
        <v>610</v>
      </c>
      <c r="C905" s="831" t="s">
        <v>262</v>
      </c>
      <c r="D905" s="819" t="str">
        <f t="shared" ref="D905" si="891">B905&amp;" "&amp;" "&amp;C905</f>
        <v>S1-011  じごくのつかい</v>
      </c>
      <c r="E905" s="858" t="s">
        <v>609</v>
      </c>
      <c r="F905" s="852" t="s">
        <v>75</v>
      </c>
      <c r="G905" s="822" t="s">
        <v>40</v>
      </c>
      <c r="H905" s="822" t="s">
        <v>40</v>
      </c>
      <c r="I905" s="845"/>
      <c r="J905" s="845"/>
      <c r="K905" s="7" t="s">
        <v>37</v>
      </c>
      <c r="L905" s="30" t="s">
        <v>98</v>
      </c>
      <c r="M905" s="803" t="s">
        <v>3426</v>
      </c>
      <c r="N905" s="30" t="s">
        <v>490</v>
      </c>
      <c r="O905" s="824">
        <v>3</v>
      </c>
      <c r="P905" s="824">
        <v>1</v>
      </c>
      <c r="Q905" s="825">
        <v>1770</v>
      </c>
      <c r="R905" s="826">
        <v>920</v>
      </c>
      <c r="S905" s="827">
        <v>1080</v>
      </c>
      <c r="T905" s="828">
        <v>850</v>
      </c>
      <c r="U905" s="829">
        <v>1100</v>
      </c>
      <c r="V905" s="830">
        <f t="shared" ref="V905" si="892">SUM(Q905:U906)</f>
        <v>5720</v>
      </c>
      <c r="W905" s="824" t="s">
        <v>4689</v>
      </c>
      <c r="X905" s="824"/>
      <c r="Y905" s="706"/>
      <c r="Z905" s="824"/>
    </row>
    <row r="906" spans="1:26" s="5" customFormat="1">
      <c r="A906" s="817" t="s">
        <v>0</v>
      </c>
      <c r="B906" s="817"/>
      <c r="C906" s="831" t="s">
        <v>262</v>
      </c>
      <c r="D906" s="819" t="s">
        <v>2</v>
      </c>
      <c r="E906" s="858" t="s">
        <v>609</v>
      </c>
      <c r="F906" s="852" t="s">
        <v>75</v>
      </c>
      <c r="G906" s="822" t="s">
        <v>40</v>
      </c>
      <c r="H906" s="822" t="s">
        <v>40</v>
      </c>
      <c r="I906" s="845"/>
      <c r="J906" s="845"/>
      <c r="K906" s="29"/>
      <c r="L906" s="29"/>
      <c r="M906" s="4"/>
      <c r="N906" s="29"/>
      <c r="O906" s="824">
        <v>1</v>
      </c>
      <c r="P906" s="824">
        <v>1</v>
      </c>
      <c r="Q906" s="825"/>
      <c r="R906" s="826"/>
      <c r="S906" s="827"/>
      <c r="T906" s="828"/>
      <c r="U906" s="829"/>
      <c r="V906" s="830"/>
      <c r="W906" s="824" t="s">
        <v>4689</v>
      </c>
      <c r="X906" s="824"/>
      <c r="Y906" s="706"/>
      <c r="Z906" s="824"/>
    </row>
    <row r="907" spans="1:26" s="5" customFormat="1">
      <c r="A907" s="817" t="s">
        <v>0</v>
      </c>
      <c r="B907" s="817" t="s">
        <v>611</v>
      </c>
      <c r="C907" s="831" t="s">
        <v>639</v>
      </c>
      <c r="D907" s="819" t="str">
        <f t="shared" ref="D907" si="893">B907&amp;" "&amp;" "&amp;C907</f>
        <v>S1-012  ゴールドマン</v>
      </c>
      <c r="E907" s="858" t="s">
        <v>609</v>
      </c>
      <c r="F907" s="851" t="s">
        <v>78</v>
      </c>
      <c r="G907" s="833" t="s">
        <v>19</v>
      </c>
      <c r="H907" s="835" t="s">
        <v>88</v>
      </c>
      <c r="I907" s="845"/>
      <c r="J907" s="845"/>
      <c r="K907" s="32" t="s">
        <v>21</v>
      </c>
      <c r="L907" s="30" t="s">
        <v>3</v>
      </c>
      <c r="M907" s="803" t="s">
        <v>3427</v>
      </c>
      <c r="N907" s="30" t="s">
        <v>491</v>
      </c>
      <c r="O907" s="824"/>
      <c r="P907" s="271"/>
      <c r="Q907" s="825">
        <v>1860</v>
      </c>
      <c r="R907" s="826">
        <v>1190</v>
      </c>
      <c r="S907" s="827">
        <v>710</v>
      </c>
      <c r="T907" s="828">
        <v>900</v>
      </c>
      <c r="U907" s="829">
        <v>1070</v>
      </c>
      <c r="V907" s="830">
        <f t="shared" ref="V907" si="894">SUM(Q907:U908)</f>
        <v>5730</v>
      </c>
      <c r="W907" s="824" t="s">
        <v>4682</v>
      </c>
      <c r="X907" s="824"/>
      <c r="Y907" s="706"/>
      <c r="Z907" s="824"/>
    </row>
    <row r="908" spans="1:26" s="5" customFormat="1">
      <c r="A908" s="817" t="s">
        <v>0</v>
      </c>
      <c r="B908" s="817"/>
      <c r="C908" s="831" t="s">
        <v>639</v>
      </c>
      <c r="D908" s="819" t="s">
        <v>2</v>
      </c>
      <c r="E908" s="858" t="s">
        <v>609</v>
      </c>
      <c r="F908" s="851" t="s">
        <v>78</v>
      </c>
      <c r="G908" s="833" t="s">
        <v>19</v>
      </c>
      <c r="H908" s="835" t="s">
        <v>88</v>
      </c>
      <c r="I908" s="845"/>
      <c r="J908" s="845"/>
      <c r="K908" s="29"/>
      <c r="L908" s="29"/>
      <c r="M908" s="4"/>
      <c r="N908" s="29"/>
      <c r="O908" s="824"/>
      <c r="P908" s="271"/>
      <c r="Q908" s="825"/>
      <c r="R908" s="826"/>
      <c r="S908" s="827"/>
      <c r="T908" s="828"/>
      <c r="U908" s="829"/>
      <c r="V908" s="830"/>
      <c r="W908" s="824" t="s">
        <v>4682</v>
      </c>
      <c r="X908" s="824"/>
      <c r="Y908" s="706"/>
      <c r="Z908" s="824"/>
    </row>
    <row r="909" spans="1:26" s="5" customFormat="1">
      <c r="A909" s="817" t="s">
        <v>0</v>
      </c>
      <c r="B909" s="817" t="s">
        <v>612</v>
      </c>
      <c r="C909" s="831" t="s">
        <v>640</v>
      </c>
      <c r="D909" s="819" t="str">
        <f t="shared" ref="D909" si="895">B909&amp;" "&amp;" "&amp;C909</f>
        <v>S1-013  わらいぶくろ</v>
      </c>
      <c r="E909" s="858" t="s">
        <v>609</v>
      </c>
      <c r="F909" s="851" t="s">
        <v>78</v>
      </c>
      <c r="G909" s="822" t="s">
        <v>40</v>
      </c>
      <c r="H909" s="835" t="s">
        <v>88</v>
      </c>
      <c r="I909" s="845"/>
      <c r="J909" s="845"/>
      <c r="K909" s="32" t="s">
        <v>21</v>
      </c>
      <c r="L909" s="30" t="s">
        <v>106</v>
      </c>
      <c r="M909" s="803" t="s">
        <v>1123</v>
      </c>
      <c r="N909" s="30" t="s">
        <v>491</v>
      </c>
      <c r="O909" s="824"/>
      <c r="P909" s="271"/>
      <c r="Q909" s="825">
        <v>1700</v>
      </c>
      <c r="R909" s="826">
        <v>740</v>
      </c>
      <c r="S909" s="827">
        <v>1290</v>
      </c>
      <c r="T909" s="828">
        <v>1160</v>
      </c>
      <c r="U909" s="829">
        <v>770</v>
      </c>
      <c r="V909" s="830">
        <f t="shared" ref="V909" si="896">SUM(Q909:U910)</f>
        <v>5660</v>
      </c>
      <c r="W909" s="824" t="s">
        <v>3918</v>
      </c>
      <c r="X909" s="824"/>
      <c r="Y909" s="706"/>
      <c r="Z909" s="824"/>
    </row>
    <row r="910" spans="1:26" s="5" customFormat="1">
      <c r="A910" s="817" t="s">
        <v>0</v>
      </c>
      <c r="B910" s="817"/>
      <c r="C910" s="831" t="s">
        <v>640</v>
      </c>
      <c r="D910" s="819" t="s">
        <v>2</v>
      </c>
      <c r="E910" s="858" t="s">
        <v>609</v>
      </c>
      <c r="F910" s="851" t="s">
        <v>78</v>
      </c>
      <c r="G910" s="822" t="s">
        <v>40</v>
      </c>
      <c r="H910" s="835" t="s">
        <v>88</v>
      </c>
      <c r="I910" s="845"/>
      <c r="J910" s="845"/>
      <c r="K910" s="29"/>
      <c r="L910" s="29"/>
      <c r="M910" s="4"/>
      <c r="N910" s="29"/>
      <c r="O910" s="824"/>
      <c r="P910" s="271"/>
      <c r="Q910" s="825"/>
      <c r="R910" s="826"/>
      <c r="S910" s="827"/>
      <c r="T910" s="828"/>
      <c r="U910" s="829"/>
      <c r="V910" s="830"/>
      <c r="W910" s="824" t="s">
        <v>3918</v>
      </c>
      <c r="X910" s="824"/>
      <c r="Y910" s="706"/>
      <c r="Z910" s="824"/>
    </row>
    <row r="911" spans="1:26" s="5" customFormat="1">
      <c r="A911" s="817" t="s">
        <v>0</v>
      </c>
      <c r="B911" s="817" t="s">
        <v>613</v>
      </c>
      <c r="C911" s="831" t="s">
        <v>642</v>
      </c>
      <c r="D911" s="819" t="str">
        <f t="shared" ref="D911" si="897">B911&amp;" "&amp;" "&amp;C911</f>
        <v>S1-014  キラーマシン テムジン改造ver.</v>
      </c>
      <c r="E911" s="858" t="s">
        <v>609</v>
      </c>
      <c r="F911" s="851" t="s">
        <v>78</v>
      </c>
      <c r="G911" s="833" t="s">
        <v>19</v>
      </c>
      <c r="H911" s="833" t="s">
        <v>19</v>
      </c>
      <c r="I911" s="845"/>
      <c r="J911" s="845"/>
      <c r="K911" s="32" t="s">
        <v>21</v>
      </c>
      <c r="L911" s="30" t="s">
        <v>131</v>
      </c>
      <c r="M911" s="803" t="s">
        <v>863</v>
      </c>
      <c r="N911" s="114" t="s">
        <v>491</v>
      </c>
      <c r="O911" s="824"/>
      <c r="P911" s="271"/>
      <c r="Q911" s="825">
        <v>1740</v>
      </c>
      <c r="R911" s="826">
        <v>1060</v>
      </c>
      <c r="S911" s="827">
        <v>720</v>
      </c>
      <c r="T911" s="828">
        <v>1130</v>
      </c>
      <c r="U911" s="829">
        <v>1090</v>
      </c>
      <c r="V911" s="830">
        <f t="shared" ref="V911" si="898">SUM(Q911:U912)</f>
        <v>5740</v>
      </c>
      <c r="W911" s="831" t="s">
        <v>3391</v>
      </c>
      <c r="X911" s="824"/>
      <c r="Y911" s="706"/>
      <c r="Z911" s="824"/>
    </row>
    <row r="912" spans="1:26" s="5" customFormat="1">
      <c r="A912" s="817" t="s">
        <v>0</v>
      </c>
      <c r="B912" s="817"/>
      <c r="C912" s="831" t="s">
        <v>641</v>
      </c>
      <c r="D912" s="819" t="s">
        <v>2</v>
      </c>
      <c r="E912" s="858" t="s">
        <v>609</v>
      </c>
      <c r="F912" s="851" t="s">
        <v>78</v>
      </c>
      <c r="G912" s="833" t="s">
        <v>19</v>
      </c>
      <c r="H912" s="833" t="s">
        <v>19</v>
      </c>
      <c r="I912" s="845"/>
      <c r="J912" s="845"/>
      <c r="K912" s="29"/>
      <c r="L912" s="29"/>
      <c r="M912" s="4"/>
      <c r="N912" s="29"/>
      <c r="O912" s="824"/>
      <c r="P912" s="271"/>
      <c r="Q912" s="825"/>
      <c r="R912" s="826"/>
      <c r="S912" s="827"/>
      <c r="T912" s="828"/>
      <c r="U912" s="829"/>
      <c r="V912" s="830"/>
      <c r="W912" s="831" t="s">
        <v>3391</v>
      </c>
      <c r="X912" s="824"/>
      <c r="Y912" s="706"/>
      <c r="Z912" s="824"/>
    </row>
    <row r="913" spans="1:26" s="5" customFormat="1">
      <c r="A913" s="817" t="s">
        <v>0</v>
      </c>
      <c r="B913" s="817" t="s">
        <v>614</v>
      </c>
      <c r="C913" s="831" t="s">
        <v>542</v>
      </c>
      <c r="D913" s="819" t="str">
        <f t="shared" ref="D913" si="899">B913&amp;" "&amp;" "&amp;C913</f>
        <v>S1-015  ドラゴン</v>
      </c>
      <c r="E913" s="858" t="s">
        <v>609</v>
      </c>
      <c r="F913" s="832" t="s">
        <v>35</v>
      </c>
      <c r="G913" s="833" t="s">
        <v>19</v>
      </c>
      <c r="H913" s="842" t="s">
        <v>89</v>
      </c>
      <c r="I913" s="845"/>
      <c r="J913" s="845"/>
      <c r="K913" s="7" t="s">
        <v>37</v>
      </c>
      <c r="L913" s="30" t="s">
        <v>98</v>
      </c>
      <c r="M913" s="803" t="s">
        <v>1044</v>
      </c>
      <c r="N913" s="30" t="s">
        <v>492</v>
      </c>
      <c r="O913" s="824"/>
      <c r="P913" s="271"/>
      <c r="Q913" s="825">
        <v>1810</v>
      </c>
      <c r="R913" s="826">
        <v>1030</v>
      </c>
      <c r="S913" s="827">
        <v>770</v>
      </c>
      <c r="T913" s="828">
        <v>960</v>
      </c>
      <c r="U913" s="829">
        <v>1120</v>
      </c>
      <c r="V913" s="830">
        <f t="shared" ref="V913" si="900">SUM(Q913:U914)</f>
        <v>5690</v>
      </c>
      <c r="W913" s="824" t="s">
        <v>4451</v>
      </c>
      <c r="X913" s="824"/>
      <c r="Y913" s="706"/>
      <c r="Z913" s="824"/>
    </row>
    <row r="914" spans="1:26" s="5" customFormat="1">
      <c r="A914" s="817" t="s">
        <v>0</v>
      </c>
      <c r="B914" s="817"/>
      <c r="C914" s="831" t="s">
        <v>542</v>
      </c>
      <c r="D914" s="819" t="s">
        <v>2</v>
      </c>
      <c r="E914" s="858" t="s">
        <v>609</v>
      </c>
      <c r="F914" s="832" t="s">
        <v>35</v>
      </c>
      <c r="G914" s="833" t="s">
        <v>19</v>
      </c>
      <c r="H914" s="842" t="s">
        <v>89</v>
      </c>
      <c r="I914" s="845"/>
      <c r="J914" s="845"/>
      <c r="K914" s="29"/>
      <c r="L914" s="29"/>
      <c r="M914" s="4"/>
      <c r="N914" s="29"/>
      <c r="O914" s="824"/>
      <c r="P914" s="271"/>
      <c r="Q914" s="825"/>
      <c r="R914" s="826"/>
      <c r="S914" s="827"/>
      <c r="T914" s="828"/>
      <c r="U914" s="829"/>
      <c r="V914" s="830"/>
      <c r="W914" s="824" t="s">
        <v>4451</v>
      </c>
      <c r="X914" s="824"/>
      <c r="Y914" s="706"/>
      <c r="Z914" s="824"/>
    </row>
    <row r="915" spans="1:26" s="5" customFormat="1">
      <c r="A915" s="817" t="s">
        <v>0</v>
      </c>
      <c r="B915" s="817" t="s">
        <v>615</v>
      </c>
      <c r="C915" s="831" t="s">
        <v>42</v>
      </c>
      <c r="D915" s="819" t="str">
        <f t="shared" ref="D915" si="901">B915&amp;" "&amp;" "&amp;C915</f>
        <v>S1-016  レオナ</v>
      </c>
      <c r="E915" s="854" t="s">
        <v>630</v>
      </c>
      <c r="F915" s="821" t="s">
        <v>34</v>
      </c>
      <c r="G915" s="822" t="s">
        <v>40</v>
      </c>
      <c r="H915" s="843" t="s">
        <v>80</v>
      </c>
      <c r="I915" s="845"/>
      <c r="J915" s="845"/>
      <c r="K915" s="7" t="s">
        <v>37</v>
      </c>
      <c r="L915" s="30" t="s">
        <v>98</v>
      </c>
      <c r="M915" s="39" t="s">
        <v>1045</v>
      </c>
      <c r="N915" s="30" t="s">
        <v>490</v>
      </c>
      <c r="O915" s="824"/>
      <c r="P915" s="271"/>
      <c r="Q915" s="825">
        <v>1880</v>
      </c>
      <c r="R915" s="826">
        <v>650</v>
      </c>
      <c r="S915" s="827">
        <v>1410</v>
      </c>
      <c r="T915" s="828">
        <v>1150</v>
      </c>
      <c r="U915" s="829">
        <v>1050</v>
      </c>
      <c r="V915" s="830">
        <f t="shared" ref="V915" si="902">SUM(Q915:U916)</f>
        <v>6140</v>
      </c>
      <c r="W915" s="824" t="s">
        <v>3389</v>
      </c>
      <c r="X915" s="824"/>
      <c r="Y915" s="706"/>
      <c r="Z915" s="824"/>
    </row>
    <row r="916" spans="1:26" s="5" customFormat="1">
      <c r="A916" s="817" t="s">
        <v>0</v>
      </c>
      <c r="B916" s="817"/>
      <c r="C916" s="831" t="s">
        <v>42</v>
      </c>
      <c r="D916" s="819" t="s">
        <v>2</v>
      </c>
      <c r="E916" s="854" t="s">
        <v>630</v>
      </c>
      <c r="F916" s="821" t="s">
        <v>34</v>
      </c>
      <c r="G916" s="822" t="s">
        <v>40</v>
      </c>
      <c r="H916" s="843" t="s">
        <v>80</v>
      </c>
      <c r="I916" s="845"/>
      <c r="J916" s="845"/>
      <c r="K916" s="29"/>
      <c r="L916" s="29"/>
      <c r="M916" s="4"/>
      <c r="N916" s="29"/>
      <c r="O916" s="824"/>
      <c r="P916" s="271"/>
      <c r="Q916" s="825"/>
      <c r="R916" s="826"/>
      <c r="S916" s="827"/>
      <c r="T916" s="828"/>
      <c r="U916" s="829"/>
      <c r="V916" s="830"/>
      <c r="W916" s="824" t="s">
        <v>3389</v>
      </c>
      <c r="X916" s="824"/>
      <c r="Y916" s="706"/>
      <c r="Z916" s="824"/>
    </row>
    <row r="917" spans="1:26" s="5" customFormat="1">
      <c r="A917" s="817" t="s">
        <v>0</v>
      </c>
      <c r="B917" s="817" t="s">
        <v>616</v>
      </c>
      <c r="C917" s="831" t="s">
        <v>38</v>
      </c>
      <c r="D917" s="819" t="str">
        <f t="shared" ref="D917" si="903">B917&amp;" "&amp;" "&amp;C917</f>
        <v>S1-017  ポップ</v>
      </c>
      <c r="E917" s="854" t="s">
        <v>630</v>
      </c>
      <c r="F917" s="821" t="s">
        <v>34</v>
      </c>
      <c r="G917" s="822" t="s">
        <v>40</v>
      </c>
      <c r="H917" s="822" t="s">
        <v>40</v>
      </c>
      <c r="I917" s="845"/>
      <c r="J917" s="845"/>
      <c r="K917" s="32" t="s">
        <v>21</v>
      </c>
      <c r="L917" s="30" t="s">
        <v>131</v>
      </c>
      <c r="M917" s="803" t="s">
        <v>3428</v>
      </c>
      <c r="N917" s="30" t="s">
        <v>491</v>
      </c>
      <c r="O917" s="824"/>
      <c r="P917" s="271"/>
      <c r="Q917" s="825">
        <v>1970</v>
      </c>
      <c r="R917" s="826">
        <v>790</v>
      </c>
      <c r="S917" s="827">
        <v>1240</v>
      </c>
      <c r="T917" s="828">
        <v>1200</v>
      </c>
      <c r="U917" s="829">
        <v>960</v>
      </c>
      <c r="V917" s="830">
        <f t="shared" ref="V917" si="904">SUM(Q917:U918)</f>
        <v>6160</v>
      </c>
      <c r="W917" s="824" t="s">
        <v>3389</v>
      </c>
      <c r="X917" s="824"/>
      <c r="Y917" s="706"/>
      <c r="Z917" s="824"/>
    </row>
    <row r="918" spans="1:26" s="5" customFormat="1">
      <c r="A918" s="817" t="s">
        <v>0</v>
      </c>
      <c r="B918" s="817"/>
      <c r="C918" s="831" t="s">
        <v>38</v>
      </c>
      <c r="D918" s="819" t="s">
        <v>2</v>
      </c>
      <c r="E918" s="854" t="s">
        <v>630</v>
      </c>
      <c r="F918" s="821" t="s">
        <v>34</v>
      </c>
      <c r="G918" s="822" t="s">
        <v>40</v>
      </c>
      <c r="H918" s="822" t="s">
        <v>40</v>
      </c>
      <c r="I918" s="845"/>
      <c r="J918" s="845"/>
      <c r="K918" s="29"/>
      <c r="L918" s="29"/>
      <c r="M918" s="4"/>
      <c r="N918" s="29"/>
      <c r="O918" s="824"/>
      <c r="P918" s="271"/>
      <c r="Q918" s="825"/>
      <c r="R918" s="826"/>
      <c r="S918" s="827"/>
      <c r="T918" s="828"/>
      <c r="U918" s="829"/>
      <c r="V918" s="830"/>
      <c r="W918" s="824" t="s">
        <v>3389</v>
      </c>
      <c r="X918" s="824"/>
      <c r="Y918" s="706"/>
      <c r="Z918" s="824"/>
    </row>
    <row r="919" spans="1:26" s="5" customFormat="1">
      <c r="A919" s="817" t="s">
        <v>0</v>
      </c>
      <c r="B919" s="817" t="s">
        <v>617</v>
      </c>
      <c r="C919" s="831" t="s">
        <v>2</v>
      </c>
      <c r="D919" s="819" t="str">
        <f t="shared" ref="D919" si="905">B919&amp;" "&amp;" "&amp;C919</f>
        <v>S1-018  ダイ</v>
      </c>
      <c r="E919" s="854" t="s">
        <v>630</v>
      </c>
      <c r="F919" s="821" t="s">
        <v>34</v>
      </c>
      <c r="G919" s="833" t="s">
        <v>19</v>
      </c>
      <c r="H919" s="833" t="s">
        <v>19</v>
      </c>
      <c r="I919" s="845"/>
      <c r="J919" s="845"/>
      <c r="K919" s="32" t="s">
        <v>21</v>
      </c>
      <c r="L919" s="30" t="s">
        <v>105</v>
      </c>
      <c r="M919" s="803" t="s">
        <v>844</v>
      </c>
      <c r="N919" s="30" t="s">
        <v>491</v>
      </c>
      <c r="O919" s="824"/>
      <c r="P919" s="271"/>
      <c r="Q919" s="825">
        <v>1990</v>
      </c>
      <c r="R919" s="826">
        <v>1180</v>
      </c>
      <c r="S919" s="827">
        <v>840</v>
      </c>
      <c r="T919" s="828">
        <v>1220</v>
      </c>
      <c r="U919" s="829">
        <v>940</v>
      </c>
      <c r="V919" s="830">
        <f t="shared" ref="V919" si="906">SUM(Q919:U920)</f>
        <v>6170</v>
      </c>
      <c r="W919" s="824" t="s">
        <v>3389</v>
      </c>
      <c r="X919" s="824"/>
      <c r="Y919" s="706"/>
      <c r="Z919" s="824"/>
    </row>
    <row r="920" spans="1:26" s="5" customFormat="1">
      <c r="A920" s="817" t="s">
        <v>0</v>
      </c>
      <c r="B920" s="817"/>
      <c r="C920" s="831" t="s">
        <v>2</v>
      </c>
      <c r="D920" s="819" t="s">
        <v>2</v>
      </c>
      <c r="E920" s="854" t="s">
        <v>630</v>
      </c>
      <c r="F920" s="821" t="s">
        <v>34</v>
      </c>
      <c r="G920" s="833" t="s">
        <v>19</v>
      </c>
      <c r="H920" s="833" t="s">
        <v>19</v>
      </c>
      <c r="I920" s="845"/>
      <c r="J920" s="845"/>
      <c r="K920" s="29"/>
      <c r="L920" s="29"/>
      <c r="M920" s="4"/>
      <c r="N920" s="29"/>
      <c r="O920" s="824"/>
      <c r="P920" s="271"/>
      <c r="Q920" s="825"/>
      <c r="R920" s="826"/>
      <c r="S920" s="827"/>
      <c r="T920" s="828"/>
      <c r="U920" s="829"/>
      <c r="V920" s="830"/>
      <c r="W920" s="824" t="s">
        <v>3389</v>
      </c>
      <c r="X920" s="824"/>
      <c r="Y920" s="706"/>
      <c r="Z920" s="824"/>
    </row>
    <row r="921" spans="1:26" s="5" customFormat="1">
      <c r="A921" s="817" t="s">
        <v>0</v>
      </c>
      <c r="B921" s="817" t="s">
        <v>618</v>
      </c>
      <c r="C921" s="831" t="s">
        <v>189</v>
      </c>
      <c r="D921" s="819" t="str">
        <f t="shared" ref="D921" si="907">B921&amp;" "&amp;" "&amp;C921</f>
        <v>S1-019  アバン</v>
      </c>
      <c r="E921" s="854" t="s">
        <v>630</v>
      </c>
      <c r="F921" s="821" t="s">
        <v>34</v>
      </c>
      <c r="G921" s="833" t="s">
        <v>19</v>
      </c>
      <c r="H921" s="833" t="s">
        <v>19</v>
      </c>
      <c r="I921" s="845"/>
      <c r="J921" s="845"/>
      <c r="K921" s="7" t="s">
        <v>37</v>
      </c>
      <c r="L921" s="30" t="s">
        <v>98</v>
      </c>
      <c r="M921" s="803" t="s">
        <v>1046</v>
      </c>
      <c r="N921" s="30" t="s">
        <v>490</v>
      </c>
      <c r="O921" s="824"/>
      <c r="P921" s="271"/>
      <c r="Q921" s="825">
        <v>1950</v>
      </c>
      <c r="R921" s="826">
        <v>1190</v>
      </c>
      <c r="S921" s="827">
        <v>1020</v>
      </c>
      <c r="T921" s="828">
        <v>980</v>
      </c>
      <c r="U921" s="829">
        <v>990</v>
      </c>
      <c r="V921" s="830">
        <f t="shared" ref="V921" si="908">SUM(Q921:U922)</f>
        <v>6130</v>
      </c>
      <c r="W921" s="824"/>
      <c r="X921" s="824"/>
      <c r="Y921" s="706"/>
      <c r="Z921" s="824"/>
    </row>
    <row r="922" spans="1:26" s="5" customFormat="1">
      <c r="A922" s="817" t="s">
        <v>0</v>
      </c>
      <c r="B922" s="817"/>
      <c r="C922" s="831" t="s">
        <v>189</v>
      </c>
      <c r="D922" s="819" t="s">
        <v>2</v>
      </c>
      <c r="E922" s="854" t="s">
        <v>630</v>
      </c>
      <c r="F922" s="821" t="s">
        <v>34</v>
      </c>
      <c r="G922" s="833" t="s">
        <v>19</v>
      </c>
      <c r="H922" s="833" t="s">
        <v>19</v>
      </c>
      <c r="I922" s="845"/>
      <c r="J922" s="845"/>
      <c r="K922" s="29"/>
      <c r="L922" s="29"/>
      <c r="M922" s="4"/>
      <c r="N922" s="29"/>
      <c r="O922" s="824"/>
      <c r="P922" s="271"/>
      <c r="Q922" s="825"/>
      <c r="R922" s="826"/>
      <c r="S922" s="827"/>
      <c r="T922" s="828"/>
      <c r="U922" s="829"/>
      <c r="V922" s="830"/>
      <c r="W922" s="824"/>
      <c r="X922" s="824"/>
      <c r="Y922" s="706"/>
      <c r="Z922" s="824"/>
    </row>
    <row r="923" spans="1:26" s="5" customFormat="1">
      <c r="A923" s="817" t="s">
        <v>0</v>
      </c>
      <c r="B923" s="817" t="s">
        <v>619</v>
      </c>
      <c r="C923" s="831" t="s">
        <v>172</v>
      </c>
      <c r="D923" s="819" t="str">
        <f t="shared" ref="D923" si="909">B923&amp;" "&amp;" "&amp;C923</f>
        <v>S1-020  ヒュンケル</v>
      </c>
      <c r="E923" s="854" t="s">
        <v>630</v>
      </c>
      <c r="F923" s="821" t="s">
        <v>34</v>
      </c>
      <c r="G923" s="833" t="s">
        <v>19</v>
      </c>
      <c r="H923" s="835" t="s">
        <v>88</v>
      </c>
      <c r="I923" s="845"/>
      <c r="J923" s="845"/>
      <c r="K923" s="32" t="s">
        <v>21</v>
      </c>
      <c r="L923" s="30" t="s">
        <v>131</v>
      </c>
      <c r="M923" s="803" t="s">
        <v>864</v>
      </c>
      <c r="N923" s="30" t="s">
        <v>491</v>
      </c>
      <c r="O923" s="824"/>
      <c r="P923" s="271"/>
      <c r="Q923" s="825">
        <v>1890</v>
      </c>
      <c r="R923" s="826">
        <v>1200</v>
      </c>
      <c r="S923" s="827">
        <v>630</v>
      </c>
      <c r="T923" s="828">
        <v>1370</v>
      </c>
      <c r="U923" s="829">
        <v>1070</v>
      </c>
      <c r="V923" s="830">
        <f t="shared" ref="V923" si="910">SUM(Q923:U924)</f>
        <v>6160</v>
      </c>
      <c r="W923" s="378" t="s">
        <v>3389</v>
      </c>
      <c r="X923" s="824"/>
      <c r="Y923" s="706"/>
      <c r="Z923" s="824"/>
    </row>
    <row r="924" spans="1:26" s="5" customFormat="1">
      <c r="A924" s="817" t="s">
        <v>0</v>
      </c>
      <c r="B924" s="817"/>
      <c r="C924" s="831" t="s">
        <v>172</v>
      </c>
      <c r="D924" s="819" t="s">
        <v>2</v>
      </c>
      <c r="E924" s="854" t="s">
        <v>630</v>
      </c>
      <c r="F924" s="821" t="s">
        <v>34</v>
      </c>
      <c r="G924" s="833" t="s">
        <v>19</v>
      </c>
      <c r="H924" s="835" t="s">
        <v>88</v>
      </c>
      <c r="I924" s="845"/>
      <c r="J924" s="845"/>
      <c r="K924" s="29"/>
      <c r="L924" s="29"/>
      <c r="M924" s="4"/>
      <c r="N924" s="29"/>
      <c r="O924" s="824"/>
      <c r="P924" s="271"/>
      <c r="Q924" s="825"/>
      <c r="R924" s="826"/>
      <c r="S924" s="827"/>
      <c r="T924" s="828"/>
      <c r="U924" s="829"/>
      <c r="V924" s="830"/>
      <c r="W924" s="380" t="s">
        <v>4450</v>
      </c>
      <c r="X924" s="824"/>
      <c r="Y924" s="706"/>
      <c r="Z924" s="824"/>
    </row>
    <row r="925" spans="1:26" s="5" customFormat="1">
      <c r="A925" s="817" t="s">
        <v>0</v>
      </c>
      <c r="B925" s="817" t="s">
        <v>620</v>
      </c>
      <c r="C925" s="831" t="s">
        <v>643</v>
      </c>
      <c r="D925" s="819" t="str">
        <f t="shared" ref="D925" si="911">B925&amp;" "&amp;" "&amp;C925</f>
        <v>S1-021  メイジドラキー</v>
      </c>
      <c r="E925" s="854" t="s">
        <v>630</v>
      </c>
      <c r="F925" s="857" t="s">
        <v>128</v>
      </c>
      <c r="G925" s="833" t="s">
        <v>19</v>
      </c>
      <c r="H925" s="835" t="s">
        <v>88</v>
      </c>
      <c r="I925" s="845"/>
      <c r="J925" s="845"/>
      <c r="K925" s="32" t="s">
        <v>21</v>
      </c>
      <c r="L925" s="30" t="s">
        <v>106</v>
      </c>
      <c r="M925" s="803" t="s">
        <v>1124</v>
      </c>
      <c r="N925" s="30" t="s">
        <v>491</v>
      </c>
      <c r="O925" s="824"/>
      <c r="P925" s="271"/>
      <c r="Q925" s="825">
        <v>1790</v>
      </c>
      <c r="R925" s="826">
        <v>1070</v>
      </c>
      <c r="S925" s="827">
        <v>1200</v>
      </c>
      <c r="T925" s="828">
        <v>1160</v>
      </c>
      <c r="U925" s="829">
        <v>780</v>
      </c>
      <c r="V925" s="830">
        <f t="shared" ref="V925" si="912">SUM(Q925:U926)</f>
        <v>6000</v>
      </c>
      <c r="W925" s="824"/>
      <c r="X925" s="824"/>
      <c r="Y925" s="706"/>
      <c r="Z925" s="824"/>
    </row>
    <row r="926" spans="1:26" s="5" customFormat="1">
      <c r="A926" s="817" t="s">
        <v>0</v>
      </c>
      <c r="B926" s="817"/>
      <c r="C926" s="831" t="s">
        <v>643</v>
      </c>
      <c r="D926" s="819" t="s">
        <v>2</v>
      </c>
      <c r="E926" s="854" t="s">
        <v>630</v>
      </c>
      <c r="F926" s="857" t="s">
        <v>128</v>
      </c>
      <c r="G926" s="833" t="s">
        <v>19</v>
      </c>
      <c r="H926" s="835" t="s">
        <v>88</v>
      </c>
      <c r="I926" s="845"/>
      <c r="J926" s="845"/>
      <c r="K926" s="29"/>
      <c r="L926" s="29"/>
      <c r="M926" s="4"/>
      <c r="N926" s="29"/>
      <c r="O926" s="824"/>
      <c r="P926" s="271"/>
      <c r="Q926" s="825"/>
      <c r="R926" s="826"/>
      <c r="S926" s="827"/>
      <c r="T926" s="828"/>
      <c r="U926" s="829"/>
      <c r="V926" s="830"/>
      <c r="W926" s="824"/>
      <c r="X926" s="824"/>
      <c r="Y926" s="706"/>
      <c r="Z926" s="824"/>
    </row>
    <row r="927" spans="1:26" s="5" customFormat="1">
      <c r="A927" s="817" t="s">
        <v>0</v>
      </c>
      <c r="B927" s="817" t="s">
        <v>621</v>
      </c>
      <c r="C927" s="831" t="s">
        <v>644</v>
      </c>
      <c r="D927" s="819" t="str">
        <f t="shared" ref="D927" si="913">B927&amp;" "&amp;" "&amp;C927</f>
        <v>S1-022  メタルライダー</v>
      </c>
      <c r="E927" s="854" t="s">
        <v>630</v>
      </c>
      <c r="F927" s="857" t="s">
        <v>128</v>
      </c>
      <c r="G927" s="833" t="s">
        <v>19</v>
      </c>
      <c r="H927" s="833" t="s">
        <v>19</v>
      </c>
      <c r="I927" s="848" t="s">
        <v>87</v>
      </c>
      <c r="J927" s="817">
        <v>2</v>
      </c>
      <c r="K927" s="32" t="s">
        <v>21</v>
      </c>
      <c r="L927" s="30" t="s">
        <v>131</v>
      </c>
      <c r="M927" s="803" t="s">
        <v>865</v>
      </c>
      <c r="N927" s="30" t="s">
        <v>491</v>
      </c>
      <c r="O927" s="824"/>
      <c r="P927" s="271"/>
      <c r="Q927" s="825">
        <v>1930</v>
      </c>
      <c r="R927" s="826">
        <v>1170</v>
      </c>
      <c r="S927" s="827">
        <v>710</v>
      </c>
      <c r="T927" s="828">
        <v>1130</v>
      </c>
      <c r="U927" s="829">
        <v>1130</v>
      </c>
      <c r="V927" s="830">
        <f t="shared" ref="V927" si="914">SUM(Q927:U928)</f>
        <v>6070</v>
      </c>
      <c r="W927" s="824"/>
      <c r="X927" s="824"/>
      <c r="Y927" s="706"/>
      <c r="Z927" s="824"/>
    </row>
    <row r="928" spans="1:26" s="5" customFormat="1">
      <c r="A928" s="817" t="s">
        <v>0</v>
      </c>
      <c r="B928" s="817"/>
      <c r="C928" s="831" t="s">
        <v>644</v>
      </c>
      <c r="D928" s="819" t="s">
        <v>2</v>
      </c>
      <c r="E928" s="854" t="s">
        <v>630</v>
      </c>
      <c r="F928" s="857" t="s">
        <v>128</v>
      </c>
      <c r="G928" s="833" t="s">
        <v>19</v>
      </c>
      <c r="H928" s="833" t="s">
        <v>19</v>
      </c>
      <c r="I928" s="848" t="s">
        <v>87</v>
      </c>
      <c r="J928" s="817">
        <v>2</v>
      </c>
      <c r="K928" s="29"/>
      <c r="L928" s="29"/>
      <c r="M928" s="4"/>
      <c r="N928" s="29"/>
      <c r="O928" s="824"/>
      <c r="P928" s="271"/>
      <c r="Q928" s="825"/>
      <c r="R928" s="826"/>
      <c r="S928" s="827"/>
      <c r="T928" s="828"/>
      <c r="U928" s="829"/>
      <c r="V928" s="830"/>
      <c r="W928" s="824"/>
      <c r="X928" s="824"/>
      <c r="Y928" s="706"/>
      <c r="Z928" s="824"/>
    </row>
    <row r="929" spans="1:26" s="5" customFormat="1">
      <c r="A929" s="817" t="s">
        <v>0</v>
      </c>
      <c r="B929" s="817" t="s">
        <v>622</v>
      </c>
      <c r="C929" s="818" t="s">
        <v>258</v>
      </c>
      <c r="D929" s="819" t="str">
        <f t="shared" ref="D929" si="915">B929&amp;" "&amp;" "&amp;C929</f>
        <v>S1-023  ベホイミスライム</v>
      </c>
      <c r="E929" s="854" t="s">
        <v>630</v>
      </c>
      <c r="F929" s="857" t="s">
        <v>128</v>
      </c>
      <c r="G929" s="833" t="s">
        <v>19</v>
      </c>
      <c r="H929" s="843" t="s">
        <v>80</v>
      </c>
      <c r="I929" s="846" t="s">
        <v>93</v>
      </c>
      <c r="J929" s="845">
        <v>3</v>
      </c>
      <c r="K929" s="7" t="s">
        <v>37</v>
      </c>
      <c r="L929" s="30" t="s">
        <v>98</v>
      </c>
      <c r="M929" s="803" t="s">
        <v>1047</v>
      </c>
      <c r="N929" s="30" t="s">
        <v>492</v>
      </c>
      <c r="O929" s="824">
        <v>2</v>
      </c>
      <c r="P929" s="824">
        <v>1</v>
      </c>
      <c r="Q929" s="825">
        <v>1920</v>
      </c>
      <c r="R929" s="826">
        <v>930</v>
      </c>
      <c r="S929" s="827">
        <v>1060</v>
      </c>
      <c r="T929" s="828">
        <v>960</v>
      </c>
      <c r="U929" s="829">
        <v>1140</v>
      </c>
      <c r="V929" s="830">
        <f t="shared" ref="V929" si="916">SUM(Q929:U930)</f>
        <v>6010</v>
      </c>
      <c r="W929" s="824" t="s">
        <v>3399</v>
      </c>
      <c r="X929" s="824"/>
      <c r="Y929" s="706"/>
      <c r="Z929" s="824"/>
    </row>
    <row r="930" spans="1:26" s="5" customFormat="1">
      <c r="A930" s="817" t="s">
        <v>0</v>
      </c>
      <c r="B930" s="817"/>
      <c r="C930" s="818" t="s">
        <v>258</v>
      </c>
      <c r="D930" s="819" t="s">
        <v>2</v>
      </c>
      <c r="E930" s="854" t="s">
        <v>630</v>
      </c>
      <c r="F930" s="857" t="s">
        <v>128</v>
      </c>
      <c r="G930" s="833" t="s">
        <v>19</v>
      </c>
      <c r="H930" s="843" t="s">
        <v>80</v>
      </c>
      <c r="I930" s="846" t="s">
        <v>93</v>
      </c>
      <c r="J930" s="845">
        <v>3</v>
      </c>
      <c r="K930" s="29"/>
      <c r="L930" s="29"/>
      <c r="M930" s="4"/>
      <c r="N930" s="29"/>
      <c r="O930" s="824">
        <v>1</v>
      </c>
      <c r="P930" s="824">
        <v>1</v>
      </c>
      <c r="Q930" s="825"/>
      <c r="R930" s="826"/>
      <c r="S930" s="827"/>
      <c r="T930" s="828"/>
      <c r="U930" s="829"/>
      <c r="V930" s="830"/>
      <c r="W930" s="824" t="s">
        <v>3399</v>
      </c>
      <c r="X930" s="824"/>
      <c r="Y930" s="706"/>
      <c r="Z930" s="824"/>
    </row>
    <row r="931" spans="1:26" s="5" customFormat="1">
      <c r="A931" s="817" t="s">
        <v>0</v>
      </c>
      <c r="B931" s="817" t="s">
        <v>623</v>
      </c>
      <c r="C931" s="818" t="s">
        <v>261</v>
      </c>
      <c r="D931" s="819" t="str">
        <f t="shared" ref="D931" si="917">B931&amp;" "&amp;" "&amp;C931</f>
        <v>S1-024  ヘルクラッシャー</v>
      </c>
      <c r="E931" s="854" t="s">
        <v>630</v>
      </c>
      <c r="F931" s="856" t="s">
        <v>129</v>
      </c>
      <c r="G931" s="833" t="s">
        <v>19</v>
      </c>
      <c r="H931" s="833" t="s">
        <v>19</v>
      </c>
      <c r="I931" s="845"/>
      <c r="J931" s="845"/>
      <c r="K931" s="32" t="s">
        <v>21</v>
      </c>
      <c r="L931" s="30" t="s">
        <v>270</v>
      </c>
      <c r="M931" s="803" t="s">
        <v>1125</v>
      </c>
      <c r="N931" s="30" t="s">
        <v>491</v>
      </c>
      <c r="O931" s="824"/>
      <c r="P931" s="271"/>
      <c r="Q931" s="825">
        <v>1940</v>
      </c>
      <c r="R931" s="826">
        <v>1140</v>
      </c>
      <c r="S931" s="827">
        <v>720</v>
      </c>
      <c r="T931" s="828">
        <v>1190</v>
      </c>
      <c r="U931" s="829">
        <v>1100</v>
      </c>
      <c r="V931" s="830">
        <f t="shared" ref="V931" si="918">SUM(Q931:U932)</f>
        <v>6090</v>
      </c>
      <c r="W931" s="443" t="s">
        <v>3400</v>
      </c>
      <c r="X931" s="824"/>
      <c r="Y931" s="706"/>
      <c r="Z931" s="824"/>
    </row>
    <row r="932" spans="1:26" s="5" customFormat="1">
      <c r="A932" s="817" t="s">
        <v>0</v>
      </c>
      <c r="B932" s="817"/>
      <c r="C932" s="818" t="s">
        <v>261</v>
      </c>
      <c r="D932" s="819" t="s">
        <v>2</v>
      </c>
      <c r="E932" s="854" t="s">
        <v>630</v>
      </c>
      <c r="F932" s="856" t="s">
        <v>129</v>
      </c>
      <c r="G932" s="833" t="s">
        <v>19</v>
      </c>
      <c r="H932" s="833" t="s">
        <v>19</v>
      </c>
      <c r="I932" s="845"/>
      <c r="J932" s="845"/>
      <c r="K932" s="29"/>
      <c r="L932" s="29"/>
      <c r="M932" s="4"/>
      <c r="N932" s="29"/>
      <c r="O932" s="824"/>
      <c r="P932" s="271"/>
      <c r="Q932" s="825"/>
      <c r="R932" s="826"/>
      <c r="S932" s="827"/>
      <c r="T932" s="828"/>
      <c r="U932" s="829"/>
      <c r="V932" s="830"/>
      <c r="W932" s="443" t="s">
        <v>4688</v>
      </c>
      <c r="X932" s="824"/>
      <c r="Y932" s="706"/>
      <c r="Z932" s="824"/>
    </row>
    <row r="933" spans="1:26" s="5" customFormat="1">
      <c r="A933" s="817" t="s">
        <v>0</v>
      </c>
      <c r="B933" s="817" t="s">
        <v>624</v>
      </c>
      <c r="C933" s="831" t="s">
        <v>645</v>
      </c>
      <c r="D933" s="819" t="str">
        <f t="shared" ref="D933" si="919">B933&amp;" "&amp;" "&amp;C933</f>
        <v>S1-025  どくどくゾンビ</v>
      </c>
      <c r="E933" s="854" t="s">
        <v>630</v>
      </c>
      <c r="F933" s="856" t="s">
        <v>129</v>
      </c>
      <c r="G933" s="833" t="s">
        <v>19</v>
      </c>
      <c r="H933" s="842" t="s">
        <v>89</v>
      </c>
      <c r="I933" s="849" t="s">
        <v>91</v>
      </c>
      <c r="J933" s="817">
        <v>1</v>
      </c>
      <c r="K933" s="7" t="s">
        <v>37</v>
      </c>
      <c r="L933" s="30" t="s">
        <v>98</v>
      </c>
      <c r="M933" s="39" t="s">
        <v>3429</v>
      </c>
      <c r="N933" s="30" t="s">
        <v>490</v>
      </c>
      <c r="O933" s="824" t="s">
        <v>649</v>
      </c>
      <c r="P933" s="824">
        <v>1</v>
      </c>
      <c r="Q933" s="825">
        <v>1930</v>
      </c>
      <c r="R933" s="826">
        <v>1370</v>
      </c>
      <c r="S933" s="827">
        <v>580</v>
      </c>
      <c r="T933" s="828">
        <v>800</v>
      </c>
      <c r="U933" s="829">
        <v>1350</v>
      </c>
      <c r="V933" s="830">
        <f t="shared" ref="V933" si="920">SUM(Q933:U934)</f>
        <v>6030</v>
      </c>
      <c r="W933" s="824"/>
      <c r="X933" s="824"/>
      <c r="Y933" s="706"/>
      <c r="Z933" s="824"/>
    </row>
    <row r="934" spans="1:26" s="5" customFormat="1">
      <c r="A934" s="817" t="s">
        <v>0</v>
      </c>
      <c r="B934" s="817"/>
      <c r="C934" s="831" t="s">
        <v>645</v>
      </c>
      <c r="D934" s="819" t="s">
        <v>2</v>
      </c>
      <c r="E934" s="854" t="s">
        <v>630</v>
      </c>
      <c r="F934" s="856" t="s">
        <v>129</v>
      </c>
      <c r="G934" s="833" t="s">
        <v>19</v>
      </c>
      <c r="H934" s="842" t="s">
        <v>89</v>
      </c>
      <c r="I934" s="849" t="s">
        <v>91</v>
      </c>
      <c r="J934" s="817">
        <v>1</v>
      </c>
      <c r="K934" s="29"/>
      <c r="L934" s="29"/>
      <c r="M934" s="4"/>
      <c r="N934" s="29"/>
      <c r="O934" s="824">
        <v>1</v>
      </c>
      <c r="P934" s="824">
        <v>1</v>
      </c>
      <c r="Q934" s="825"/>
      <c r="R934" s="826"/>
      <c r="S934" s="827"/>
      <c r="T934" s="828"/>
      <c r="U934" s="829"/>
      <c r="V934" s="830"/>
      <c r="W934" s="824"/>
      <c r="X934" s="824"/>
      <c r="Y934" s="706"/>
      <c r="Z934" s="824"/>
    </row>
    <row r="935" spans="1:26" s="5" customFormat="1">
      <c r="A935" s="817" t="s">
        <v>0</v>
      </c>
      <c r="B935" s="817" t="s">
        <v>625</v>
      </c>
      <c r="C935" s="831" t="s">
        <v>177</v>
      </c>
      <c r="D935" s="819" t="str">
        <f t="shared" ref="D935" si="921">B935&amp;" "&amp;" "&amp;C935</f>
        <v>S1-026  フロストギズモ</v>
      </c>
      <c r="E935" s="854" t="s">
        <v>630</v>
      </c>
      <c r="F935" s="855" t="s">
        <v>130</v>
      </c>
      <c r="G935" s="842" t="s">
        <v>89</v>
      </c>
      <c r="H935" s="835" t="s">
        <v>88</v>
      </c>
      <c r="I935" s="849" t="s">
        <v>91</v>
      </c>
      <c r="J935" s="817">
        <v>2</v>
      </c>
      <c r="K935" s="7" t="s">
        <v>37</v>
      </c>
      <c r="L935" s="30" t="s">
        <v>20</v>
      </c>
      <c r="M935" s="39" t="s">
        <v>3430</v>
      </c>
      <c r="N935" s="30" t="s">
        <v>496</v>
      </c>
      <c r="O935" s="824"/>
      <c r="P935" s="271"/>
      <c r="Q935" s="825">
        <v>1960</v>
      </c>
      <c r="R935" s="826">
        <v>850</v>
      </c>
      <c r="S935" s="827">
        <v>1210</v>
      </c>
      <c r="T935" s="828">
        <v>1050</v>
      </c>
      <c r="U935" s="829">
        <v>970</v>
      </c>
      <c r="V935" s="830">
        <f t="shared" ref="V935" si="922">SUM(Q935:U936)</f>
        <v>6040</v>
      </c>
      <c r="W935" s="831" t="s">
        <v>3394</v>
      </c>
      <c r="X935" s="824"/>
      <c r="Y935" s="706"/>
      <c r="Z935" s="824"/>
    </row>
    <row r="936" spans="1:26" s="5" customFormat="1">
      <c r="A936" s="817" t="s">
        <v>0</v>
      </c>
      <c r="B936" s="817"/>
      <c r="C936" s="831" t="s">
        <v>177</v>
      </c>
      <c r="D936" s="819" t="s">
        <v>2</v>
      </c>
      <c r="E936" s="854" t="s">
        <v>630</v>
      </c>
      <c r="F936" s="855" t="s">
        <v>130</v>
      </c>
      <c r="G936" s="842" t="s">
        <v>89</v>
      </c>
      <c r="H936" s="835" t="s">
        <v>88</v>
      </c>
      <c r="I936" s="849" t="s">
        <v>91</v>
      </c>
      <c r="J936" s="817">
        <v>2</v>
      </c>
      <c r="K936" s="29"/>
      <c r="L936" s="29"/>
      <c r="M936" s="4"/>
      <c r="N936" s="29"/>
      <c r="O936" s="824"/>
      <c r="P936" s="271"/>
      <c r="Q936" s="825"/>
      <c r="R936" s="826"/>
      <c r="S936" s="827"/>
      <c r="T936" s="828"/>
      <c r="U936" s="829"/>
      <c r="V936" s="830"/>
      <c r="W936" s="831" t="s">
        <v>3394</v>
      </c>
      <c r="X936" s="824"/>
      <c r="Y936" s="706"/>
      <c r="Z936" s="824"/>
    </row>
    <row r="937" spans="1:26" s="5" customFormat="1">
      <c r="A937" s="817" t="s">
        <v>0</v>
      </c>
      <c r="B937" s="817" t="s">
        <v>626</v>
      </c>
      <c r="C937" s="831" t="s">
        <v>646</v>
      </c>
      <c r="D937" s="819" t="str">
        <f t="shared" ref="D937" si="923">B937&amp;" "&amp;" "&amp;C937</f>
        <v>S1-027  ヒートギズモ</v>
      </c>
      <c r="E937" s="854" t="s">
        <v>630</v>
      </c>
      <c r="F937" s="855" t="s">
        <v>130</v>
      </c>
      <c r="G937" s="842" t="s">
        <v>89</v>
      </c>
      <c r="H937" s="835" t="s">
        <v>88</v>
      </c>
      <c r="I937" s="845"/>
      <c r="J937" s="845"/>
      <c r="K937" s="7" t="s">
        <v>37</v>
      </c>
      <c r="L937" s="30" t="s">
        <v>20</v>
      </c>
      <c r="M937" s="37" t="s">
        <v>831</v>
      </c>
      <c r="N937" s="30" t="s">
        <v>496</v>
      </c>
      <c r="O937" s="824"/>
      <c r="P937" s="271"/>
      <c r="Q937" s="825">
        <v>1940</v>
      </c>
      <c r="R937" s="826">
        <v>870</v>
      </c>
      <c r="S937" s="827">
        <v>1020</v>
      </c>
      <c r="T937" s="828">
        <v>1090</v>
      </c>
      <c r="U937" s="829">
        <v>1100</v>
      </c>
      <c r="V937" s="830">
        <f t="shared" ref="V937" si="924">SUM(Q937:U938)</f>
        <v>6020</v>
      </c>
      <c r="W937" s="831" t="s">
        <v>3392</v>
      </c>
      <c r="X937" s="824"/>
      <c r="Y937" s="706"/>
      <c r="Z937" s="824"/>
    </row>
    <row r="938" spans="1:26" s="5" customFormat="1">
      <c r="A938" s="817" t="s">
        <v>0</v>
      </c>
      <c r="B938" s="817"/>
      <c r="C938" s="831" t="s">
        <v>646</v>
      </c>
      <c r="D938" s="819" t="s">
        <v>2</v>
      </c>
      <c r="E938" s="854" t="s">
        <v>630</v>
      </c>
      <c r="F938" s="855" t="s">
        <v>130</v>
      </c>
      <c r="G938" s="842" t="s">
        <v>89</v>
      </c>
      <c r="H938" s="835" t="s">
        <v>88</v>
      </c>
      <c r="I938" s="845"/>
      <c r="J938" s="845"/>
      <c r="K938" s="29"/>
      <c r="L938" s="29"/>
      <c r="M938" s="4"/>
      <c r="N938" s="29"/>
      <c r="O938" s="824"/>
      <c r="P938" s="271"/>
      <c r="Q938" s="825"/>
      <c r="R938" s="826"/>
      <c r="S938" s="827"/>
      <c r="T938" s="828"/>
      <c r="U938" s="829"/>
      <c r="V938" s="830"/>
      <c r="W938" s="831" t="s">
        <v>3392</v>
      </c>
      <c r="X938" s="824"/>
      <c r="Y938" s="706"/>
      <c r="Z938" s="824"/>
    </row>
    <row r="939" spans="1:26" s="5" customFormat="1">
      <c r="A939" s="817" t="s">
        <v>0</v>
      </c>
      <c r="B939" s="817" t="s">
        <v>627</v>
      </c>
      <c r="C939" s="831" t="s">
        <v>647</v>
      </c>
      <c r="D939" s="819" t="str">
        <f t="shared" ref="D939" si="925">B939&amp;" "&amp;" "&amp;C939</f>
        <v>S1-028  おどるほうせき</v>
      </c>
      <c r="E939" s="854" t="s">
        <v>630</v>
      </c>
      <c r="F939" s="851" t="s">
        <v>78</v>
      </c>
      <c r="G939" s="835" t="s">
        <v>88</v>
      </c>
      <c r="H939" s="835" t="s">
        <v>88</v>
      </c>
      <c r="I939" s="823" t="s">
        <v>82</v>
      </c>
      <c r="J939" s="817">
        <v>2</v>
      </c>
      <c r="K939" s="32" t="s">
        <v>21</v>
      </c>
      <c r="L939" s="30" t="s">
        <v>330</v>
      </c>
      <c r="M939" s="803" t="s">
        <v>3997</v>
      </c>
      <c r="N939" s="30" t="s">
        <v>491</v>
      </c>
      <c r="O939" s="824"/>
      <c r="P939" s="271"/>
      <c r="Q939" s="825">
        <v>1910</v>
      </c>
      <c r="R939" s="826">
        <v>830</v>
      </c>
      <c r="S939" s="827">
        <v>1120</v>
      </c>
      <c r="T939" s="828">
        <v>1130</v>
      </c>
      <c r="U939" s="829">
        <v>1020</v>
      </c>
      <c r="V939" s="830">
        <f t="shared" ref="V939" si="926">SUM(Q939:U940)</f>
        <v>6010</v>
      </c>
      <c r="W939" s="824" t="s">
        <v>3918</v>
      </c>
      <c r="X939" s="824"/>
      <c r="Y939" s="706"/>
      <c r="Z939" s="824"/>
    </row>
    <row r="940" spans="1:26" s="5" customFormat="1">
      <c r="A940" s="817" t="s">
        <v>0</v>
      </c>
      <c r="B940" s="817"/>
      <c r="C940" s="831" t="s">
        <v>647</v>
      </c>
      <c r="D940" s="819" t="s">
        <v>2</v>
      </c>
      <c r="E940" s="854" t="s">
        <v>630</v>
      </c>
      <c r="F940" s="851" t="s">
        <v>78</v>
      </c>
      <c r="G940" s="835" t="s">
        <v>88</v>
      </c>
      <c r="H940" s="835" t="s">
        <v>88</v>
      </c>
      <c r="I940" s="823" t="s">
        <v>82</v>
      </c>
      <c r="J940" s="817">
        <v>2</v>
      </c>
      <c r="K940" s="29"/>
      <c r="L940" s="29"/>
      <c r="M940" s="4"/>
      <c r="N940" s="29"/>
      <c r="O940" s="824"/>
      <c r="P940" s="271"/>
      <c r="Q940" s="825"/>
      <c r="R940" s="826"/>
      <c r="S940" s="827"/>
      <c r="T940" s="828"/>
      <c r="U940" s="829"/>
      <c r="V940" s="830"/>
      <c r="W940" s="824" t="s">
        <v>3918</v>
      </c>
      <c r="X940" s="824"/>
      <c r="Y940" s="706"/>
      <c r="Z940" s="824"/>
    </row>
    <row r="941" spans="1:26" s="5" customFormat="1">
      <c r="A941" s="817" t="s">
        <v>0</v>
      </c>
      <c r="B941" s="817" t="s">
        <v>628</v>
      </c>
      <c r="C941" s="831" t="s">
        <v>181</v>
      </c>
      <c r="D941" s="819" t="str">
        <f t="shared" ref="D941" si="927">B941&amp;" "&amp;" "&amp;C941</f>
        <v>S1-029  じごくのよろい</v>
      </c>
      <c r="E941" s="854" t="s">
        <v>630</v>
      </c>
      <c r="F941" s="851" t="s">
        <v>78</v>
      </c>
      <c r="G941" s="833" t="s">
        <v>19</v>
      </c>
      <c r="H941" s="833" t="s">
        <v>19</v>
      </c>
      <c r="I941" s="845"/>
      <c r="J941" s="845"/>
      <c r="K941" s="32" t="s">
        <v>21</v>
      </c>
      <c r="L941" s="30" t="s">
        <v>104</v>
      </c>
      <c r="M941" s="803" t="s">
        <v>1098</v>
      </c>
      <c r="N941" s="30" t="s">
        <v>494</v>
      </c>
      <c r="O941" s="824" t="s">
        <v>649</v>
      </c>
      <c r="P941" s="824">
        <v>1</v>
      </c>
      <c r="Q941" s="825">
        <v>1940</v>
      </c>
      <c r="R941" s="826">
        <v>1350</v>
      </c>
      <c r="S941" s="827">
        <v>730</v>
      </c>
      <c r="T941" s="828">
        <v>800</v>
      </c>
      <c r="U941" s="829">
        <v>1230</v>
      </c>
      <c r="V941" s="830">
        <f t="shared" ref="V941" si="928">SUM(Q941:U942)</f>
        <v>6050</v>
      </c>
      <c r="W941" s="824"/>
      <c r="X941" s="824"/>
      <c r="Y941" s="706"/>
      <c r="Z941" s="824"/>
    </row>
    <row r="942" spans="1:26" s="5" customFormat="1">
      <c r="A942" s="817" t="s">
        <v>0</v>
      </c>
      <c r="B942" s="817"/>
      <c r="C942" s="831" t="s">
        <v>181</v>
      </c>
      <c r="D942" s="819" t="s">
        <v>2</v>
      </c>
      <c r="E942" s="854" t="s">
        <v>630</v>
      </c>
      <c r="F942" s="851" t="s">
        <v>78</v>
      </c>
      <c r="G942" s="833" t="s">
        <v>19</v>
      </c>
      <c r="H942" s="833" t="s">
        <v>19</v>
      </c>
      <c r="I942" s="845"/>
      <c r="J942" s="845"/>
      <c r="K942" s="29"/>
      <c r="L942" s="29"/>
      <c r="M942" s="4"/>
      <c r="N942" s="29"/>
      <c r="O942" s="824">
        <v>1</v>
      </c>
      <c r="P942" s="824">
        <v>1</v>
      </c>
      <c r="Q942" s="825"/>
      <c r="R942" s="826"/>
      <c r="S942" s="827"/>
      <c r="T942" s="828"/>
      <c r="U942" s="829"/>
      <c r="V942" s="830"/>
      <c r="W942" s="824"/>
      <c r="X942" s="824"/>
      <c r="Y942" s="706"/>
      <c r="Z942" s="824"/>
    </row>
    <row r="943" spans="1:26" s="5" customFormat="1">
      <c r="A943" s="817" t="s">
        <v>0</v>
      </c>
      <c r="B943" s="817" t="s">
        <v>629</v>
      </c>
      <c r="C943" s="831" t="s">
        <v>543</v>
      </c>
      <c r="D943" s="819" t="str">
        <f t="shared" ref="D943" si="929">B943&amp;" "&amp;" "&amp;C943</f>
        <v>S1-030  キースドラゴン</v>
      </c>
      <c r="E943" s="854" t="s">
        <v>630</v>
      </c>
      <c r="F943" s="832" t="s">
        <v>35</v>
      </c>
      <c r="G943" s="833" t="s">
        <v>19</v>
      </c>
      <c r="H943" s="842" t="s">
        <v>89</v>
      </c>
      <c r="I943" s="834" t="s">
        <v>90</v>
      </c>
      <c r="J943" s="845">
        <v>3</v>
      </c>
      <c r="K943" s="7" t="s">
        <v>37</v>
      </c>
      <c r="L943" s="30" t="s">
        <v>98</v>
      </c>
      <c r="M943" s="803" t="s">
        <v>1048</v>
      </c>
      <c r="N943" s="30" t="s">
        <v>490</v>
      </c>
      <c r="O943" s="824">
        <v>2</v>
      </c>
      <c r="P943" s="824">
        <v>2</v>
      </c>
      <c r="Q943" s="825">
        <v>1920</v>
      </c>
      <c r="R943" s="826">
        <v>1120</v>
      </c>
      <c r="S943" s="827">
        <v>810</v>
      </c>
      <c r="T943" s="828">
        <v>1140</v>
      </c>
      <c r="U943" s="829">
        <v>1070</v>
      </c>
      <c r="V943" s="830">
        <f t="shared" ref="V943" si="930">SUM(Q943:U944)</f>
        <v>6060</v>
      </c>
      <c r="W943" s="824"/>
      <c r="X943" s="824"/>
      <c r="Y943" s="706"/>
      <c r="Z943" s="824"/>
    </row>
    <row r="944" spans="1:26" s="5" customFormat="1">
      <c r="A944" s="817" t="s">
        <v>0</v>
      </c>
      <c r="B944" s="817"/>
      <c r="C944" s="831" t="s">
        <v>543</v>
      </c>
      <c r="D944" s="819" t="s">
        <v>2</v>
      </c>
      <c r="E944" s="854" t="s">
        <v>630</v>
      </c>
      <c r="F944" s="832" t="s">
        <v>35</v>
      </c>
      <c r="G944" s="833" t="s">
        <v>19</v>
      </c>
      <c r="H944" s="842" t="s">
        <v>89</v>
      </c>
      <c r="I944" s="834" t="s">
        <v>90</v>
      </c>
      <c r="J944" s="845">
        <v>3</v>
      </c>
      <c r="K944" s="29"/>
      <c r="L944" s="29"/>
      <c r="M944" s="4"/>
      <c r="N944" s="29"/>
      <c r="O944" s="824">
        <v>1</v>
      </c>
      <c r="P944" s="824">
        <v>1</v>
      </c>
      <c r="Q944" s="825"/>
      <c r="R944" s="826"/>
      <c r="S944" s="827"/>
      <c r="T944" s="828"/>
      <c r="U944" s="829"/>
      <c r="V944" s="830"/>
      <c r="W944" s="824"/>
      <c r="X944" s="824"/>
      <c r="Y944" s="706"/>
      <c r="Z944" s="824"/>
    </row>
    <row r="945" spans="1:26" s="5" customFormat="1">
      <c r="A945" s="817" t="s">
        <v>0</v>
      </c>
      <c r="B945" s="817" t="s">
        <v>110</v>
      </c>
      <c r="C945" s="831" t="s">
        <v>2</v>
      </c>
      <c r="D945" s="819" t="str">
        <f t="shared" ref="D945" si="931">B945&amp;" "&amp;" "&amp;C945</f>
        <v>S1-031  ダイ</v>
      </c>
      <c r="E945" s="853" t="s">
        <v>120</v>
      </c>
      <c r="F945" s="821" t="s">
        <v>34</v>
      </c>
      <c r="G945" s="833" t="s">
        <v>19</v>
      </c>
      <c r="H945" s="833" t="s">
        <v>19</v>
      </c>
      <c r="I945" s="845"/>
      <c r="J945" s="845"/>
      <c r="K945" s="9" t="s">
        <v>21</v>
      </c>
      <c r="L945" s="3" t="s">
        <v>104</v>
      </c>
      <c r="M945" s="39" t="s">
        <v>866</v>
      </c>
      <c r="N945" s="3" t="s">
        <v>83</v>
      </c>
      <c r="O945" s="824"/>
      <c r="P945" s="271"/>
      <c r="Q945" s="825">
        <v>2450</v>
      </c>
      <c r="R945" s="826">
        <v>1540</v>
      </c>
      <c r="S945" s="827">
        <v>1060</v>
      </c>
      <c r="T945" s="828">
        <v>1370</v>
      </c>
      <c r="U945" s="829">
        <v>980</v>
      </c>
      <c r="V945" s="830">
        <f t="shared" ref="V945" si="932">SUM(Q945:U946)</f>
        <v>7400</v>
      </c>
      <c r="W945" s="824" t="s">
        <v>3389</v>
      </c>
      <c r="X945" s="824"/>
      <c r="Y945" s="706"/>
      <c r="Z945" s="824"/>
    </row>
    <row r="946" spans="1:26" s="5" customFormat="1">
      <c r="A946" s="817" t="s">
        <v>0</v>
      </c>
      <c r="B946" s="817"/>
      <c r="C946" s="831" t="s">
        <v>2</v>
      </c>
      <c r="D946" s="819" t="s">
        <v>2</v>
      </c>
      <c r="E946" s="853" t="s">
        <v>120</v>
      </c>
      <c r="F946" s="821" t="s">
        <v>34</v>
      </c>
      <c r="G946" s="833" t="s">
        <v>19</v>
      </c>
      <c r="H946" s="833" t="s">
        <v>19</v>
      </c>
      <c r="I946" s="845"/>
      <c r="J946" s="845"/>
      <c r="K946" s="6"/>
      <c r="L946" s="6"/>
      <c r="M946" s="4"/>
      <c r="N946" s="6"/>
      <c r="O946" s="824"/>
      <c r="P946" s="271"/>
      <c r="Q946" s="825"/>
      <c r="R946" s="826"/>
      <c r="S946" s="827"/>
      <c r="T946" s="828"/>
      <c r="U946" s="829"/>
      <c r="V946" s="830"/>
      <c r="W946" s="824" t="s">
        <v>3389</v>
      </c>
      <c r="X946" s="824"/>
      <c r="Y946" s="706"/>
      <c r="Z946" s="824"/>
    </row>
    <row r="947" spans="1:26" s="5" customFormat="1">
      <c r="A947" s="817" t="s">
        <v>0</v>
      </c>
      <c r="B947" s="817" t="s">
        <v>111</v>
      </c>
      <c r="C947" s="831" t="s">
        <v>32</v>
      </c>
      <c r="D947" s="819" t="str">
        <f t="shared" ref="D947" si="933">B947&amp;" "&amp;" "&amp;C947</f>
        <v>S1-032  バラン</v>
      </c>
      <c r="E947" s="853" t="s">
        <v>120</v>
      </c>
      <c r="F947" s="832" t="s">
        <v>35</v>
      </c>
      <c r="G947" s="833" t="s">
        <v>19</v>
      </c>
      <c r="H947" s="833" t="s">
        <v>19</v>
      </c>
      <c r="I947" s="845"/>
      <c r="J947" s="845"/>
      <c r="K947" s="9" t="s">
        <v>21</v>
      </c>
      <c r="L947" s="3" t="s">
        <v>131</v>
      </c>
      <c r="M947" s="39" t="s">
        <v>867</v>
      </c>
      <c r="N947" s="3" t="s">
        <v>83</v>
      </c>
      <c r="O947" s="824"/>
      <c r="P947" s="271"/>
      <c r="Q947" s="825">
        <v>2580</v>
      </c>
      <c r="R947" s="826">
        <v>1460</v>
      </c>
      <c r="S947" s="827">
        <v>1130</v>
      </c>
      <c r="T947" s="828">
        <v>1180</v>
      </c>
      <c r="U947" s="829">
        <v>1030</v>
      </c>
      <c r="V947" s="830">
        <f t="shared" ref="V947" si="934">SUM(Q947:U948)</f>
        <v>7380</v>
      </c>
      <c r="W947" s="824" t="s">
        <v>4687</v>
      </c>
      <c r="X947" s="824"/>
      <c r="Y947" s="706"/>
      <c r="Z947" s="824"/>
    </row>
    <row r="948" spans="1:26" s="5" customFormat="1">
      <c r="A948" s="817" t="s">
        <v>0</v>
      </c>
      <c r="B948" s="817"/>
      <c r="C948" s="831" t="s">
        <v>32</v>
      </c>
      <c r="D948" s="819" t="s">
        <v>2</v>
      </c>
      <c r="E948" s="853" t="s">
        <v>120</v>
      </c>
      <c r="F948" s="832" t="s">
        <v>35</v>
      </c>
      <c r="G948" s="833" t="s">
        <v>19</v>
      </c>
      <c r="H948" s="833" t="s">
        <v>19</v>
      </c>
      <c r="I948" s="845"/>
      <c r="J948" s="845"/>
      <c r="K948" s="6"/>
      <c r="L948" s="6"/>
      <c r="M948" s="4"/>
      <c r="N948" s="6"/>
      <c r="O948" s="824"/>
      <c r="P948" s="271"/>
      <c r="Q948" s="825"/>
      <c r="R948" s="826"/>
      <c r="S948" s="827"/>
      <c r="T948" s="828"/>
      <c r="U948" s="829"/>
      <c r="V948" s="830"/>
      <c r="W948" s="824" t="s">
        <v>4687</v>
      </c>
      <c r="X948" s="824"/>
      <c r="Y948" s="706"/>
      <c r="Z948" s="824"/>
    </row>
    <row r="949" spans="1:26" s="5" customFormat="1">
      <c r="A949" s="817" t="s">
        <v>0</v>
      </c>
      <c r="B949" s="817" t="s">
        <v>112</v>
      </c>
      <c r="C949" s="831" t="s">
        <v>4</v>
      </c>
      <c r="D949" s="819" t="str">
        <f t="shared" ref="D949" si="935">B949&amp;" "&amp;" "&amp;C949</f>
        <v>S1-033  クロコダイン</v>
      </c>
      <c r="E949" s="853" t="s">
        <v>120</v>
      </c>
      <c r="F949" s="821" t="s">
        <v>34</v>
      </c>
      <c r="G949" s="842" t="s">
        <v>89</v>
      </c>
      <c r="H949" s="833" t="s">
        <v>19</v>
      </c>
      <c r="I949" s="848" t="s">
        <v>87</v>
      </c>
      <c r="J949" s="817">
        <v>1</v>
      </c>
      <c r="K949" s="9" t="s">
        <v>21</v>
      </c>
      <c r="L949" s="3" t="s">
        <v>131</v>
      </c>
      <c r="M949" s="803" t="s">
        <v>1049</v>
      </c>
      <c r="N949" s="3" t="s">
        <v>85</v>
      </c>
      <c r="O949" s="824"/>
      <c r="P949" s="271"/>
      <c r="Q949" s="825">
        <v>2610</v>
      </c>
      <c r="R949" s="826">
        <v>1560</v>
      </c>
      <c r="S949" s="827">
        <v>810</v>
      </c>
      <c r="T949" s="828">
        <v>960</v>
      </c>
      <c r="U949" s="829">
        <v>1430</v>
      </c>
      <c r="V949" s="830">
        <f t="shared" ref="V949" si="936">SUM(Q949:U950)</f>
        <v>7370</v>
      </c>
      <c r="W949" s="824"/>
      <c r="X949" s="824"/>
      <c r="Y949" s="706"/>
      <c r="Z949" s="824"/>
    </row>
    <row r="950" spans="1:26" s="5" customFormat="1">
      <c r="A950" s="817" t="s">
        <v>0</v>
      </c>
      <c r="B950" s="817"/>
      <c r="C950" s="831" t="s">
        <v>4</v>
      </c>
      <c r="D950" s="819" t="s">
        <v>2</v>
      </c>
      <c r="E950" s="853" t="s">
        <v>120</v>
      </c>
      <c r="F950" s="821" t="s">
        <v>34</v>
      </c>
      <c r="G950" s="842" t="s">
        <v>89</v>
      </c>
      <c r="H950" s="833" t="s">
        <v>19</v>
      </c>
      <c r="I950" s="848" t="s">
        <v>87</v>
      </c>
      <c r="J950" s="817">
        <v>1</v>
      </c>
      <c r="K950" s="6"/>
      <c r="L950" s="6"/>
      <c r="M950" s="4"/>
      <c r="N950" s="6"/>
      <c r="O950" s="824"/>
      <c r="P950" s="271"/>
      <c r="Q950" s="825"/>
      <c r="R950" s="826"/>
      <c r="S950" s="827"/>
      <c r="T950" s="828"/>
      <c r="U950" s="829"/>
      <c r="V950" s="830"/>
      <c r="W950" s="824"/>
      <c r="X950" s="824"/>
      <c r="Y950" s="706"/>
      <c r="Z950" s="824"/>
    </row>
    <row r="951" spans="1:26" s="5" customFormat="1">
      <c r="A951" s="817" t="s">
        <v>0</v>
      </c>
      <c r="B951" s="817" t="s">
        <v>113</v>
      </c>
      <c r="C951" s="831" t="s">
        <v>121</v>
      </c>
      <c r="D951" s="819" t="str">
        <f t="shared" ref="D951" si="937">B951&amp;" "&amp;" "&amp;C951</f>
        <v>S1-034  れんごく天馬</v>
      </c>
      <c r="E951" s="853" t="s">
        <v>120</v>
      </c>
      <c r="F951" s="857" t="s">
        <v>128</v>
      </c>
      <c r="G951" s="835" t="s">
        <v>88</v>
      </c>
      <c r="H951" s="842" t="s">
        <v>89</v>
      </c>
      <c r="I951" s="846" t="s">
        <v>93</v>
      </c>
      <c r="J951" s="817">
        <v>2</v>
      </c>
      <c r="K951" s="9" t="s">
        <v>21</v>
      </c>
      <c r="L951" s="3" t="s">
        <v>131</v>
      </c>
      <c r="M951" s="803" t="s">
        <v>3431</v>
      </c>
      <c r="N951" s="3" t="s">
        <v>83</v>
      </c>
      <c r="O951" s="824">
        <v>1</v>
      </c>
      <c r="P951" s="824">
        <v>2</v>
      </c>
      <c r="Q951" s="825">
        <v>2370</v>
      </c>
      <c r="R951" s="826">
        <v>1340</v>
      </c>
      <c r="S951" s="827">
        <v>1020</v>
      </c>
      <c r="T951" s="828">
        <v>1310</v>
      </c>
      <c r="U951" s="829">
        <v>1240</v>
      </c>
      <c r="V951" s="830">
        <f t="shared" ref="V951" si="938">SUM(Q951:U952)</f>
        <v>7280</v>
      </c>
      <c r="W951" s="831" t="s">
        <v>3392</v>
      </c>
      <c r="X951" s="824"/>
      <c r="Y951" s="706"/>
      <c r="Z951" s="824"/>
    </row>
    <row r="952" spans="1:26" s="5" customFormat="1">
      <c r="A952" s="817" t="s">
        <v>0</v>
      </c>
      <c r="B952" s="817"/>
      <c r="C952" s="831" t="s">
        <v>121</v>
      </c>
      <c r="D952" s="819" t="s">
        <v>2</v>
      </c>
      <c r="E952" s="853" t="s">
        <v>120</v>
      </c>
      <c r="F952" s="857" t="s">
        <v>128</v>
      </c>
      <c r="G952" s="835" t="s">
        <v>88</v>
      </c>
      <c r="H952" s="842" t="s">
        <v>89</v>
      </c>
      <c r="I952" s="846" t="s">
        <v>93</v>
      </c>
      <c r="J952" s="817">
        <v>2</v>
      </c>
      <c r="K952" s="6"/>
      <c r="L952" s="6"/>
      <c r="M952" s="4"/>
      <c r="N952" s="6"/>
      <c r="O952" s="824">
        <v>1</v>
      </c>
      <c r="P952" s="824">
        <v>1</v>
      </c>
      <c r="Q952" s="825"/>
      <c r="R952" s="826"/>
      <c r="S952" s="827"/>
      <c r="T952" s="828"/>
      <c r="U952" s="829"/>
      <c r="V952" s="830"/>
      <c r="W952" s="831" t="s">
        <v>3392</v>
      </c>
      <c r="X952" s="824"/>
      <c r="Y952" s="706"/>
      <c r="Z952" s="824"/>
    </row>
    <row r="953" spans="1:26" s="5" customFormat="1">
      <c r="A953" s="817" t="s">
        <v>0</v>
      </c>
      <c r="B953" s="817" t="s">
        <v>114</v>
      </c>
      <c r="C953" s="831" t="s">
        <v>122</v>
      </c>
      <c r="D953" s="819" t="str">
        <f t="shared" ref="D953" si="939">B953&amp;" "&amp;" "&amp;C953</f>
        <v>S1-035  グール</v>
      </c>
      <c r="E953" s="853" t="s">
        <v>120</v>
      </c>
      <c r="F953" s="856" t="s">
        <v>129</v>
      </c>
      <c r="G953" s="833" t="s">
        <v>19</v>
      </c>
      <c r="H953" s="842" t="s">
        <v>89</v>
      </c>
      <c r="I953" s="823" t="s">
        <v>82</v>
      </c>
      <c r="J953" s="817">
        <v>1</v>
      </c>
      <c r="K953" s="9" t="s">
        <v>21</v>
      </c>
      <c r="L953" s="3" t="s">
        <v>3</v>
      </c>
      <c r="M953" s="803" t="s">
        <v>1193</v>
      </c>
      <c r="N953" s="3" t="s">
        <v>83</v>
      </c>
      <c r="O953" s="824"/>
      <c r="P953" s="271"/>
      <c r="Q953" s="825">
        <v>2510</v>
      </c>
      <c r="R953" s="826">
        <v>1540</v>
      </c>
      <c r="S953" s="827">
        <v>720</v>
      </c>
      <c r="T953" s="828">
        <v>940</v>
      </c>
      <c r="U953" s="829">
        <v>1530</v>
      </c>
      <c r="V953" s="830">
        <f t="shared" ref="V953" si="940">SUM(Q953:U954)</f>
        <v>7240</v>
      </c>
      <c r="W953" s="824"/>
      <c r="X953" s="824"/>
      <c r="Y953" s="706"/>
      <c r="Z953" s="824"/>
    </row>
    <row r="954" spans="1:26" s="5" customFormat="1">
      <c r="A954" s="817" t="s">
        <v>0</v>
      </c>
      <c r="B954" s="817"/>
      <c r="C954" s="831" t="s">
        <v>122</v>
      </c>
      <c r="D954" s="819" t="s">
        <v>2</v>
      </c>
      <c r="E954" s="853" t="s">
        <v>120</v>
      </c>
      <c r="F954" s="856" t="s">
        <v>129</v>
      </c>
      <c r="G954" s="833" t="s">
        <v>19</v>
      </c>
      <c r="H954" s="842" t="s">
        <v>89</v>
      </c>
      <c r="I954" s="823" t="s">
        <v>82</v>
      </c>
      <c r="J954" s="817">
        <v>1</v>
      </c>
      <c r="K954" s="6"/>
      <c r="L954" s="6"/>
      <c r="M954" s="4"/>
      <c r="N954" s="6"/>
      <c r="O954" s="824"/>
      <c r="P954" s="271"/>
      <c r="Q954" s="825"/>
      <c r="R954" s="826"/>
      <c r="S954" s="827"/>
      <c r="T954" s="828"/>
      <c r="U954" s="829"/>
      <c r="V954" s="830"/>
      <c r="W954" s="824"/>
      <c r="X954" s="824"/>
      <c r="Y954" s="706"/>
      <c r="Z954" s="824"/>
    </row>
    <row r="955" spans="1:26" s="5" customFormat="1">
      <c r="A955" s="817" t="s">
        <v>0</v>
      </c>
      <c r="B955" s="817" t="s">
        <v>115</v>
      </c>
      <c r="C955" s="831" t="s">
        <v>123</v>
      </c>
      <c r="D955" s="819" t="str">
        <f t="shared" ref="D955" si="941">B955&amp;" "&amp;" "&amp;C955</f>
        <v>S1-036  ばくだん岩</v>
      </c>
      <c r="E955" s="853" t="s">
        <v>120</v>
      </c>
      <c r="F955" s="855" t="s">
        <v>130</v>
      </c>
      <c r="G955" s="833" t="s">
        <v>19</v>
      </c>
      <c r="H955" s="833" t="s">
        <v>19</v>
      </c>
      <c r="I955" s="848" t="s">
        <v>87</v>
      </c>
      <c r="J955" s="817">
        <v>1</v>
      </c>
      <c r="K955" s="7" t="s">
        <v>37</v>
      </c>
      <c r="L955" s="3" t="s">
        <v>39</v>
      </c>
      <c r="M955" s="803" t="s">
        <v>3432</v>
      </c>
      <c r="N955" s="3" t="s">
        <v>86</v>
      </c>
      <c r="O955" s="824"/>
      <c r="P955" s="271"/>
      <c r="Q955" s="825">
        <v>2540</v>
      </c>
      <c r="R955" s="826">
        <v>1400</v>
      </c>
      <c r="S955" s="827">
        <v>910</v>
      </c>
      <c r="T955" s="828">
        <v>1070</v>
      </c>
      <c r="U955" s="829">
        <v>1340</v>
      </c>
      <c r="V955" s="830">
        <f t="shared" ref="V955" si="942">SUM(Q955:U956)</f>
        <v>7260</v>
      </c>
      <c r="W955" s="824"/>
      <c r="X955" s="824"/>
      <c r="Y955" s="706"/>
      <c r="Z955" s="824"/>
    </row>
    <row r="956" spans="1:26" s="5" customFormat="1">
      <c r="A956" s="817" t="s">
        <v>0</v>
      </c>
      <c r="B956" s="817"/>
      <c r="C956" s="831" t="s">
        <v>123</v>
      </c>
      <c r="D956" s="819" t="s">
        <v>2</v>
      </c>
      <c r="E956" s="853" t="s">
        <v>120</v>
      </c>
      <c r="F956" s="855" t="s">
        <v>130</v>
      </c>
      <c r="G956" s="833" t="s">
        <v>19</v>
      </c>
      <c r="H956" s="833" t="s">
        <v>19</v>
      </c>
      <c r="I956" s="848" t="s">
        <v>87</v>
      </c>
      <c r="J956" s="817">
        <v>1</v>
      </c>
      <c r="K956" s="6"/>
      <c r="L956" s="6"/>
      <c r="M956" s="4"/>
      <c r="N956" s="6"/>
      <c r="O956" s="824"/>
      <c r="P956" s="271"/>
      <c r="Q956" s="825"/>
      <c r="R956" s="826"/>
      <c r="S956" s="827"/>
      <c r="T956" s="828"/>
      <c r="U956" s="829"/>
      <c r="V956" s="830"/>
      <c r="W956" s="824"/>
      <c r="X956" s="824"/>
      <c r="Y956" s="706"/>
      <c r="Z956" s="824"/>
    </row>
    <row r="957" spans="1:26" s="5" customFormat="1">
      <c r="A957" s="817" t="s">
        <v>0</v>
      </c>
      <c r="B957" s="817" t="s">
        <v>116</v>
      </c>
      <c r="C957" s="831" t="s">
        <v>124</v>
      </c>
      <c r="D957" s="819" t="str">
        <f t="shared" ref="D957" si="943">B957&amp;" "&amp;" "&amp;C957</f>
        <v>S1-037  メガザルロック</v>
      </c>
      <c r="E957" s="853" t="s">
        <v>120</v>
      </c>
      <c r="F957" s="855" t="s">
        <v>130</v>
      </c>
      <c r="G957" s="833" t="s">
        <v>19</v>
      </c>
      <c r="H957" s="833" t="s">
        <v>19</v>
      </c>
      <c r="I957" s="845"/>
      <c r="J957" s="845"/>
      <c r="K957" s="7" t="s">
        <v>37</v>
      </c>
      <c r="L957" s="3" t="s">
        <v>20</v>
      </c>
      <c r="M957" s="803" t="s">
        <v>1116</v>
      </c>
      <c r="N957" s="3" t="s">
        <v>83</v>
      </c>
      <c r="O957" s="824"/>
      <c r="P957" s="271"/>
      <c r="Q957" s="825">
        <v>2480</v>
      </c>
      <c r="R957" s="826">
        <v>1490</v>
      </c>
      <c r="S957" s="827">
        <v>840</v>
      </c>
      <c r="T957" s="828">
        <v>1020</v>
      </c>
      <c r="U957" s="829">
        <v>1460</v>
      </c>
      <c r="V957" s="830">
        <f t="shared" ref="V957" si="944">SUM(Q957:U958)</f>
        <v>7290</v>
      </c>
      <c r="W957" s="824"/>
      <c r="X957" s="824"/>
      <c r="Y957" s="706"/>
      <c r="Z957" s="824"/>
    </row>
    <row r="958" spans="1:26" s="5" customFormat="1">
      <c r="A958" s="817" t="s">
        <v>0</v>
      </c>
      <c r="B958" s="817"/>
      <c r="C958" s="831" t="s">
        <v>124</v>
      </c>
      <c r="D958" s="819" t="s">
        <v>2</v>
      </c>
      <c r="E958" s="853" t="s">
        <v>120</v>
      </c>
      <c r="F958" s="855" t="s">
        <v>130</v>
      </c>
      <c r="G958" s="833" t="s">
        <v>19</v>
      </c>
      <c r="H958" s="833" t="s">
        <v>19</v>
      </c>
      <c r="I958" s="845"/>
      <c r="J958" s="845"/>
      <c r="K958" s="6"/>
      <c r="L958" s="6"/>
      <c r="M958" s="4"/>
      <c r="N958" s="6"/>
      <c r="O958" s="824"/>
      <c r="P958" s="271"/>
      <c r="Q958" s="825"/>
      <c r="R958" s="826"/>
      <c r="S958" s="827"/>
      <c r="T958" s="828"/>
      <c r="U958" s="829"/>
      <c r="V958" s="830"/>
      <c r="W958" s="824"/>
      <c r="X958" s="824"/>
      <c r="Y958" s="706"/>
      <c r="Z958" s="824"/>
    </row>
    <row r="959" spans="1:26" s="5" customFormat="1">
      <c r="A959" s="817" t="s">
        <v>0</v>
      </c>
      <c r="B959" s="817" t="s">
        <v>117</v>
      </c>
      <c r="C959" s="831" t="s">
        <v>125</v>
      </c>
      <c r="D959" s="819" t="str">
        <f t="shared" ref="D959" si="945">B959&amp;" "&amp;" "&amp;C959</f>
        <v>S1-038  アークデーモン</v>
      </c>
      <c r="E959" s="853" t="s">
        <v>120</v>
      </c>
      <c r="F959" s="852" t="s">
        <v>75</v>
      </c>
      <c r="G959" s="833" t="s">
        <v>19</v>
      </c>
      <c r="H959" s="822" t="s">
        <v>40</v>
      </c>
      <c r="I959" s="849" t="s">
        <v>91</v>
      </c>
      <c r="J959" s="817">
        <v>2</v>
      </c>
      <c r="K959" s="8" t="s">
        <v>99</v>
      </c>
      <c r="L959" s="3" t="s">
        <v>131</v>
      </c>
      <c r="M959" s="803" t="s">
        <v>1179</v>
      </c>
      <c r="N959" s="3" t="s">
        <v>83</v>
      </c>
      <c r="O959" s="824"/>
      <c r="P959" s="271"/>
      <c r="Q959" s="825">
        <v>2370</v>
      </c>
      <c r="R959" s="826">
        <v>1300</v>
      </c>
      <c r="S959" s="827">
        <v>1320</v>
      </c>
      <c r="T959" s="828">
        <v>960</v>
      </c>
      <c r="U959" s="829">
        <v>1330</v>
      </c>
      <c r="V959" s="830">
        <f t="shared" ref="V959" si="946">SUM(Q959:U960)</f>
        <v>7280</v>
      </c>
      <c r="W959" s="824" t="s">
        <v>4260</v>
      </c>
      <c r="X959" s="824"/>
      <c r="Y959" s="706"/>
      <c r="Z959" s="824"/>
    </row>
    <row r="960" spans="1:26" s="5" customFormat="1">
      <c r="A960" s="817" t="s">
        <v>0</v>
      </c>
      <c r="B960" s="817"/>
      <c r="C960" s="831" t="s">
        <v>125</v>
      </c>
      <c r="D960" s="819" t="s">
        <v>2</v>
      </c>
      <c r="E960" s="853" t="s">
        <v>120</v>
      </c>
      <c r="F960" s="852" t="s">
        <v>75</v>
      </c>
      <c r="G960" s="833" t="s">
        <v>19</v>
      </c>
      <c r="H960" s="822" t="s">
        <v>40</v>
      </c>
      <c r="I960" s="849" t="s">
        <v>91</v>
      </c>
      <c r="J960" s="817">
        <v>2</v>
      </c>
      <c r="K960" s="6"/>
      <c r="L960" s="6"/>
      <c r="M960" s="4"/>
      <c r="N960" s="6"/>
      <c r="O960" s="824"/>
      <c r="P960" s="271"/>
      <c r="Q960" s="825"/>
      <c r="R960" s="826"/>
      <c r="S960" s="827"/>
      <c r="T960" s="828"/>
      <c r="U960" s="829"/>
      <c r="V960" s="830"/>
      <c r="W960" s="824" t="s">
        <v>4260</v>
      </c>
      <c r="X960" s="824"/>
      <c r="Y960" s="706"/>
      <c r="Z960" s="824"/>
    </row>
    <row r="961" spans="1:26" s="5" customFormat="1">
      <c r="A961" s="817" t="s">
        <v>0</v>
      </c>
      <c r="B961" s="817" t="s">
        <v>118</v>
      </c>
      <c r="C961" s="831" t="s">
        <v>126</v>
      </c>
      <c r="D961" s="819" t="str">
        <f t="shared" ref="D961" si="947">B961&amp;" "&amp;" "&amp;C961</f>
        <v>S1-039  メトロゴースト</v>
      </c>
      <c r="E961" s="853" t="s">
        <v>120</v>
      </c>
      <c r="F961" s="851" t="s">
        <v>78</v>
      </c>
      <c r="G961" s="833" t="s">
        <v>19</v>
      </c>
      <c r="H961" s="835" t="s">
        <v>88</v>
      </c>
      <c r="I961" s="845"/>
      <c r="J961" s="845"/>
      <c r="K961" s="9" t="s">
        <v>21</v>
      </c>
      <c r="L961" s="3" t="s">
        <v>105</v>
      </c>
      <c r="M961" s="39" t="s">
        <v>868</v>
      </c>
      <c r="N961" s="3" t="s">
        <v>83</v>
      </c>
      <c r="O961" s="824">
        <v>1</v>
      </c>
      <c r="P961" s="824">
        <v>3</v>
      </c>
      <c r="Q961" s="825">
        <v>2230</v>
      </c>
      <c r="R961" s="826">
        <v>1400</v>
      </c>
      <c r="S961" s="827">
        <v>1320</v>
      </c>
      <c r="T961" s="828">
        <v>1350</v>
      </c>
      <c r="U961" s="829">
        <v>880</v>
      </c>
      <c r="V961" s="830">
        <f t="shared" ref="V961" si="948">SUM(Q961:U962)</f>
        <v>7180</v>
      </c>
      <c r="W961" s="443" t="s">
        <v>3918</v>
      </c>
      <c r="X961" s="824"/>
      <c r="Y961" s="706"/>
      <c r="Z961" s="824"/>
    </row>
    <row r="962" spans="1:26" s="5" customFormat="1">
      <c r="A962" s="817" t="s">
        <v>0</v>
      </c>
      <c r="B962" s="817"/>
      <c r="C962" s="831" t="s">
        <v>126</v>
      </c>
      <c r="D962" s="819" t="s">
        <v>2</v>
      </c>
      <c r="E962" s="853" t="s">
        <v>120</v>
      </c>
      <c r="F962" s="851" t="s">
        <v>78</v>
      </c>
      <c r="G962" s="833" t="s">
        <v>19</v>
      </c>
      <c r="H962" s="835" t="s">
        <v>88</v>
      </c>
      <c r="I962" s="845"/>
      <c r="J962" s="845"/>
      <c r="K962" s="6"/>
      <c r="L962" s="6"/>
      <c r="M962" s="4"/>
      <c r="N962" s="6"/>
      <c r="O962" s="824">
        <v>1</v>
      </c>
      <c r="P962" s="824">
        <v>1</v>
      </c>
      <c r="Q962" s="825"/>
      <c r="R962" s="826"/>
      <c r="S962" s="827"/>
      <c r="T962" s="828"/>
      <c r="U962" s="829"/>
      <c r="V962" s="830"/>
      <c r="W962" s="443" t="s">
        <v>4681</v>
      </c>
      <c r="X962" s="824"/>
      <c r="Y962" s="706"/>
      <c r="Z962" s="824"/>
    </row>
    <row r="963" spans="1:26" s="5" customFormat="1">
      <c r="A963" s="817" t="s">
        <v>0</v>
      </c>
      <c r="B963" s="817" t="s">
        <v>119</v>
      </c>
      <c r="C963" s="831" t="s">
        <v>127</v>
      </c>
      <c r="D963" s="819" t="str">
        <f t="shared" ref="D963" si="949">B963&amp;" "&amp;" "&amp;C963</f>
        <v>S1-040  ブラックドラゴン</v>
      </c>
      <c r="E963" s="853" t="s">
        <v>120</v>
      </c>
      <c r="F963" s="832" t="s">
        <v>35</v>
      </c>
      <c r="G963" s="842" t="s">
        <v>89</v>
      </c>
      <c r="H963" s="842" t="s">
        <v>89</v>
      </c>
      <c r="I963" s="845"/>
      <c r="J963" s="845"/>
      <c r="K963" s="9" t="s">
        <v>21</v>
      </c>
      <c r="L963" s="3" t="s">
        <v>131</v>
      </c>
      <c r="M963" s="803" t="s">
        <v>869</v>
      </c>
      <c r="N963" s="3" t="s">
        <v>83</v>
      </c>
      <c r="O963" s="824">
        <v>1</v>
      </c>
      <c r="P963" s="824">
        <v>1</v>
      </c>
      <c r="Q963" s="825">
        <v>2500</v>
      </c>
      <c r="R963" s="826">
        <v>1330</v>
      </c>
      <c r="S963" s="827">
        <v>1050</v>
      </c>
      <c r="T963" s="828">
        <v>990</v>
      </c>
      <c r="U963" s="829">
        <v>1420</v>
      </c>
      <c r="V963" s="830">
        <f t="shared" ref="V963" si="950">SUM(Q963:U964)</f>
        <v>7290</v>
      </c>
      <c r="W963" s="824"/>
      <c r="X963" s="824"/>
      <c r="Y963" s="706"/>
      <c r="Z963" s="824"/>
    </row>
    <row r="964" spans="1:26" s="5" customFormat="1">
      <c r="A964" s="817" t="s">
        <v>0</v>
      </c>
      <c r="B964" s="817"/>
      <c r="C964" s="831" t="s">
        <v>127</v>
      </c>
      <c r="D964" s="819" t="s">
        <v>2</v>
      </c>
      <c r="E964" s="853" t="s">
        <v>120</v>
      </c>
      <c r="F964" s="832" t="s">
        <v>35</v>
      </c>
      <c r="G964" s="842" t="s">
        <v>89</v>
      </c>
      <c r="H964" s="842" t="s">
        <v>89</v>
      </c>
      <c r="I964" s="845"/>
      <c r="J964" s="845"/>
      <c r="K964" s="6"/>
      <c r="L964" s="6"/>
      <c r="M964" s="4"/>
      <c r="N964" s="6"/>
      <c r="O964" s="824">
        <v>1</v>
      </c>
      <c r="P964" s="824">
        <v>1</v>
      </c>
      <c r="Q964" s="825"/>
      <c r="R964" s="826"/>
      <c r="S964" s="827"/>
      <c r="T964" s="828"/>
      <c r="U964" s="829"/>
      <c r="V964" s="830"/>
      <c r="W964" s="824"/>
      <c r="X964" s="824"/>
      <c r="Y964" s="706"/>
      <c r="Z964" s="824"/>
    </row>
    <row r="965" spans="1:26" s="5" customFormat="1">
      <c r="A965" s="817" t="s">
        <v>0</v>
      </c>
      <c r="B965" s="817" t="s">
        <v>1</v>
      </c>
      <c r="C965" s="831" t="s">
        <v>2</v>
      </c>
      <c r="D965" s="819" t="str">
        <f t="shared" ref="D965" si="951">B965&amp;" "&amp;" "&amp;C965</f>
        <v>S1-041  ダイ</v>
      </c>
      <c r="E965" s="850" t="s">
        <v>36</v>
      </c>
      <c r="F965" s="821" t="s">
        <v>34</v>
      </c>
      <c r="G965" s="833" t="s">
        <v>19</v>
      </c>
      <c r="H965" s="833" t="s">
        <v>19</v>
      </c>
      <c r="I965" s="845"/>
      <c r="J965" s="845"/>
      <c r="K965" s="9" t="s">
        <v>21</v>
      </c>
      <c r="L965" s="3" t="s">
        <v>131</v>
      </c>
      <c r="M965" s="803" t="s">
        <v>870</v>
      </c>
      <c r="N965" s="3" t="s">
        <v>83</v>
      </c>
      <c r="O965" s="824"/>
      <c r="P965" s="271"/>
      <c r="Q965" s="825">
        <v>2520</v>
      </c>
      <c r="R965" s="826">
        <v>1660</v>
      </c>
      <c r="S965" s="827">
        <v>1150</v>
      </c>
      <c r="T965" s="828">
        <v>1450</v>
      </c>
      <c r="U965" s="829">
        <v>1160</v>
      </c>
      <c r="V965" s="830">
        <f t="shared" ref="V965" si="952">SUM(Q965:U966)</f>
        <v>7940</v>
      </c>
      <c r="W965" s="824" t="s">
        <v>3389</v>
      </c>
      <c r="X965" s="847" t="s">
        <v>32</v>
      </c>
      <c r="Y965" s="706"/>
      <c r="Z965" s="824"/>
    </row>
    <row r="966" spans="1:26" s="5" customFormat="1">
      <c r="A966" s="817" t="s">
        <v>0</v>
      </c>
      <c r="B966" s="817"/>
      <c r="C966" s="831" t="s">
        <v>2</v>
      </c>
      <c r="D966" s="819" t="s">
        <v>2</v>
      </c>
      <c r="E966" s="850" t="s">
        <v>36</v>
      </c>
      <c r="F966" s="821" t="s">
        <v>34</v>
      </c>
      <c r="G966" s="833" t="s">
        <v>19</v>
      </c>
      <c r="H966" s="833" t="s">
        <v>19</v>
      </c>
      <c r="I966" s="845"/>
      <c r="J966" s="845"/>
      <c r="K966" s="7" t="s">
        <v>37</v>
      </c>
      <c r="L966" s="3" t="s">
        <v>20</v>
      </c>
      <c r="M966" s="39" t="s">
        <v>871</v>
      </c>
      <c r="N966" s="3" t="s">
        <v>84</v>
      </c>
      <c r="O966" s="824"/>
      <c r="P966" s="271"/>
      <c r="Q966" s="825"/>
      <c r="R966" s="826"/>
      <c r="S966" s="827"/>
      <c r="T966" s="828"/>
      <c r="U966" s="829"/>
      <c r="V966" s="830"/>
      <c r="W966" s="824" t="s">
        <v>3389</v>
      </c>
      <c r="X966" s="847" t="s">
        <v>32</v>
      </c>
      <c r="Y966" s="706"/>
      <c r="Z966" s="824"/>
    </row>
    <row r="967" spans="1:26" s="5" customFormat="1">
      <c r="A967" s="817" t="s">
        <v>0</v>
      </c>
      <c r="B967" s="817" t="s">
        <v>22</v>
      </c>
      <c r="C967" s="831" t="s">
        <v>32</v>
      </c>
      <c r="D967" s="819" t="str">
        <f t="shared" ref="D967" si="953">B967&amp;" "&amp;" "&amp;C967</f>
        <v>S1-042  バラン</v>
      </c>
      <c r="E967" s="850" t="s">
        <v>36</v>
      </c>
      <c r="F967" s="832" t="s">
        <v>35</v>
      </c>
      <c r="G967" s="833" t="s">
        <v>19</v>
      </c>
      <c r="H967" s="833" t="s">
        <v>19</v>
      </c>
      <c r="I967" s="845"/>
      <c r="J967" s="845"/>
      <c r="K967" s="9" t="s">
        <v>21</v>
      </c>
      <c r="L967" s="3" t="s">
        <v>104</v>
      </c>
      <c r="M967" s="803" t="s">
        <v>1126</v>
      </c>
      <c r="N967" s="3" t="s">
        <v>83</v>
      </c>
      <c r="O967" s="824"/>
      <c r="P967" s="271"/>
      <c r="Q967" s="825">
        <v>2600</v>
      </c>
      <c r="R967" s="826">
        <v>1620</v>
      </c>
      <c r="S967" s="827">
        <v>1340</v>
      </c>
      <c r="T967" s="828">
        <v>1360</v>
      </c>
      <c r="U967" s="829">
        <v>990</v>
      </c>
      <c r="V967" s="830">
        <f t="shared" ref="V967" si="954">SUM(Q967:U968)</f>
        <v>7910</v>
      </c>
      <c r="W967" s="824" t="s">
        <v>4687</v>
      </c>
      <c r="X967" s="847" t="s">
        <v>2</v>
      </c>
      <c r="Y967" s="706"/>
      <c r="Z967" s="824"/>
    </row>
    <row r="968" spans="1:26" s="5" customFormat="1">
      <c r="A968" s="817" t="s">
        <v>0</v>
      </c>
      <c r="B968" s="817"/>
      <c r="C968" s="831" t="s">
        <v>32</v>
      </c>
      <c r="D968" s="819" t="s">
        <v>2</v>
      </c>
      <c r="E968" s="850" t="s">
        <v>36</v>
      </c>
      <c r="F968" s="832" t="s">
        <v>35</v>
      </c>
      <c r="G968" s="833" t="s">
        <v>19</v>
      </c>
      <c r="H968" s="833" t="s">
        <v>19</v>
      </c>
      <c r="I968" s="845"/>
      <c r="J968" s="845"/>
      <c r="K968" s="9" t="s">
        <v>21</v>
      </c>
      <c r="L968" s="3" t="s">
        <v>105</v>
      </c>
      <c r="M968" s="803" t="s">
        <v>3433</v>
      </c>
      <c r="N968" s="3" t="s">
        <v>83</v>
      </c>
      <c r="O968" s="824"/>
      <c r="P968" s="271"/>
      <c r="Q968" s="825"/>
      <c r="R968" s="826"/>
      <c r="S968" s="827"/>
      <c r="T968" s="828"/>
      <c r="U968" s="829"/>
      <c r="V968" s="830"/>
      <c r="W968" s="824" t="s">
        <v>4687</v>
      </c>
      <c r="X968" s="847" t="s">
        <v>2</v>
      </c>
      <c r="Y968" s="706"/>
      <c r="Z968" s="824"/>
    </row>
    <row r="969" spans="1:26" s="5" customFormat="1">
      <c r="A969" s="817" t="s">
        <v>0</v>
      </c>
      <c r="B969" s="817" t="s">
        <v>23</v>
      </c>
      <c r="C969" s="831" t="s">
        <v>38</v>
      </c>
      <c r="D969" s="819" t="str">
        <f t="shared" ref="D969" si="955">B969&amp;" "&amp;" "&amp;C969</f>
        <v>S1-043  ポップ</v>
      </c>
      <c r="E969" s="850" t="s">
        <v>36</v>
      </c>
      <c r="F969" s="821" t="s">
        <v>34</v>
      </c>
      <c r="G969" s="822" t="s">
        <v>40</v>
      </c>
      <c r="H969" s="822" t="s">
        <v>40</v>
      </c>
      <c r="I969" s="836" t="s">
        <v>41</v>
      </c>
      <c r="J969" s="817" t="s">
        <v>4266</v>
      </c>
      <c r="K969" s="9" t="s">
        <v>21</v>
      </c>
      <c r="L969" s="3" t="s">
        <v>106</v>
      </c>
      <c r="M969" s="803" t="s">
        <v>1050</v>
      </c>
      <c r="N969" s="3" t="s">
        <v>85</v>
      </c>
      <c r="O969" s="824"/>
      <c r="P969" s="271"/>
      <c r="Q969" s="825">
        <v>2480</v>
      </c>
      <c r="R969" s="826">
        <v>970</v>
      </c>
      <c r="S969" s="827">
        <v>1800</v>
      </c>
      <c r="T969" s="828">
        <v>1450</v>
      </c>
      <c r="U969" s="829">
        <v>1220</v>
      </c>
      <c r="V969" s="830">
        <f t="shared" ref="V969" si="956">SUM(Q969:U970)</f>
        <v>7920</v>
      </c>
      <c r="W969" s="824" t="s">
        <v>3389</v>
      </c>
      <c r="X969" s="824"/>
      <c r="Y969" s="706"/>
      <c r="Z969" s="824"/>
    </row>
    <row r="970" spans="1:26" s="5" customFormat="1">
      <c r="A970" s="817" t="s">
        <v>0</v>
      </c>
      <c r="B970" s="817"/>
      <c r="C970" s="831" t="s">
        <v>38</v>
      </c>
      <c r="D970" s="819" t="s">
        <v>2</v>
      </c>
      <c r="E970" s="850" t="s">
        <v>36</v>
      </c>
      <c r="F970" s="821" t="s">
        <v>34</v>
      </c>
      <c r="G970" s="822" t="s">
        <v>40</v>
      </c>
      <c r="H970" s="822" t="s">
        <v>40</v>
      </c>
      <c r="I970" s="836" t="s">
        <v>41</v>
      </c>
      <c r="J970" s="817" t="s">
        <v>4266</v>
      </c>
      <c r="K970" s="6"/>
      <c r="L970" s="6"/>
      <c r="M970" s="4"/>
      <c r="N970" s="6"/>
      <c r="O970" s="824"/>
      <c r="P970" s="271"/>
      <c r="Q970" s="825"/>
      <c r="R970" s="826"/>
      <c r="S970" s="827"/>
      <c r="T970" s="828"/>
      <c r="U970" s="829"/>
      <c r="V970" s="830"/>
      <c r="W970" s="824" t="s">
        <v>3389</v>
      </c>
      <c r="X970" s="824"/>
      <c r="Y970" s="706"/>
      <c r="Z970" s="824"/>
    </row>
    <row r="971" spans="1:26" s="5" customFormat="1">
      <c r="A971" s="817" t="s">
        <v>0</v>
      </c>
      <c r="B971" s="817" t="s">
        <v>24</v>
      </c>
      <c r="C971" s="831" t="s">
        <v>42</v>
      </c>
      <c r="D971" s="819" t="str">
        <f t="shared" ref="D971" si="957">B971&amp;" "&amp;" "&amp;C971</f>
        <v>S1-044  レオナ</v>
      </c>
      <c r="E971" s="850" t="s">
        <v>36</v>
      </c>
      <c r="F971" s="821" t="s">
        <v>34</v>
      </c>
      <c r="G971" s="822" t="s">
        <v>40</v>
      </c>
      <c r="H971" s="843" t="s">
        <v>80</v>
      </c>
      <c r="I971" s="823" t="s">
        <v>82</v>
      </c>
      <c r="J971" s="817" t="s">
        <v>4265</v>
      </c>
      <c r="K971" s="11" t="s">
        <v>81</v>
      </c>
      <c r="L971" s="3" t="s">
        <v>81</v>
      </c>
      <c r="M971" s="803" t="s">
        <v>872</v>
      </c>
      <c r="N971" s="3" t="s">
        <v>86</v>
      </c>
      <c r="O971" s="824"/>
      <c r="P971" s="271"/>
      <c r="Q971" s="825">
        <v>2420</v>
      </c>
      <c r="R971" s="826">
        <v>950</v>
      </c>
      <c r="S971" s="827">
        <v>1710</v>
      </c>
      <c r="T971" s="828">
        <v>1490</v>
      </c>
      <c r="U971" s="829">
        <v>1320</v>
      </c>
      <c r="V971" s="830">
        <f t="shared" ref="V971" si="958">SUM(Q971:U972)</f>
        <v>7890</v>
      </c>
      <c r="W971" s="824" t="s">
        <v>3389</v>
      </c>
      <c r="X971" s="824"/>
      <c r="Y971" s="706"/>
      <c r="Z971" s="824"/>
    </row>
    <row r="972" spans="1:26" s="5" customFormat="1">
      <c r="A972" s="817" t="s">
        <v>0</v>
      </c>
      <c r="B972" s="817"/>
      <c r="C972" s="831" t="s">
        <v>42</v>
      </c>
      <c r="D972" s="819" t="s">
        <v>2</v>
      </c>
      <c r="E972" s="850" t="s">
        <v>36</v>
      </c>
      <c r="F972" s="821" t="s">
        <v>34</v>
      </c>
      <c r="G972" s="822" t="s">
        <v>40</v>
      </c>
      <c r="H972" s="843" t="s">
        <v>80</v>
      </c>
      <c r="I972" s="823" t="s">
        <v>82</v>
      </c>
      <c r="J972" s="817" t="s">
        <v>4265</v>
      </c>
      <c r="K972" s="6"/>
      <c r="L972" s="6"/>
      <c r="M972" s="4"/>
      <c r="N972" s="6"/>
      <c r="O972" s="824"/>
      <c r="P972" s="271"/>
      <c r="Q972" s="825"/>
      <c r="R972" s="826"/>
      <c r="S972" s="827"/>
      <c r="T972" s="828"/>
      <c r="U972" s="829"/>
      <c r="V972" s="830"/>
      <c r="W972" s="824" t="s">
        <v>3389</v>
      </c>
      <c r="X972" s="824"/>
      <c r="Y972" s="706"/>
      <c r="Z972" s="824"/>
    </row>
    <row r="973" spans="1:26" s="5" customFormat="1">
      <c r="A973" s="817" t="s">
        <v>0</v>
      </c>
      <c r="B973" s="817" t="s">
        <v>25</v>
      </c>
      <c r="C973" s="831" t="s">
        <v>43</v>
      </c>
      <c r="D973" s="819" t="str">
        <f t="shared" ref="D973" si="959">B973&amp;" "&amp;" "&amp;C973</f>
        <v>S1-045  ラーハルト</v>
      </c>
      <c r="E973" s="850" t="s">
        <v>36</v>
      </c>
      <c r="F973" s="832" t="s">
        <v>35</v>
      </c>
      <c r="G973" s="833" t="s">
        <v>19</v>
      </c>
      <c r="H973" s="833" t="s">
        <v>19</v>
      </c>
      <c r="I973" s="848" t="s">
        <v>87</v>
      </c>
      <c r="J973" s="817" t="s">
        <v>4265</v>
      </c>
      <c r="K973" s="9" t="s">
        <v>21</v>
      </c>
      <c r="L973" s="3" t="s">
        <v>131</v>
      </c>
      <c r="M973" s="803" t="s">
        <v>3434</v>
      </c>
      <c r="N973" s="3" t="s">
        <v>83</v>
      </c>
      <c r="O973" s="824"/>
      <c r="P973" s="271"/>
      <c r="Q973" s="825">
        <v>2450</v>
      </c>
      <c r="R973" s="826">
        <v>1550</v>
      </c>
      <c r="S973" s="827">
        <v>1310</v>
      </c>
      <c r="T973" s="828">
        <v>1610</v>
      </c>
      <c r="U973" s="829">
        <v>990</v>
      </c>
      <c r="V973" s="830">
        <f t="shared" ref="V973" si="960">SUM(Q973:U974)</f>
        <v>7910</v>
      </c>
      <c r="W973" s="378" t="s">
        <v>3397</v>
      </c>
      <c r="X973" s="847" t="s">
        <v>44</v>
      </c>
      <c r="Y973" s="706"/>
      <c r="Z973" s="824"/>
    </row>
    <row r="974" spans="1:26" s="5" customFormat="1">
      <c r="A974" s="817" t="s">
        <v>0</v>
      </c>
      <c r="B974" s="817"/>
      <c r="C974" s="831" t="s">
        <v>43</v>
      </c>
      <c r="D974" s="819" t="s">
        <v>2</v>
      </c>
      <c r="E974" s="850" t="s">
        <v>36</v>
      </c>
      <c r="F974" s="832" t="s">
        <v>35</v>
      </c>
      <c r="G974" s="833" t="s">
        <v>19</v>
      </c>
      <c r="H974" s="833" t="s">
        <v>19</v>
      </c>
      <c r="I974" s="848" t="s">
        <v>87</v>
      </c>
      <c r="J974" s="817" t="s">
        <v>4265</v>
      </c>
      <c r="K974" s="6"/>
      <c r="L974" s="6"/>
      <c r="M974" s="4"/>
      <c r="N974" s="6"/>
      <c r="O974" s="824"/>
      <c r="P974" s="271"/>
      <c r="Q974" s="825"/>
      <c r="R974" s="826"/>
      <c r="S974" s="827"/>
      <c r="T974" s="828"/>
      <c r="U974" s="829"/>
      <c r="V974" s="830"/>
      <c r="W974" s="378" t="s">
        <v>4450</v>
      </c>
      <c r="X974" s="847" t="s">
        <v>44</v>
      </c>
      <c r="Y974" s="706"/>
      <c r="Z974" s="824"/>
    </row>
    <row r="975" spans="1:26" s="5" customFormat="1">
      <c r="A975" s="817" t="s">
        <v>0</v>
      </c>
      <c r="B975" s="817" t="s">
        <v>26</v>
      </c>
      <c r="C975" s="831" t="s">
        <v>44</v>
      </c>
      <c r="D975" s="819" t="str">
        <f t="shared" ref="D975" si="961">B975&amp;" "&amp;" "&amp;C975</f>
        <v>S1-046  ヒム</v>
      </c>
      <c r="E975" s="850" t="s">
        <v>36</v>
      </c>
      <c r="F975" s="821" t="s">
        <v>34</v>
      </c>
      <c r="G975" s="833" t="s">
        <v>19</v>
      </c>
      <c r="H975" s="833" t="s">
        <v>19</v>
      </c>
      <c r="I975" s="845"/>
      <c r="J975" s="845"/>
      <c r="K975" s="9" t="s">
        <v>21</v>
      </c>
      <c r="L975" s="3" t="s">
        <v>104</v>
      </c>
      <c r="M975" s="803" t="s">
        <v>3435</v>
      </c>
      <c r="N975" s="3" t="s">
        <v>83</v>
      </c>
      <c r="O975" s="824"/>
      <c r="P975" s="271"/>
      <c r="Q975" s="825">
        <v>2480</v>
      </c>
      <c r="R975" s="826">
        <v>1460</v>
      </c>
      <c r="S975" s="827">
        <v>1170</v>
      </c>
      <c r="T975" s="828">
        <v>1300</v>
      </c>
      <c r="U975" s="829">
        <v>1510</v>
      </c>
      <c r="V975" s="830">
        <f t="shared" ref="V975" si="962">SUM(Q975:U976)</f>
        <v>7920</v>
      </c>
      <c r="W975" s="824" t="s">
        <v>3402</v>
      </c>
      <c r="X975" s="847" t="s">
        <v>43</v>
      </c>
      <c r="Y975" s="706"/>
      <c r="Z975" s="824"/>
    </row>
    <row r="976" spans="1:26" s="5" customFormat="1">
      <c r="A976" s="817" t="s">
        <v>0</v>
      </c>
      <c r="B976" s="817"/>
      <c r="C976" s="831" t="s">
        <v>44</v>
      </c>
      <c r="D976" s="819" t="s">
        <v>2</v>
      </c>
      <c r="E976" s="850" t="s">
        <v>36</v>
      </c>
      <c r="F976" s="821" t="s">
        <v>34</v>
      </c>
      <c r="G976" s="833" t="s">
        <v>19</v>
      </c>
      <c r="H976" s="833" t="s">
        <v>19</v>
      </c>
      <c r="I976" s="845"/>
      <c r="J976" s="845"/>
      <c r="K976" s="7" t="s">
        <v>37</v>
      </c>
      <c r="L976" s="3" t="s">
        <v>98</v>
      </c>
      <c r="M976" s="803" t="s">
        <v>1025</v>
      </c>
      <c r="N976" s="3" t="s">
        <v>86</v>
      </c>
      <c r="O976" s="824"/>
      <c r="P976" s="271"/>
      <c r="Q976" s="825"/>
      <c r="R976" s="826"/>
      <c r="S976" s="827"/>
      <c r="T976" s="828"/>
      <c r="U976" s="829"/>
      <c r="V976" s="830"/>
      <c r="W976" s="824" t="s">
        <v>3402</v>
      </c>
      <c r="X976" s="847" t="s">
        <v>43</v>
      </c>
      <c r="Y976" s="706"/>
      <c r="Z976" s="824"/>
    </row>
    <row r="977" spans="1:26" s="5" customFormat="1">
      <c r="A977" s="817" t="s">
        <v>0</v>
      </c>
      <c r="B977" s="817" t="s">
        <v>27</v>
      </c>
      <c r="C977" s="817" t="s">
        <v>3378</v>
      </c>
      <c r="D977" s="819" t="str">
        <f t="shared" ref="D977" si="963">B977&amp;" "&amp;" "&amp;C977</f>
        <v>S1-047  ハドラー (魔王ハドラー)</v>
      </c>
      <c r="E977" s="841" t="s">
        <v>54</v>
      </c>
      <c r="F977" s="840" t="s">
        <v>74</v>
      </c>
      <c r="G977" s="822" t="s">
        <v>40</v>
      </c>
      <c r="H977" s="822" t="s">
        <v>40</v>
      </c>
      <c r="I977" s="823" t="s">
        <v>82</v>
      </c>
      <c r="J977" s="845">
        <v>3</v>
      </c>
      <c r="K977" s="9" t="s">
        <v>21</v>
      </c>
      <c r="L977" s="3" t="s">
        <v>106</v>
      </c>
      <c r="M977" s="39" t="s">
        <v>873</v>
      </c>
      <c r="N977" s="3" t="s">
        <v>83</v>
      </c>
      <c r="O977" s="824"/>
      <c r="P977" s="271"/>
      <c r="Q977" s="825">
        <v>2610</v>
      </c>
      <c r="R977" s="826">
        <v>1300</v>
      </c>
      <c r="S977" s="827">
        <v>1680</v>
      </c>
      <c r="T977" s="828">
        <v>1260</v>
      </c>
      <c r="U977" s="829">
        <v>1390</v>
      </c>
      <c r="V977" s="830">
        <f t="shared" ref="V977" si="964">SUM(Q977:U978)</f>
        <v>8240</v>
      </c>
      <c r="W977" s="824"/>
      <c r="X977" s="824"/>
      <c r="Y977" s="706"/>
      <c r="Z977" s="824"/>
    </row>
    <row r="978" spans="1:26" s="5" customFormat="1">
      <c r="A978" s="817" t="s">
        <v>0</v>
      </c>
      <c r="B978" s="817"/>
      <c r="C978" s="817" t="s">
        <v>3378</v>
      </c>
      <c r="D978" s="819" t="s">
        <v>2</v>
      </c>
      <c r="E978" s="841" t="s">
        <v>54</v>
      </c>
      <c r="F978" s="840" t="s">
        <v>74</v>
      </c>
      <c r="G978" s="822" t="s">
        <v>40</v>
      </c>
      <c r="H978" s="822" t="s">
        <v>40</v>
      </c>
      <c r="I978" s="823" t="s">
        <v>82</v>
      </c>
      <c r="J978" s="845">
        <v>3</v>
      </c>
      <c r="K978" s="9" t="s">
        <v>21</v>
      </c>
      <c r="L978" s="3" t="s">
        <v>131</v>
      </c>
      <c r="M978" s="803" t="s">
        <v>3436</v>
      </c>
      <c r="N978" s="3" t="s">
        <v>84</v>
      </c>
      <c r="O978" s="824"/>
      <c r="P978" s="271"/>
      <c r="Q978" s="825"/>
      <c r="R978" s="826"/>
      <c r="S978" s="827"/>
      <c r="T978" s="828"/>
      <c r="U978" s="829"/>
      <c r="V978" s="830"/>
      <c r="W978" s="824"/>
      <c r="X978" s="824"/>
      <c r="Y978" s="706"/>
      <c r="Z978" s="824"/>
    </row>
    <row r="979" spans="1:26" s="5" customFormat="1">
      <c r="A979" s="817" t="s">
        <v>0</v>
      </c>
      <c r="B979" s="817" t="s">
        <v>28</v>
      </c>
      <c r="C979" s="831" t="s">
        <v>3370</v>
      </c>
      <c r="D979" s="819" t="str">
        <f t="shared" ref="D979" si="965">B979&amp;" "&amp;" "&amp;C979</f>
        <v>S1-048  アバン (勇者アバン)</v>
      </c>
      <c r="E979" s="841" t="s">
        <v>54</v>
      </c>
      <c r="F979" s="821" t="s">
        <v>34</v>
      </c>
      <c r="G979" s="833" t="s">
        <v>19</v>
      </c>
      <c r="H979" s="833" t="s">
        <v>19</v>
      </c>
      <c r="I979" s="834" t="s">
        <v>90</v>
      </c>
      <c r="J979" s="845">
        <v>3</v>
      </c>
      <c r="K979" s="9" t="s">
        <v>21</v>
      </c>
      <c r="L979" s="3" t="s">
        <v>131</v>
      </c>
      <c r="M979" s="803" t="s">
        <v>874</v>
      </c>
      <c r="N979" s="3" t="s">
        <v>83</v>
      </c>
      <c r="O979" s="824"/>
      <c r="P979" s="271"/>
      <c r="Q979" s="825">
        <v>2620</v>
      </c>
      <c r="R979" s="826">
        <v>1650</v>
      </c>
      <c r="S979" s="827">
        <v>1150</v>
      </c>
      <c r="T979" s="828">
        <v>1350</v>
      </c>
      <c r="U979" s="829">
        <v>1450</v>
      </c>
      <c r="V979" s="830">
        <f t="shared" ref="V979" si="966">SUM(Q979:U980)</f>
        <v>8220</v>
      </c>
      <c r="W979" s="824"/>
      <c r="X979" s="824"/>
      <c r="Y979" s="706"/>
      <c r="Z979" s="824"/>
    </row>
    <row r="980" spans="1:26" s="5" customFormat="1">
      <c r="A980" s="817" t="s">
        <v>0</v>
      </c>
      <c r="B980" s="817"/>
      <c r="C980" s="831" t="s">
        <v>3370</v>
      </c>
      <c r="D980" s="819" t="s">
        <v>2</v>
      </c>
      <c r="E980" s="841" t="s">
        <v>54</v>
      </c>
      <c r="F980" s="821" t="s">
        <v>34</v>
      </c>
      <c r="G980" s="833" t="s">
        <v>19</v>
      </c>
      <c r="H980" s="833" t="s">
        <v>19</v>
      </c>
      <c r="I980" s="834" t="s">
        <v>90</v>
      </c>
      <c r="J980" s="845">
        <v>3</v>
      </c>
      <c r="K980" s="9" t="s">
        <v>21</v>
      </c>
      <c r="L980" s="3" t="s">
        <v>3</v>
      </c>
      <c r="M980" s="803" t="s">
        <v>1194</v>
      </c>
      <c r="N980" s="3" t="s">
        <v>83</v>
      </c>
      <c r="O980" s="824"/>
      <c r="P980" s="271"/>
      <c r="Q980" s="825"/>
      <c r="R980" s="826"/>
      <c r="S980" s="827"/>
      <c r="T980" s="828"/>
      <c r="U980" s="829"/>
      <c r="V980" s="830"/>
      <c r="W980" s="824"/>
      <c r="X980" s="824"/>
      <c r="Y980" s="706"/>
      <c r="Z980" s="824"/>
    </row>
    <row r="981" spans="1:26" s="5" customFormat="1">
      <c r="A981" s="817" t="s">
        <v>0</v>
      </c>
      <c r="B981" s="817" t="s">
        <v>29</v>
      </c>
      <c r="C981" s="831" t="s">
        <v>45</v>
      </c>
      <c r="D981" s="819" t="str">
        <f t="shared" ref="D981" si="967">B981&amp;" "&amp;" "&amp;C981</f>
        <v>S1-049  伝説のまもの使い</v>
      </c>
      <c r="E981" s="841" t="s">
        <v>54</v>
      </c>
      <c r="F981" s="821" t="s">
        <v>34</v>
      </c>
      <c r="G981" s="822" t="s">
        <v>40</v>
      </c>
      <c r="H981" s="833" t="s">
        <v>19</v>
      </c>
      <c r="I981" s="845"/>
      <c r="J981" s="845"/>
      <c r="K981" s="9" t="s">
        <v>21</v>
      </c>
      <c r="L981" s="3" t="s">
        <v>106</v>
      </c>
      <c r="M981" s="803" t="s">
        <v>3437</v>
      </c>
      <c r="N981" s="3" t="s">
        <v>83</v>
      </c>
      <c r="O981" s="824"/>
      <c r="P981" s="271"/>
      <c r="Q981" s="825">
        <v>2660</v>
      </c>
      <c r="R981" s="826">
        <v>1510</v>
      </c>
      <c r="S981" s="827">
        <v>1490</v>
      </c>
      <c r="T981" s="828">
        <v>1360</v>
      </c>
      <c r="U981" s="829">
        <v>1170</v>
      </c>
      <c r="V981" s="830">
        <f t="shared" ref="V981" si="968">SUM(Q981:U982)</f>
        <v>8190</v>
      </c>
      <c r="W981" s="422" t="s">
        <v>4633</v>
      </c>
      <c r="X981" s="824"/>
      <c r="Y981" s="706"/>
      <c r="Z981" s="824"/>
    </row>
    <row r="982" spans="1:26" s="5" customFormat="1">
      <c r="A982" s="817" t="s">
        <v>0</v>
      </c>
      <c r="B982" s="817"/>
      <c r="C982" s="831" t="s">
        <v>45</v>
      </c>
      <c r="D982" s="819" t="s">
        <v>2</v>
      </c>
      <c r="E982" s="841" t="s">
        <v>54</v>
      </c>
      <c r="F982" s="821" t="s">
        <v>34</v>
      </c>
      <c r="G982" s="822" t="s">
        <v>40</v>
      </c>
      <c r="H982" s="833" t="s">
        <v>19</v>
      </c>
      <c r="I982" s="845"/>
      <c r="J982" s="845"/>
      <c r="K982" s="9" t="s">
        <v>21</v>
      </c>
      <c r="L982" s="3" t="s">
        <v>131</v>
      </c>
      <c r="M982" s="803" t="s">
        <v>3438</v>
      </c>
      <c r="N982" s="3" t="s">
        <v>83</v>
      </c>
      <c r="O982" s="824"/>
      <c r="P982" s="271"/>
      <c r="Q982" s="825"/>
      <c r="R982" s="826"/>
      <c r="S982" s="827"/>
      <c r="T982" s="828"/>
      <c r="U982" s="829"/>
      <c r="V982" s="830"/>
      <c r="W982" s="422" t="s">
        <v>4632</v>
      </c>
      <c r="X982" s="824"/>
      <c r="Y982" s="706"/>
      <c r="Z982" s="824"/>
    </row>
    <row r="983" spans="1:26" s="5" customFormat="1">
      <c r="A983" s="817" t="s">
        <v>0</v>
      </c>
      <c r="B983" s="817" t="s">
        <v>30</v>
      </c>
      <c r="C983" s="831" t="s">
        <v>46</v>
      </c>
      <c r="D983" s="819" t="str">
        <f t="shared" ref="D983" si="969">B983&amp;" "&amp;" "&amp;C983</f>
        <v>S1-050  パパス</v>
      </c>
      <c r="E983" s="841" t="s">
        <v>54</v>
      </c>
      <c r="F983" s="821" t="s">
        <v>34</v>
      </c>
      <c r="G983" s="833" t="s">
        <v>19</v>
      </c>
      <c r="H983" s="833" t="s">
        <v>19</v>
      </c>
      <c r="I983" s="848" t="s">
        <v>87</v>
      </c>
      <c r="J983" s="817">
        <v>2</v>
      </c>
      <c r="K983" s="9" t="s">
        <v>21</v>
      </c>
      <c r="L983" s="3" t="s">
        <v>3</v>
      </c>
      <c r="M983" s="803" t="s">
        <v>875</v>
      </c>
      <c r="N983" s="3" t="s">
        <v>94</v>
      </c>
      <c r="O983" s="824"/>
      <c r="P983" s="271"/>
      <c r="Q983" s="825">
        <v>2690</v>
      </c>
      <c r="R983" s="826">
        <v>1660</v>
      </c>
      <c r="S983" s="827">
        <v>1300</v>
      </c>
      <c r="T983" s="828">
        <v>1100</v>
      </c>
      <c r="U983" s="829">
        <v>1440</v>
      </c>
      <c r="V983" s="830">
        <f t="shared" ref="V983" si="970">SUM(Q983:U984)</f>
        <v>8190</v>
      </c>
      <c r="W983" s="824"/>
      <c r="X983" s="824"/>
      <c r="Y983" s="706"/>
      <c r="Z983" s="824"/>
    </row>
    <row r="984" spans="1:26" s="5" customFormat="1">
      <c r="A984" s="817" t="s">
        <v>0</v>
      </c>
      <c r="B984" s="817"/>
      <c r="C984" s="831" t="s">
        <v>46</v>
      </c>
      <c r="D984" s="819" t="s">
        <v>2</v>
      </c>
      <c r="E984" s="841" t="s">
        <v>54</v>
      </c>
      <c r="F984" s="821" t="s">
        <v>34</v>
      </c>
      <c r="G984" s="833" t="s">
        <v>19</v>
      </c>
      <c r="H984" s="833" t="s">
        <v>19</v>
      </c>
      <c r="I984" s="848" t="s">
        <v>87</v>
      </c>
      <c r="J984" s="817">
        <v>2</v>
      </c>
      <c r="K984" s="9" t="s">
        <v>21</v>
      </c>
      <c r="L984" s="3" t="s">
        <v>105</v>
      </c>
      <c r="M984" s="803" t="s">
        <v>1026</v>
      </c>
      <c r="N984" s="3" t="s">
        <v>85</v>
      </c>
      <c r="O984" s="824"/>
      <c r="P984" s="271"/>
      <c r="Q984" s="825"/>
      <c r="R984" s="826"/>
      <c r="S984" s="827"/>
      <c r="T984" s="828"/>
      <c r="U984" s="829"/>
      <c r="V984" s="830"/>
      <c r="W984" s="824"/>
      <c r="X984" s="824"/>
      <c r="Y984" s="706"/>
      <c r="Z984" s="824"/>
    </row>
    <row r="985" spans="1:26" s="5" customFormat="1">
      <c r="A985" s="817" t="s">
        <v>0</v>
      </c>
      <c r="B985" s="817" t="s">
        <v>31</v>
      </c>
      <c r="C985" s="831" t="s">
        <v>47</v>
      </c>
      <c r="D985" s="819" t="str">
        <f t="shared" ref="D985" si="971">B985&amp;" "&amp;" "&amp;C985</f>
        <v>S1-051  ビアンカ</v>
      </c>
      <c r="E985" s="841" t="s">
        <v>54</v>
      </c>
      <c r="F985" s="821" t="s">
        <v>34</v>
      </c>
      <c r="G985" s="822" t="s">
        <v>40</v>
      </c>
      <c r="H985" s="822" t="s">
        <v>40</v>
      </c>
      <c r="I985" s="845"/>
      <c r="J985" s="845"/>
      <c r="K985" s="9" t="s">
        <v>21</v>
      </c>
      <c r="L985" s="3" t="s">
        <v>131</v>
      </c>
      <c r="M985" s="803" t="s">
        <v>3439</v>
      </c>
      <c r="N985" s="3" t="s">
        <v>83</v>
      </c>
      <c r="O985" s="824"/>
      <c r="P985" s="271"/>
      <c r="Q985" s="825">
        <v>2620</v>
      </c>
      <c r="R985" s="826">
        <v>1150</v>
      </c>
      <c r="S985" s="827">
        <v>1570</v>
      </c>
      <c r="T985" s="828">
        <v>1620</v>
      </c>
      <c r="U985" s="829">
        <v>1230</v>
      </c>
      <c r="V985" s="830">
        <f t="shared" ref="V985" si="972">SUM(Q985:U986)</f>
        <v>8190</v>
      </c>
      <c r="W985" s="824" t="s">
        <v>3398</v>
      </c>
      <c r="X985" s="824"/>
      <c r="Y985" s="706"/>
      <c r="Z985" s="824"/>
    </row>
    <row r="986" spans="1:26" s="5" customFormat="1">
      <c r="A986" s="817" t="s">
        <v>0</v>
      </c>
      <c r="B986" s="817"/>
      <c r="C986" s="831" t="s">
        <v>47</v>
      </c>
      <c r="D986" s="819" t="s">
        <v>2</v>
      </c>
      <c r="E986" s="841" t="s">
        <v>54</v>
      </c>
      <c r="F986" s="821" t="s">
        <v>34</v>
      </c>
      <c r="G986" s="822" t="s">
        <v>40</v>
      </c>
      <c r="H986" s="822" t="s">
        <v>40</v>
      </c>
      <c r="I986" s="845"/>
      <c r="J986" s="845"/>
      <c r="K986" s="7" t="s">
        <v>37</v>
      </c>
      <c r="L986" s="3" t="s">
        <v>101</v>
      </c>
      <c r="M986" s="803" t="s">
        <v>876</v>
      </c>
      <c r="N986" s="3" t="s">
        <v>95</v>
      </c>
      <c r="O986" s="824"/>
      <c r="P986" s="271"/>
      <c r="Q986" s="825"/>
      <c r="R986" s="826"/>
      <c r="S986" s="827"/>
      <c r="T986" s="828"/>
      <c r="U986" s="829"/>
      <c r="V986" s="830"/>
      <c r="W986" s="824" t="s">
        <v>3398</v>
      </c>
      <c r="X986" s="824"/>
      <c r="Y986" s="706"/>
      <c r="Z986" s="824"/>
    </row>
    <row r="987" spans="1:26" s="5" customFormat="1">
      <c r="A987" s="817" t="s">
        <v>0</v>
      </c>
      <c r="B987" s="817" t="s">
        <v>48</v>
      </c>
      <c r="C987" s="831" t="s">
        <v>55</v>
      </c>
      <c r="D987" s="819" t="str">
        <f t="shared" ref="D987" si="973">B987&amp;" "&amp;" "&amp;C987</f>
        <v>S1-052  フローラ</v>
      </c>
      <c r="E987" s="841" t="s">
        <v>54</v>
      </c>
      <c r="F987" s="821" t="s">
        <v>34</v>
      </c>
      <c r="G987" s="822" t="s">
        <v>40</v>
      </c>
      <c r="H987" s="822" t="s">
        <v>40</v>
      </c>
      <c r="I987" s="836" t="s">
        <v>41</v>
      </c>
      <c r="J987" s="817" t="s">
        <v>4266</v>
      </c>
      <c r="K987" s="9" t="s">
        <v>21</v>
      </c>
      <c r="L987" s="3" t="s">
        <v>131</v>
      </c>
      <c r="M987" s="803" t="s">
        <v>877</v>
      </c>
      <c r="N987" s="3" t="s">
        <v>83</v>
      </c>
      <c r="O987" s="824"/>
      <c r="P987" s="271"/>
      <c r="Q987" s="825">
        <v>2610</v>
      </c>
      <c r="R987" s="826">
        <v>1200</v>
      </c>
      <c r="S987" s="827">
        <v>1650</v>
      </c>
      <c r="T987" s="828">
        <v>1550</v>
      </c>
      <c r="U987" s="829">
        <v>1180</v>
      </c>
      <c r="V987" s="830">
        <f t="shared" ref="V987" si="974">SUM(Q987:U988)</f>
        <v>8190</v>
      </c>
      <c r="W987" s="824" t="s">
        <v>4631</v>
      </c>
      <c r="X987" s="824"/>
      <c r="Y987" s="706"/>
      <c r="Z987" s="824"/>
    </row>
    <row r="988" spans="1:26" s="5" customFormat="1">
      <c r="A988" s="817" t="s">
        <v>0</v>
      </c>
      <c r="B988" s="817"/>
      <c r="C988" s="831" t="s">
        <v>55</v>
      </c>
      <c r="D988" s="819" t="s">
        <v>2</v>
      </c>
      <c r="E988" s="841" t="s">
        <v>54</v>
      </c>
      <c r="F988" s="821" t="s">
        <v>34</v>
      </c>
      <c r="G988" s="822" t="s">
        <v>40</v>
      </c>
      <c r="H988" s="822" t="s">
        <v>40</v>
      </c>
      <c r="I988" s="836" t="s">
        <v>41</v>
      </c>
      <c r="J988" s="817" t="s">
        <v>4266</v>
      </c>
      <c r="K988" s="6"/>
      <c r="L988" s="6"/>
      <c r="M988" s="4"/>
      <c r="N988" s="6"/>
      <c r="O988" s="824"/>
      <c r="P988" s="271"/>
      <c r="Q988" s="825"/>
      <c r="R988" s="826"/>
      <c r="S988" s="827"/>
      <c r="T988" s="828"/>
      <c r="U988" s="829"/>
      <c r="V988" s="830"/>
      <c r="W988" s="824" t="s">
        <v>4631</v>
      </c>
      <c r="X988" s="824"/>
      <c r="Y988" s="706"/>
      <c r="Z988" s="824"/>
    </row>
    <row r="989" spans="1:26" s="5" customFormat="1">
      <c r="A989" s="817" t="s">
        <v>0</v>
      </c>
      <c r="B989" s="817" t="s">
        <v>49</v>
      </c>
      <c r="C989" s="831" t="s">
        <v>3380</v>
      </c>
      <c r="D989" s="819" t="str">
        <f t="shared" ref="D989" si="975">B989&amp;" "&amp;" "&amp;C989</f>
        <v>S1-053  バーン (大魔王バーン)</v>
      </c>
      <c r="E989" s="839" t="s">
        <v>73</v>
      </c>
      <c r="F989" s="840" t="s">
        <v>74</v>
      </c>
      <c r="G989" s="835" t="s">
        <v>88</v>
      </c>
      <c r="H989" s="835" t="s">
        <v>88</v>
      </c>
      <c r="I989" s="823" t="s">
        <v>82</v>
      </c>
      <c r="J989" s="817" t="s">
        <v>4264</v>
      </c>
      <c r="K989" s="9" t="s">
        <v>21</v>
      </c>
      <c r="L989" s="3" t="s">
        <v>105</v>
      </c>
      <c r="M989" s="37" t="s">
        <v>1016</v>
      </c>
      <c r="N989" s="3" t="s">
        <v>83</v>
      </c>
      <c r="O989" s="824"/>
      <c r="P989" s="271"/>
      <c r="Q989" s="825">
        <v>2840</v>
      </c>
      <c r="R989" s="826">
        <v>900</v>
      </c>
      <c r="S989" s="827">
        <v>2050</v>
      </c>
      <c r="T989" s="828">
        <v>1400</v>
      </c>
      <c r="U989" s="829">
        <v>1120</v>
      </c>
      <c r="V989" s="830">
        <f t="shared" ref="V989" si="976">SUM(Q989:U990)</f>
        <v>8310</v>
      </c>
      <c r="W989" s="824"/>
      <c r="X989" s="824"/>
      <c r="Y989" s="706"/>
      <c r="Z989" s="824"/>
    </row>
    <row r="990" spans="1:26" s="5" customFormat="1">
      <c r="A990" s="817" t="s">
        <v>0</v>
      </c>
      <c r="B990" s="817"/>
      <c r="C990" s="831" t="s">
        <v>3380</v>
      </c>
      <c r="D990" s="819" t="s">
        <v>2</v>
      </c>
      <c r="E990" s="839" t="s">
        <v>73</v>
      </c>
      <c r="F990" s="840" t="s">
        <v>74</v>
      </c>
      <c r="G990" s="835" t="s">
        <v>88</v>
      </c>
      <c r="H990" s="835" t="s">
        <v>88</v>
      </c>
      <c r="I990" s="823" t="s">
        <v>82</v>
      </c>
      <c r="J990" s="817" t="s">
        <v>4264</v>
      </c>
      <c r="K990" s="9" t="s">
        <v>21</v>
      </c>
      <c r="L990" s="3" t="s">
        <v>131</v>
      </c>
      <c r="M990" s="803" t="s">
        <v>845</v>
      </c>
      <c r="N990" s="3" t="s">
        <v>83</v>
      </c>
      <c r="O990" s="824"/>
      <c r="P990" s="271"/>
      <c r="Q990" s="825"/>
      <c r="R990" s="826"/>
      <c r="S990" s="827"/>
      <c r="T990" s="828"/>
      <c r="U990" s="829"/>
      <c r="V990" s="830"/>
      <c r="W990" s="824"/>
      <c r="X990" s="824"/>
      <c r="Y990" s="706"/>
      <c r="Z990" s="824"/>
    </row>
    <row r="991" spans="1:26" s="5" customFormat="1">
      <c r="A991" s="817" t="s">
        <v>0</v>
      </c>
      <c r="B991" s="817" t="s">
        <v>50</v>
      </c>
      <c r="C991" s="831" t="s">
        <v>56</v>
      </c>
      <c r="D991" s="819" t="str">
        <f t="shared" ref="D991" si="977">B991&amp;" "&amp;" "&amp;C991</f>
        <v>S1-054  大魔王ミルドラース</v>
      </c>
      <c r="E991" s="839" t="s">
        <v>73</v>
      </c>
      <c r="F991" s="840" t="s">
        <v>74</v>
      </c>
      <c r="G991" s="833" t="s">
        <v>19</v>
      </c>
      <c r="H991" s="842" t="s">
        <v>89</v>
      </c>
      <c r="I991" s="849" t="s">
        <v>91</v>
      </c>
      <c r="J991" s="817" t="s">
        <v>4263</v>
      </c>
      <c r="K991" s="7" t="s">
        <v>37</v>
      </c>
      <c r="L991" s="3" t="s">
        <v>97</v>
      </c>
      <c r="M991" s="803" t="s">
        <v>3440</v>
      </c>
      <c r="N991" s="3" t="s">
        <v>95</v>
      </c>
      <c r="O991" s="824"/>
      <c r="P991" s="271"/>
      <c r="Q991" s="825">
        <v>2690</v>
      </c>
      <c r="R991" s="826">
        <v>1840</v>
      </c>
      <c r="S991" s="827">
        <v>1050</v>
      </c>
      <c r="T991" s="828">
        <v>1070</v>
      </c>
      <c r="U991" s="829">
        <v>1560</v>
      </c>
      <c r="V991" s="830">
        <f t="shared" ref="V991" si="978">SUM(Q991:U992)</f>
        <v>8210</v>
      </c>
      <c r="W991" s="824"/>
      <c r="X991" s="824"/>
      <c r="Y991" s="706"/>
      <c r="Z991" s="824"/>
    </row>
    <row r="992" spans="1:26" s="5" customFormat="1">
      <c r="A992" s="817" t="s">
        <v>0</v>
      </c>
      <c r="B992" s="817"/>
      <c r="C992" s="831" t="s">
        <v>56</v>
      </c>
      <c r="D992" s="819" t="s">
        <v>2</v>
      </c>
      <c r="E992" s="839" t="s">
        <v>73</v>
      </c>
      <c r="F992" s="840" t="s">
        <v>74</v>
      </c>
      <c r="G992" s="833" t="s">
        <v>19</v>
      </c>
      <c r="H992" s="842" t="s">
        <v>89</v>
      </c>
      <c r="I992" s="849" t="s">
        <v>91</v>
      </c>
      <c r="J992" s="817" t="s">
        <v>4263</v>
      </c>
      <c r="K992" s="9" t="s">
        <v>21</v>
      </c>
      <c r="L992" s="3" t="s">
        <v>105</v>
      </c>
      <c r="M992" s="803" t="s">
        <v>1127</v>
      </c>
      <c r="N992" s="3" t="s">
        <v>83</v>
      </c>
      <c r="O992" s="824"/>
      <c r="P992" s="271"/>
      <c r="Q992" s="825"/>
      <c r="R992" s="826"/>
      <c r="S992" s="827"/>
      <c r="T992" s="828"/>
      <c r="U992" s="829"/>
      <c r="V992" s="830"/>
      <c r="W992" s="824"/>
      <c r="X992" s="824"/>
      <c r="Y992" s="706"/>
      <c r="Z992" s="824"/>
    </row>
    <row r="993" spans="1:26" s="5" customFormat="1">
      <c r="A993" s="817" t="s">
        <v>0</v>
      </c>
      <c r="B993" s="817" t="s">
        <v>51</v>
      </c>
      <c r="C993" s="831" t="s">
        <v>57</v>
      </c>
      <c r="D993" s="819" t="str">
        <f t="shared" ref="D993" si="979">B993&amp;" "&amp;" "&amp;C993</f>
        <v>S1-055  ゴメちゃん</v>
      </c>
      <c r="E993" s="841" t="s">
        <v>54</v>
      </c>
      <c r="F993" s="821" t="s">
        <v>34</v>
      </c>
      <c r="G993" s="833" t="s">
        <v>19</v>
      </c>
      <c r="H993" s="833" t="s">
        <v>19</v>
      </c>
      <c r="I993" s="836" t="s">
        <v>41</v>
      </c>
      <c r="J993" s="817">
        <v>4</v>
      </c>
      <c r="K993" s="11" t="s">
        <v>81</v>
      </c>
      <c r="L993" s="3" t="s">
        <v>81</v>
      </c>
      <c r="M993" s="37" t="s">
        <v>1017</v>
      </c>
      <c r="N993" s="3" t="s">
        <v>95</v>
      </c>
      <c r="O993" s="824"/>
      <c r="P993" s="271"/>
      <c r="Q993" s="825">
        <v>2550</v>
      </c>
      <c r="R993" s="826">
        <v>1370</v>
      </c>
      <c r="S993" s="827">
        <v>1100</v>
      </c>
      <c r="T993" s="828">
        <v>1590</v>
      </c>
      <c r="U993" s="829">
        <v>1630</v>
      </c>
      <c r="V993" s="830">
        <f t="shared" ref="V993" si="980">SUM(Q993:U994)</f>
        <v>8240</v>
      </c>
      <c r="W993" s="445" t="s">
        <v>4685</v>
      </c>
      <c r="X993" s="824"/>
      <c r="Y993" s="706"/>
      <c r="Z993" s="824"/>
    </row>
    <row r="994" spans="1:26" s="5" customFormat="1">
      <c r="A994" s="817" t="s">
        <v>0</v>
      </c>
      <c r="B994" s="817"/>
      <c r="C994" s="831" t="s">
        <v>57</v>
      </c>
      <c r="D994" s="819" t="s">
        <v>2</v>
      </c>
      <c r="E994" s="841" t="s">
        <v>54</v>
      </c>
      <c r="F994" s="821" t="s">
        <v>34</v>
      </c>
      <c r="G994" s="833" t="s">
        <v>19</v>
      </c>
      <c r="H994" s="833" t="s">
        <v>19</v>
      </c>
      <c r="I994" s="836" t="s">
        <v>41</v>
      </c>
      <c r="J994" s="817">
        <v>4</v>
      </c>
      <c r="K994" s="9" t="s">
        <v>21</v>
      </c>
      <c r="L994" s="3" t="s">
        <v>105</v>
      </c>
      <c r="M994" s="39" t="s">
        <v>878</v>
      </c>
      <c r="N994" s="3" t="s">
        <v>95</v>
      </c>
      <c r="O994" s="824"/>
      <c r="P994" s="271"/>
      <c r="Q994" s="825"/>
      <c r="R994" s="826"/>
      <c r="S994" s="827"/>
      <c r="T994" s="828"/>
      <c r="U994" s="829"/>
      <c r="V994" s="830"/>
      <c r="W994" s="443" t="s">
        <v>4682</v>
      </c>
      <c r="X994" s="824"/>
      <c r="Y994" s="706"/>
      <c r="Z994" s="824"/>
    </row>
    <row r="995" spans="1:26" s="5" customFormat="1">
      <c r="A995" s="817" t="s">
        <v>0</v>
      </c>
      <c r="B995" s="817" t="s">
        <v>52</v>
      </c>
      <c r="C995" s="831" t="s">
        <v>58</v>
      </c>
      <c r="D995" s="819" t="str">
        <f t="shared" ref="D995" si="981">B995&amp;" "&amp;" "&amp;C995</f>
        <v>S1-056  ロトの血を引く者</v>
      </c>
      <c r="E995" s="841" t="s">
        <v>54</v>
      </c>
      <c r="F995" s="821" t="s">
        <v>34</v>
      </c>
      <c r="G995" s="833" t="s">
        <v>19</v>
      </c>
      <c r="H995" s="833" t="s">
        <v>19</v>
      </c>
      <c r="I995" s="845"/>
      <c r="J995" s="845"/>
      <c r="K995" s="9" t="s">
        <v>21</v>
      </c>
      <c r="L995" s="3" t="s">
        <v>131</v>
      </c>
      <c r="M995" s="803" t="s">
        <v>879</v>
      </c>
      <c r="N995" s="3" t="s">
        <v>83</v>
      </c>
      <c r="O995" s="824"/>
      <c r="P995" s="271"/>
      <c r="Q995" s="825">
        <v>2650</v>
      </c>
      <c r="R995" s="826">
        <v>1490</v>
      </c>
      <c r="S995" s="827">
        <v>1080</v>
      </c>
      <c r="T995" s="828">
        <v>1340</v>
      </c>
      <c r="U995" s="829">
        <v>1630</v>
      </c>
      <c r="V995" s="830">
        <f t="shared" ref="V995" si="982">SUM(Q995:U996)</f>
        <v>8190</v>
      </c>
      <c r="W995" s="824" t="s">
        <v>3396</v>
      </c>
      <c r="X995" s="824"/>
      <c r="Y995" s="706"/>
      <c r="Z995" s="824"/>
    </row>
    <row r="996" spans="1:26" s="5" customFormat="1">
      <c r="A996" s="817" t="s">
        <v>0</v>
      </c>
      <c r="B996" s="817"/>
      <c r="C996" s="831" t="s">
        <v>58</v>
      </c>
      <c r="D996" s="819" t="s">
        <v>2</v>
      </c>
      <c r="E996" s="841" t="s">
        <v>54</v>
      </c>
      <c r="F996" s="821" t="s">
        <v>34</v>
      </c>
      <c r="G996" s="833" t="s">
        <v>19</v>
      </c>
      <c r="H996" s="833" t="s">
        <v>19</v>
      </c>
      <c r="I996" s="845"/>
      <c r="J996" s="845"/>
      <c r="K996" s="9" t="s">
        <v>21</v>
      </c>
      <c r="L996" s="3" t="s">
        <v>104</v>
      </c>
      <c r="M996" s="37" t="s">
        <v>3441</v>
      </c>
      <c r="N996" s="3" t="s">
        <v>83</v>
      </c>
      <c r="O996" s="824"/>
      <c r="P996" s="271"/>
      <c r="Q996" s="825"/>
      <c r="R996" s="826"/>
      <c r="S996" s="827"/>
      <c r="T996" s="828"/>
      <c r="U996" s="829"/>
      <c r="V996" s="830"/>
      <c r="W996" s="824" t="s">
        <v>3396</v>
      </c>
      <c r="X996" s="824"/>
      <c r="Y996" s="706"/>
      <c r="Z996" s="824"/>
    </row>
    <row r="997" spans="1:26" s="5" customFormat="1">
      <c r="A997" s="817" t="s">
        <v>0</v>
      </c>
      <c r="B997" s="817" t="s">
        <v>53</v>
      </c>
      <c r="C997" s="831" t="s">
        <v>59</v>
      </c>
      <c r="D997" s="819" t="str">
        <f t="shared" ref="D997" si="983">B997&amp;" "&amp;" "&amp;C997</f>
        <v>S1-057  りゅうおう</v>
      </c>
      <c r="E997" s="841" t="s">
        <v>54</v>
      </c>
      <c r="F997" s="840" t="s">
        <v>74</v>
      </c>
      <c r="G997" s="822" t="s">
        <v>40</v>
      </c>
      <c r="H997" s="833" t="s">
        <v>19</v>
      </c>
      <c r="I997" s="834" t="s">
        <v>90</v>
      </c>
      <c r="J997" s="845">
        <v>3</v>
      </c>
      <c r="K997" s="9" t="s">
        <v>21</v>
      </c>
      <c r="L997" s="3" t="s">
        <v>131</v>
      </c>
      <c r="M997" s="803" t="s">
        <v>1027</v>
      </c>
      <c r="N997" s="3" t="s">
        <v>83</v>
      </c>
      <c r="O997" s="824"/>
      <c r="P997" s="271"/>
      <c r="Q997" s="825">
        <v>2630</v>
      </c>
      <c r="R997" s="826">
        <v>1430</v>
      </c>
      <c r="S997" s="827">
        <v>1610</v>
      </c>
      <c r="T997" s="828">
        <v>1360</v>
      </c>
      <c r="U997" s="829">
        <v>1210</v>
      </c>
      <c r="V997" s="830">
        <f t="shared" ref="V997" si="984">SUM(Q997:U998)</f>
        <v>8240</v>
      </c>
      <c r="W997" s="824"/>
      <c r="X997" s="824"/>
      <c r="Y997" s="706"/>
      <c r="Z997" s="824"/>
    </row>
    <row r="998" spans="1:26" s="5" customFormat="1">
      <c r="A998" s="817" t="s">
        <v>0</v>
      </c>
      <c r="B998" s="817"/>
      <c r="C998" s="831" t="s">
        <v>59</v>
      </c>
      <c r="D998" s="819" t="s">
        <v>2</v>
      </c>
      <c r="E998" s="841" t="s">
        <v>54</v>
      </c>
      <c r="F998" s="840" t="s">
        <v>74</v>
      </c>
      <c r="G998" s="822" t="s">
        <v>40</v>
      </c>
      <c r="H998" s="833" t="s">
        <v>19</v>
      </c>
      <c r="I998" s="834" t="s">
        <v>90</v>
      </c>
      <c r="J998" s="845">
        <v>3</v>
      </c>
      <c r="K998" s="9" t="s">
        <v>21</v>
      </c>
      <c r="L998" s="3" t="s">
        <v>105</v>
      </c>
      <c r="M998" s="37" t="s">
        <v>3442</v>
      </c>
      <c r="N998" s="3" t="s">
        <v>83</v>
      </c>
      <c r="O998" s="824"/>
      <c r="P998" s="271"/>
      <c r="Q998" s="825"/>
      <c r="R998" s="826"/>
      <c r="S998" s="827"/>
      <c r="T998" s="828"/>
      <c r="U998" s="829"/>
      <c r="V998" s="830"/>
      <c r="W998" s="824"/>
      <c r="X998" s="824"/>
      <c r="Y998" s="706"/>
      <c r="Z998" s="824"/>
    </row>
    <row r="999" spans="1:26" s="5" customFormat="1">
      <c r="A999" s="817" t="s">
        <v>0</v>
      </c>
      <c r="B999" s="817" t="s">
        <v>65</v>
      </c>
      <c r="C999" s="831" t="s">
        <v>60</v>
      </c>
      <c r="D999" s="819" t="str">
        <f t="shared" ref="D999" si="985">B999&amp;" "&amp;" "&amp;C999</f>
        <v>S1-058  伝説の勇者</v>
      </c>
      <c r="E999" s="841" t="s">
        <v>54</v>
      </c>
      <c r="F999" s="821" t="s">
        <v>34</v>
      </c>
      <c r="G999" s="833" t="s">
        <v>19</v>
      </c>
      <c r="H999" s="822" t="s">
        <v>40</v>
      </c>
      <c r="I999" s="845"/>
      <c r="J999" s="845"/>
      <c r="K999" s="7" t="s">
        <v>37</v>
      </c>
      <c r="L999" s="3" t="s">
        <v>98</v>
      </c>
      <c r="M999" s="37" t="s">
        <v>1028</v>
      </c>
      <c r="N999" s="3" t="s">
        <v>95</v>
      </c>
      <c r="O999" s="824"/>
      <c r="P999" s="271"/>
      <c r="Q999" s="825">
        <v>2510</v>
      </c>
      <c r="R999" s="826">
        <v>1490</v>
      </c>
      <c r="S999" s="827">
        <v>1600</v>
      </c>
      <c r="T999" s="828">
        <v>1310</v>
      </c>
      <c r="U999" s="829">
        <v>1280</v>
      </c>
      <c r="V999" s="830">
        <f t="shared" ref="V999" si="986">SUM(Q999:U1000)</f>
        <v>8190</v>
      </c>
      <c r="W999" s="824" t="s">
        <v>3396</v>
      </c>
      <c r="X999" s="824"/>
      <c r="Y999" s="706"/>
      <c r="Z999" s="824"/>
    </row>
    <row r="1000" spans="1:26" s="5" customFormat="1">
      <c r="A1000" s="817" t="s">
        <v>0</v>
      </c>
      <c r="B1000" s="817"/>
      <c r="C1000" s="831" t="s">
        <v>60</v>
      </c>
      <c r="D1000" s="819" t="s">
        <v>2</v>
      </c>
      <c r="E1000" s="841" t="s">
        <v>54</v>
      </c>
      <c r="F1000" s="821" t="s">
        <v>34</v>
      </c>
      <c r="G1000" s="833" t="s">
        <v>19</v>
      </c>
      <c r="H1000" s="822" t="s">
        <v>40</v>
      </c>
      <c r="I1000" s="845"/>
      <c r="J1000" s="845"/>
      <c r="K1000" s="9" t="s">
        <v>21</v>
      </c>
      <c r="L1000" s="3" t="s">
        <v>131</v>
      </c>
      <c r="M1000" s="803" t="s">
        <v>880</v>
      </c>
      <c r="N1000" s="3" t="s">
        <v>83</v>
      </c>
      <c r="O1000" s="824"/>
      <c r="P1000" s="271"/>
      <c r="Q1000" s="825"/>
      <c r="R1000" s="826"/>
      <c r="S1000" s="827"/>
      <c r="T1000" s="828"/>
      <c r="U1000" s="829"/>
      <c r="V1000" s="830"/>
      <c r="W1000" s="824" t="s">
        <v>3396</v>
      </c>
      <c r="X1000" s="824"/>
      <c r="Y1000" s="706"/>
      <c r="Z1000" s="824"/>
    </row>
    <row r="1001" spans="1:26" s="5" customFormat="1">
      <c r="A1001" s="817" t="s">
        <v>0</v>
      </c>
      <c r="B1001" s="817" t="s">
        <v>66</v>
      </c>
      <c r="C1001" s="831" t="s">
        <v>61</v>
      </c>
      <c r="D1001" s="819" t="str">
        <f t="shared" ref="D1001" si="987">B1001&amp;" "&amp;" "&amp;C1001</f>
        <v>S1-059  大盗賊カンダタ</v>
      </c>
      <c r="E1001" s="841" t="s">
        <v>54</v>
      </c>
      <c r="F1001" s="852" t="s">
        <v>75</v>
      </c>
      <c r="G1001" s="833" t="s">
        <v>19</v>
      </c>
      <c r="H1001" s="833" t="s">
        <v>19</v>
      </c>
      <c r="I1001" s="834" t="s">
        <v>90</v>
      </c>
      <c r="J1001" s="817">
        <v>1</v>
      </c>
      <c r="K1001" s="8" t="s">
        <v>99</v>
      </c>
      <c r="L1001" s="3" t="s">
        <v>131</v>
      </c>
      <c r="M1001" s="803" t="s">
        <v>1180</v>
      </c>
      <c r="N1001" s="3" t="s">
        <v>84</v>
      </c>
      <c r="O1001" s="824"/>
      <c r="P1001" s="271"/>
      <c r="Q1001" s="825">
        <v>2640</v>
      </c>
      <c r="R1001" s="826">
        <v>1620</v>
      </c>
      <c r="S1001" s="827">
        <v>880</v>
      </c>
      <c r="T1001" s="828">
        <v>1340</v>
      </c>
      <c r="U1001" s="829">
        <v>1680</v>
      </c>
      <c r="V1001" s="830">
        <f t="shared" ref="V1001" si="988">SUM(Q1001:U1002)</f>
        <v>8160</v>
      </c>
      <c r="W1001" s="824"/>
      <c r="X1001" s="824"/>
      <c r="Y1001" s="706"/>
      <c r="Z1001" s="824"/>
    </row>
    <row r="1002" spans="1:26" s="5" customFormat="1">
      <c r="A1002" s="817" t="s">
        <v>0</v>
      </c>
      <c r="B1002" s="817"/>
      <c r="C1002" s="831" t="s">
        <v>61</v>
      </c>
      <c r="D1002" s="819" t="s">
        <v>2</v>
      </c>
      <c r="E1002" s="841" t="s">
        <v>54</v>
      </c>
      <c r="F1002" s="852" t="s">
        <v>75</v>
      </c>
      <c r="G1002" s="833" t="s">
        <v>19</v>
      </c>
      <c r="H1002" s="833" t="s">
        <v>19</v>
      </c>
      <c r="I1002" s="834" t="s">
        <v>90</v>
      </c>
      <c r="J1002" s="817">
        <v>1</v>
      </c>
      <c r="K1002" s="7" t="s">
        <v>37</v>
      </c>
      <c r="L1002" s="3" t="s">
        <v>102</v>
      </c>
      <c r="M1002" s="803" t="s">
        <v>1195</v>
      </c>
      <c r="N1002" s="3" t="s">
        <v>83</v>
      </c>
      <c r="O1002" s="824"/>
      <c r="P1002" s="271"/>
      <c r="Q1002" s="825"/>
      <c r="R1002" s="826"/>
      <c r="S1002" s="827"/>
      <c r="T1002" s="828"/>
      <c r="U1002" s="829"/>
      <c r="V1002" s="830"/>
      <c r="W1002" s="824"/>
      <c r="X1002" s="824"/>
      <c r="Y1002" s="706"/>
      <c r="Z1002" s="824"/>
    </row>
    <row r="1003" spans="1:26" s="5" customFormat="1">
      <c r="A1003" s="817" t="s">
        <v>0</v>
      </c>
      <c r="B1003" s="817" t="s">
        <v>67</v>
      </c>
      <c r="C1003" s="831" t="s">
        <v>62</v>
      </c>
      <c r="D1003" s="819" t="str">
        <f t="shared" ref="D1003" si="989">B1003&amp;" "&amp;" "&amp;C1003</f>
        <v>S1-060  やまたのおろち</v>
      </c>
      <c r="E1003" s="841" t="s">
        <v>54</v>
      </c>
      <c r="F1003" s="832" t="s">
        <v>35</v>
      </c>
      <c r="G1003" s="833" t="s">
        <v>19</v>
      </c>
      <c r="H1003" s="842" t="s">
        <v>89</v>
      </c>
      <c r="I1003" s="848" t="s">
        <v>87</v>
      </c>
      <c r="J1003" s="845">
        <v>3</v>
      </c>
      <c r="K1003" s="7" t="s">
        <v>37</v>
      </c>
      <c r="L1003" s="3" t="s">
        <v>98</v>
      </c>
      <c r="M1003" s="803" t="s">
        <v>3443</v>
      </c>
      <c r="N1003" s="3" t="s">
        <v>95</v>
      </c>
      <c r="O1003" s="824"/>
      <c r="P1003" s="271"/>
      <c r="Q1003" s="825">
        <v>2840</v>
      </c>
      <c r="R1003" s="826">
        <v>1530</v>
      </c>
      <c r="S1003" s="827">
        <v>1010</v>
      </c>
      <c r="T1003" s="828">
        <v>1190</v>
      </c>
      <c r="U1003" s="829">
        <v>1620</v>
      </c>
      <c r="V1003" s="830">
        <f t="shared" ref="V1003" si="990">SUM(Q1003:U1004)</f>
        <v>8190</v>
      </c>
      <c r="W1003" s="824" t="s">
        <v>4451</v>
      </c>
      <c r="X1003" s="824"/>
      <c r="Y1003" s="706"/>
      <c r="Z1003" s="824"/>
    </row>
    <row r="1004" spans="1:26" s="5" customFormat="1">
      <c r="A1004" s="817" t="s">
        <v>0</v>
      </c>
      <c r="B1004" s="817"/>
      <c r="C1004" s="831" t="s">
        <v>62</v>
      </c>
      <c r="D1004" s="819" t="s">
        <v>2</v>
      </c>
      <c r="E1004" s="841" t="s">
        <v>54</v>
      </c>
      <c r="F1004" s="832" t="s">
        <v>35</v>
      </c>
      <c r="G1004" s="833" t="s">
        <v>19</v>
      </c>
      <c r="H1004" s="842" t="s">
        <v>89</v>
      </c>
      <c r="I1004" s="848" t="s">
        <v>87</v>
      </c>
      <c r="J1004" s="845">
        <v>3</v>
      </c>
      <c r="K1004" s="9" t="s">
        <v>21</v>
      </c>
      <c r="L1004" s="3" t="s">
        <v>107</v>
      </c>
      <c r="M1004" s="803" t="s">
        <v>881</v>
      </c>
      <c r="N1004" s="3" t="s">
        <v>95</v>
      </c>
      <c r="O1004" s="824"/>
      <c r="P1004" s="271"/>
      <c r="Q1004" s="825"/>
      <c r="R1004" s="826"/>
      <c r="S1004" s="827"/>
      <c r="T1004" s="828"/>
      <c r="U1004" s="829"/>
      <c r="V1004" s="830"/>
      <c r="W1004" s="824" t="s">
        <v>4451</v>
      </c>
      <c r="X1004" s="824"/>
      <c r="Y1004" s="706"/>
      <c r="Z1004" s="824"/>
    </row>
    <row r="1005" spans="1:26" s="5" customFormat="1">
      <c r="A1005" s="817" t="s">
        <v>0</v>
      </c>
      <c r="B1005" s="817" t="s">
        <v>68</v>
      </c>
      <c r="C1005" s="831" t="s">
        <v>63</v>
      </c>
      <c r="D1005" s="819" t="str">
        <f t="shared" ref="D1005" si="991">B1005&amp;" "&amp;" "&amp;C1005</f>
        <v>S1-061  魔王バラモス</v>
      </c>
      <c r="E1005" s="841" t="s">
        <v>54</v>
      </c>
      <c r="F1005" s="840" t="s">
        <v>74</v>
      </c>
      <c r="G1005" s="822" t="s">
        <v>40</v>
      </c>
      <c r="H1005" s="822" t="s">
        <v>40</v>
      </c>
      <c r="I1005" s="849" t="s">
        <v>91</v>
      </c>
      <c r="J1005" s="845">
        <v>3</v>
      </c>
      <c r="K1005" s="9" t="s">
        <v>21</v>
      </c>
      <c r="L1005" s="3" t="s">
        <v>131</v>
      </c>
      <c r="M1005" s="39" t="s">
        <v>3444</v>
      </c>
      <c r="N1005" s="3" t="s">
        <v>83</v>
      </c>
      <c r="O1005" s="824"/>
      <c r="P1005" s="271"/>
      <c r="Q1005" s="825">
        <v>2720</v>
      </c>
      <c r="R1005" s="826">
        <v>1230</v>
      </c>
      <c r="S1005" s="827">
        <v>1600</v>
      </c>
      <c r="T1005" s="828">
        <v>1240</v>
      </c>
      <c r="U1005" s="829">
        <v>1400</v>
      </c>
      <c r="V1005" s="830">
        <f t="shared" ref="V1005" si="992">SUM(Q1005:U1006)</f>
        <v>8190</v>
      </c>
      <c r="W1005" s="824"/>
      <c r="X1005" s="824"/>
      <c r="Y1005" s="706"/>
      <c r="Z1005" s="824"/>
    </row>
    <row r="1006" spans="1:26" s="5" customFormat="1">
      <c r="A1006" s="817" t="s">
        <v>0</v>
      </c>
      <c r="B1006" s="817"/>
      <c r="C1006" s="831" t="s">
        <v>63</v>
      </c>
      <c r="D1006" s="819" t="s">
        <v>2</v>
      </c>
      <c r="E1006" s="841" t="s">
        <v>54</v>
      </c>
      <c r="F1006" s="840" t="s">
        <v>74</v>
      </c>
      <c r="G1006" s="822" t="s">
        <v>40</v>
      </c>
      <c r="H1006" s="822" t="s">
        <v>40</v>
      </c>
      <c r="I1006" s="849" t="s">
        <v>91</v>
      </c>
      <c r="J1006" s="845">
        <v>3</v>
      </c>
      <c r="K1006" s="7" t="s">
        <v>37</v>
      </c>
      <c r="L1006" s="3" t="s">
        <v>98</v>
      </c>
      <c r="M1006" s="803" t="s">
        <v>1029</v>
      </c>
      <c r="N1006" s="3" t="s">
        <v>86</v>
      </c>
      <c r="O1006" s="824"/>
      <c r="P1006" s="271"/>
      <c r="Q1006" s="825"/>
      <c r="R1006" s="826"/>
      <c r="S1006" s="827"/>
      <c r="T1006" s="828"/>
      <c r="U1006" s="829"/>
      <c r="V1006" s="830"/>
      <c r="W1006" s="824"/>
      <c r="X1006" s="824"/>
      <c r="Y1006" s="706"/>
      <c r="Z1006" s="824"/>
    </row>
    <row r="1007" spans="1:26" s="5" customFormat="1">
      <c r="A1007" s="817" t="s">
        <v>0</v>
      </c>
      <c r="B1007" s="817" t="s">
        <v>69</v>
      </c>
      <c r="C1007" s="831" t="s">
        <v>64</v>
      </c>
      <c r="D1007" s="819" t="str">
        <f t="shared" ref="D1007" si="993">B1007&amp;" "&amp;" "&amp;C1007</f>
        <v>S1-062  大魔王ゾーマ</v>
      </c>
      <c r="E1007" s="839" t="s">
        <v>73</v>
      </c>
      <c r="F1007" s="840" t="s">
        <v>74</v>
      </c>
      <c r="G1007" s="822" t="s">
        <v>40</v>
      </c>
      <c r="H1007" s="835" t="s">
        <v>88</v>
      </c>
      <c r="I1007" s="823" t="s">
        <v>82</v>
      </c>
      <c r="J1007" s="817" t="s">
        <v>4262</v>
      </c>
      <c r="K1007" s="8" t="s">
        <v>99</v>
      </c>
      <c r="L1007" s="3" t="s">
        <v>131</v>
      </c>
      <c r="M1007" s="803" t="s">
        <v>3445</v>
      </c>
      <c r="N1007" s="3" t="s">
        <v>84</v>
      </c>
      <c r="O1007" s="824"/>
      <c r="P1007" s="271"/>
      <c r="Q1007" s="825">
        <v>2740</v>
      </c>
      <c r="R1007" s="826">
        <v>1150</v>
      </c>
      <c r="S1007" s="827">
        <v>1910</v>
      </c>
      <c r="T1007" s="828">
        <v>1170</v>
      </c>
      <c r="U1007" s="829">
        <v>1240</v>
      </c>
      <c r="V1007" s="830">
        <f t="shared" ref="V1007" si="994">SUM(Q1007:U1008)</f>
        <v>8210</v>
      </c>
      <c r="W1007" s="824"/>
      <c r="X1007" s="824"/>
      <c r="Y1007" s="706"/>
      <c r="Z1007" s="824"/>
    </row>
    <row r="1008" spans="1:26" s="5" customFormat="1">
      <c r="A1008" s="817" t="s">
        <v>0</v>
      </c>
      <c r="B1008" s="817"/>
      <c r="C1008" s="831" t="s">
        <v>64</v>
      </c>
      <c r="D1008" s="819" t="s">
        <v>2</v>
      </c>
      <c r="E1008" s="839" t="s">
        <v>73</v>
      </c>
      <c r="F1008" s="840" t="s">
        <v>74</v>
      </c>
      <c r="G1008" s="822" t="s">
        <v>40</v>
      </c>
      <c r="H1008" s="835" t="s">
        <v>88</v>
      </c>
      <c r="I1008" s="823" t="s">
        <v>82</v>
      </c>
      <c r="J1008" s="817" t="s">
        <v>4262</v>
      </c>
      <c r="K1008" s="9" t="s">
        <v>21</v>
      </c>
      <c r="L1008" s="3" t="s">
        <v>105</v>
      </c>
      <c r="M1008" s="803" t="s">
        <v>846</v>
      </c>
      <c r="N1008" s="3" t="s">
        <v>83</v>
      </c>
      <c r="O1008" s="824"/>
      <c r="P1008" s="271"/>
      <c r="Q1008" s="825"/>
      <c r="R1008" s="826"/>
      <c r="S1008" s="827"/>
      <c r="T1008" s="828"/>
      <c r="U1008" s="829"/>
      <c r="V1008" s="830"/>
      <c r="W1008" s="824"/>
      <c r="X1008" s="824"/>
      <c r="Y1008" s="706"/>
      <c r="Z1008" s="824"/>
    </row>
    <row r="1009" spans="1:26" s="5" customFormat="1">
      <c r="A1009" s="817" t="s">
        <v>0</v>
      </c>
      <c r="B1009" s="817" t="s">
        <v>70</v>
      </c>
      <c r="C1009" s="831" t="s">
        <v>76</v>
      </c>
      <c r="D1009" s="819" t="str">
        <f t="shared" ref="D1009" si="995">B1009&amp;" "&amp;" "&amp;C1009</f>
        <v>S1-063  真・大魔王バーン</v>
      </c>
      <c r="E1009" s="820" t="s">
        <v>2700</v>
      </c>
      <c r="F1009" s="840" t="s">
        <v>74</v>
      </c>
      <c r="G1009" s="835" t="s">
        <v>88</v>
      </c>
      <c r="H1009" s="822" t="s">
        <v>40</v>
      </c>
      <c r="I1009" s="834" t="s">
        <v>90</v>
      </c>
      <c r="J1009" s="845">
        <v>3</v>
      </c>
      <c r="K1009" s="7" t="s">
        <v>37</v>
      </c>
      <c r="L1009" s="3" t="s">
        <v>98</v>
      </c>
      <c r="M1009" s="4" t="s">
        <v>1113</v>
      </c>
      <c r="N1009" s="3" t="s">
        <v>86</v>
      </c>
      <c r="O1009" s="824"/>
      <c r="P1009" s="271"/>
      <c r="Q1009" s="825">
        <v>2850</v>
      </c>
      <c r="R1009" s="826">
        <v>1110</v>
      </c>
      <c r="S1009" s="827">
        <v>2100</v>
      </c>
      <c r="T1009" s="828">
        <v>1500</v>
      </c>
      <c r="U1009" s="829">
        <v>1120</v>
      </c>
      <c r="V1009" s="830">
        <f t="shared" ref="V1009" si="996">SUM(Q1009:U1010)</f>
        <v>8680</v>
      </c>
      <c r="W1009" s="824"/>
      <c r="X1009" s="824"/>
      <c r="Y1009" s="706"/>
      <c r="Z1009" s="824"/>
    </row>
    <row r="1010" spans="1:26" s="5" customFormat="1">
      <c r="A1010" s="817" t="s">
        <v>0</v>
      </c>
      <c r="B1010" s="817"/>
      <c r="C1010" s="831" t="s">
        <v>76</v>
      </c>
      <c r="D1010" s="819" t="s">
        <v>2</v>
      </c>
      <c r="E1010" s="820" t="s">
        <v>2700</v>
      </c>
      <c r="F1010" s="840" t="s">
        <v>74</v>
      </c>
      <c r="G1010" s="835" t="s">
        <v>88</v>
      </c>
      <c r="H1010" s="822" t="s">
        <v>40</v>
      </c>
      <c r="I1010" s="834" t="s">
        <v>90</v>
      </c>
      <c r="J1010" s="845">
        <v>3</v>
      </c>
      <c r="K1010" s="7" t="s">
        <v>37</v>
      </c>
      <c r="L1010" s="3" t="s">
        <v>103</v>
      </c>
      <c r="M1010" s="4" t="s">
        <v>830</v>
      </c>
      <c r="N1010" s="3" t="s">
        <v>86</v>
      </c>
      <c r="O1010" s="824"/>
      <c r="P1010" s="271"/>
      <c r="Q1010" s="825"/>
      <c r="R1010" s="826"/>
      <c r="S1010" s="827"/>
      <c r="T1010" s="828"/>
      <c r="U1010" s="829"/>
      <c r="V1010" s="830"/>
      <c r="W1010" s="824"/>
      <c r="X1010" s="824"/>
      <c r="Y1010" s="706"/>
      <c r="Z1010" s="824"/>
    </row>
    <row r="1011" spans="1:26" s="5" customFormat="1">
      <c r="A1011" s="817" t="s">
        <v>0</v>
      </c>
      <c r="B1011" s="817" t="s">
        <v>71</v>
      </c>
      <c r="C1011" s="831" t="s">
        <v>77</v>
      </c>
      <c r="D1011" s="819" t="str">
        <f t="shared" ref="D1011" si="997">B1011&amp;" "&amp;" "&amp;C1011</f>
        <v>S1-064  ミストマァム</v>
      </c>
      <c r="E1011" s="820" t="s">
        <v>2700</v>
      </c>
      <c r="F1011" s="851" t="s">
        <v>78</v>
      </c>
      <c r="G1011" s="833" t="s">
        <v>19</v>
      </c>
      <c r="H1011" s="833" t="s">
        <v>19</v>
      </c>
      <c r="I1011" s="823" t="s">
        <v>82</v>
      </c>
      <c r="J1011" s="817" t="s">
        <v>4264</v>
      </c>
      <c r="K1011" s="9" t="s">
        <v>21</v>
      </c>
      <c r="L1011" s="3" t="s">
        <v>5540</v>
      </c>
      <c r="M1011" s="803" t="s">
        <v>1018</v>
      </c>
      <c r="N1011" s="3" t="s">
        <v>83</v>
      </c>
      <c r="O1011" s="824"/>
      <c r="P1011" s="271"/>
      <c r="Q1011" s="825">
        <v>2630</v>
      </c>
      <c r="R1011" s="826">
        <v>1710</v>
      </c>
      <c r="S1011" s="827">
        <v>1080</v>
      </c>
      <c r="T1011" s="828">
        <v>1750</v>
      </c>
      <c r="U1011" s="829">
        <v>1460</v>
      </c>
      <c r="V1011" s="830">
        <f t="shared" ref="V1011" si="998">SUM(Q1011:U1012)</f>
        <v>8630</v>
      </c>
      <c r="W1011" s="824"/>
      <c r="X1011" s="824"/>
      <c r="Y1011" s="706"/>
      <c r="Z1011" s="824"/>
    </row>
    <row r="1012" spans="1:26" s="5" customFormat="1">
      <c r="A1012" s="817" t="s">
        <v>0</v>
      </c>
      <c r="B1012" s="817"/>
      <c r="C1012" s="831" t="s">
        <v>77</v>
      </c>
      <c r="D1012" s="819" t="s">
        <v>2</v>
      </c>
      <c r="E1012" s="820" t="s">
        <v>2700</v>
      </c>
      <c r="F1012" s="851" t="s">
        <v>78</v>
      </c>
      <c r="G1012" s="833" t="s">
        <v>19</v>
      </c>
      <c r="H1012" s="833" t="s">
        <v>19</v>
      </c>
      <c r="I1012" s="823" t="s">
        <v>82</v>
      </c>
      <c r="J1012" s="817" t="s">
        <v>4264</v>
      </c>
      <c r="K1012" s="9" t="s">
        <v>21</v>
      </c>
      <c r="L1012" s="3" t="s">
        <v>105</v>
      </c>
      <c r="M1012" s="803" t="s">
        <v>3446</v>
      </c>
      <c r="N1012" s="3" t="s">
        <v>83</v>
      </c>
      <c r="O1012" s="824"/>
      <c r="P1012" s="271"/>
      <c r="Q1012" s="825"/>
      <c r="R1012" s="826"/>
      <c r="S1012" s="827"/>
      <c r="T1012" s="828"/>
      <c r="U1012" s="829"/>
      <c r="V1012" s="830"/>
      <c r="W1012" s="824"/>
      <c r="X1012" s="824"/>
      <c r="Y1012" s="706"/>
      <c r="Z1012" s="824"/>
    </row>
    <row r="1013" spans="1:26" s="5" customFormat="1">
      <c r="A1013" s="817" t="s">
        <v>0</v>
      </c>
      <c r="B1013" s="817" t="s">
        <v>72</v>
      </c>
      <c r="C1013" s="831" t="s">
        <v>47</v>
      </c>
      <c r="D1013" s="819" t="str">
        <f t="shared" ref="D1013" si="999">B1013&amp;" "&amp;" "&amp;C1013</f>
        <v>S1-065  ビアンカ</v>
      </c>
      <c r="E1013" s="820" t="s">
        <v>2700</v>
      </c>
      <c r="F1013" s="821" t="s">
        <v>34</v>
      </c>
      <c r="G1013" s="822" t="s">
        <v>40</v>
      </c>
      <c r="H1013" s="822" t="s">
        <v>40</v>
      </c>
      <c r="I1013" s="846" t="s">
        <v>93</v>
      </c>
      <c r="J1013" s="817" t="s">
        <v>4262</v>
      </c>
      <c r="K1013" s="9" t="s">
        <v>21</v>
      </c>
      <c r="L1013" s="3" t="s">
        <v>131</v>
      </c>
      <c r="M1013" s="803" t="s">
        <v>3447</v>
      </c>
      <c r="N1013" s="3" t="s">
        <v>83</v>
      </c>
      <c r="O1013" s="824"/>
      <c r="P1013" s="271"/>
      <c r="Q1013" s="825">
        <v>2650</v>
      </c>
      <c r="R1013" s="826">
        <v>1240</v>
      </c>
      <c r="S1013" s="827">
        <v>1780</v>
      </c>
      <c r="T1013" s="828">
        <v>1680</v>
      </c>
      <c r="U1013" s="829">
        <v>1190</v>
      </c>
      <c r="V1013" s="830">
        <f t="shared" ref="V1013" si="1000">SUM(Q1013:U1014)</f>
        <v>8540</v>
      </c>
      <c r="W1013" s="824" t="s">
        <v>3398</v>
      </c>
      <c r="X1013" s="824"/>
      <c r="Y1013" s="706"/>
      <c r="Z1013" s="824"/>
    </row>
    <row r="1014" spans="1:26" s="5" customFormat="1">
      <c r="A1014" s="817" t="s">
        <v>0</v>
      </c>
      <c r="B1014" s="817"/>
      <c r="C1014" s="831" t="s">
        <v>47</v>
      </c>
      <c r="D1014" s="819" t="s">
        <v>2</v>
      </c>
      <c r="E1014" s="820" t="s">
        <v>2700</v>
      </c>
      <c r="F1014" s="821" t="s">
        <v>34</v>
      </c>
      <c r="G1014" s="822" t="s">
        <v>40</v>
      </c>
      <c r="H1014" s="822" t="s">
        <v>40</v>
      </c>
      <c r="I1014" s="846" t="s">
        <v>93</v>
      </c>
      <c r="J1014" s="817" t="s">
        <v>4262</v>
      </c>
      <c r="K1014" s="9" t="s">
        <v>21</v>
      </c>
      <c r="L1014" s="3" t="s">
        <v>106</v>
      </c>
      <c r="M1014" s="37" t="s">
        <v>3448</v>
      </c>
      <c r="N1014" s="3" t="s">
        <v>95</v>
      </c>
      <c r="O1014" s="824"/>
      <c r="P1014" s="271"/>
      <c r="Q1014" s="825"/>
      <c r="R1014" s="826"/>
      <c r="S1014" s="827"/>
      <c r="T1014" s="828"/>
      <c r="U1014" s="829"/>
      <c r="V1014" s="830"/>
      <c r="W1014" s="824" t="s">
        <v>3398</v>
      </c>
      <c r="X1014" s="824"/>
      <c r="Y1014" s="706"/>
      <c r="Z1014" s="824"/>
    </row>
    <row r="1015" spans="1:26" s="5" customFormat="1">
      <c r="A1015" s="817" t="s">
        <v>0</v>
      </c>
      <c r="B1015" s="817" t="s">
        <v>2036</v>
      </c>
      <c r="C1015" s="831" t="s">
        <v>3368</v>
      </c>
      <c r="D1015" s="819" t="str">
        <f t="shared" ref="D1015" si="1001">B1015&amp;" "&amp;" "&amp;C1015</f>
        <v>S1-066  ダイ (竜魔人ダイ)</v>
      </c>
      <c r="E1015" s="820" t="s">
        <v>2700</v>
      </c>
      <c r="F1015" s="821" t="s">
        <v>34</v>
      </c>
      <c r="G1015" s="833" t="s">
        <v>19</v>
      </c>
      <c r="H1015" s="822" t="s">
        <v>40</v>
      </c>
      <c r="I1015" s="845"/>
      <c r="J1015" s="845"/>
      <c r="K1015" s="58" t="s">
        <v>2039</v>
      </c>
      <c r="L1015" s="56" t="s">
        <v>2040</v>
      </c>
      <c r="M1015" s="803" t="s">
        <v>2057</v>
      </c>
      <c r="N1015" s="56" t="s">
        <v>2038</v>
      </c>
      <c r="O1015" s="824"/>
      <c r="P1015" s="271"/>
      <c r="Q1015" s="825">
        <v>2580</v>
      </c>
      <c r="R1015" s="826">
        <v>1720</v>
      </c>
      <c r="S1015" s="827">
        <v>1510</v>
      </c>
      <c r="T1015" s="828">
        <v>1550</v>
      </c>
      <c r="U1015" s="829">
        <v>1300</v>
      </c>
      <c r="V1015" s="830">
        <f t="shared" ref="V1015" si="1002">SUM(Q1015:U1016)</f>
        <v>8660</v>
      </c>
      <c r="W1015" s="824" t="s">
        <v>3389</v>
      </c>
      <c r="X1015" s="824"/>
      <c r="Y1015" s="706"/>
      <c r="Z1015" s="824"/>
    </row>
    <row r="1016" spans="1:26" s="5" customFormat="1">
      <c r="A1016" s="817" t="s">
        <v>0</v>
      </c>
      <c r="B1016" s="817"/>
      <c r="C1016" s="831" t="s">
        <v>3368</v>
      </c>
      <c r="D1016" s="819" t="s">
        <v>2</v>
      </c>
      <c r="E1016" s="820" t="s">
        <v>2700</v>
      </c>
      <c r="F1016" s="821" t="s">
        <v>34</v>
      </c>
      <c r="G1016" s="833" t="s">
        <v>19</v>
      </c>
      <c r="H1016" s="822" t="s">
        <v>40</v>
      </c>
      <c r="I1016" s="845"/>
      <c r="J1016" s="845"/>
      <c r="K1016" s="58" t="s">
        <v>2039</v>
      </c>
      <c r="L1016" s="56" t="s">
        <v>2041</v>
      </c>
      <c r="M1016" s="51" t="s">
        <v>2058</v>
      </c>
      <c r="N1016" s="56" t="s">
        <v>83</v>
      </c>
      <c r="O1016" s="824"/>
      <c r="P1016" s="271"/>
      <c r="Q1016" s="825"/>
      <c r="R1016" s="826"/>
      <c r="S1016" s="827"/>
      <c r="T1016" s="828"/>
      <c r="U1016" s="829"/>
      <c r="V1016" s="830"/>
      <c r="W1016" s="824" t="s">
        <v>3389</v>
      </c>
      <c r="X1016" s="824"/>
      <c r="Y1016" s="706"/>
      <c r="Z1016" s="824"/>
    </row>
    <row r="1017" spans="1:26" s="5" customFormat="1">
      <c r="A1017" s="817" t="s">
        <v>0</v>
      </c>
      <c r="B1017" s="817" t="s">
        <v>2037</v>
      </c>
      <c r="C1017" s="831" t="s">
        <v>4692</v>
      </c>
      <c r="D1017" s="819" t="str">
        <f t="shared" ref="D1017" si="1003">B1017&amp;" "&amp;" "&amp;C1017</f>
        <v>S1-067  しんりゅう</v>
      </c>
      <c r="E1017" s="820" t="s">
        <v>2700</v>
      </c>
      <c r="F1017" s="832" t="s">
        <v>35</v>
      </c>
      <c r="G1017" s="842" t="s">
        <v>89</v>
      </c>
      <c r="H1017" s="842" t="s">
        <v>89</v>
      </c>
      <c r="I1017" s="823" t="s">
        <v>82</v>
      </c>
      <c r="J1017" s="817" t="s">
        <v>4262</v>
      </c>
      <c r="K1017" s="58" t="s">
        <v>2039</v>
      </c>
      <c r="L1017" s="56" t="s">
        <v>2042</v>
      </c>
      <c r="M1017" s="51" t="s">
        <v>2059</v>
      </c>
      <c r="N1017" s="56" t="s">
        <v>83</v>
      </c>
      <c r="O1017" s="824"/>
      <c r="P1017" s="271"/>
      <c r="Q1017" s="825">
        <v>2790</v>
      </c>
      <c r="R1017" s="826">
        <v>1500</v>
      </c>
      <c r="S1017" s="827">
        <v>1120</v>
      </c>
      <c r="T1017" s="828">
        <v>1430</v>
      </c>
      <c r="U1017" s="829">
        <v>1710</v>
      </c>
      <c r="V1017" s="830">
        <f t="shared" ref="V1017" si="1004">SUM(Q1017:U1018)</f>
        <v>8550</v>
      </c>
      <c r="W1017" s="824"/>
      <c r="X1017" s="824"/>
      <c r="Y1017" s="706"/>
      <c r="Z1017" s="824"/>
    </row>
    <row r="1018" spans="1:26" s="5" customFormat="1">
      <c r="A1018" s="817" t="s">
        <v>0</v>
      </c>
      <c r="B1018" s="817"/>
      <c r="C1018" s="831" t="s">
        <v>4692</v>
      </c>
      <c r="D1018" s="819" t="s">
        <v>2</v>
      </c>
      <c r="E1018" s="820" t="s">
        <v>2700</v>
      </c>
      <c r="F1018" s="832" t="s">
        <v>35</v>
      </c>
      <c r="G1018" s="842" t="s">
        <v>89</v>
      </c>
      <c r="H1018" s="842" t="s">
        <v>89</v>
      </c>
      <c r="I1018" s="823" t="s">
        <v>82</v>
      </c>
      <c r="J1018" s="817" t="s">
        <v>4262</v>
      </c>
      <c r="K1018" s="58" t="s">
        <v>2039</v>
      </c>
      <c r="L1018" s="56" t="s">
        <v>2040</v>
      </c>
      <c r="M1018" s="51" t="s">
        <v>3449</v>
      </c>
      <c r="N1018" s="56" t="s">
        <v>83</v>
      </c>
      <c r="O1018" s="824"/>
      <c r="P1018" s="271"/>
      <c r="Q1018" s="825"/>
      <c r="R1018" s="826"/>
      <c r="S1018" s="827"/>
      <c r="T1018" s="828"/>
      <c r="U1018" s="829"/>
      <c r="V1018" s="830"/>
      <c r="W1018" s="824"/>
      <c r="X1018" s="824"/>
      <c r="Y1018" s="706"/>
      <c r="Z1018" s="824"/>
    </row>
    <row r="1019" spans="1:26" s="5" customFormat="1">
      <c r="A1019" s="817" t="s">
        <v>171</v>
      </c>
      <c r="B1019" s="817" t="s">
        <v>650</v>
      </c>
      <c r="C1019" s="831" t="s">
        <v>2</v>
      </c>
      <c r="D1019" s="819" t="str">
        <f t="shared" ref="D1019" si="1005">B1019&amp;" "&amp;" "&amp;C1019</f>
        <v>11-001  ダイ</v>
      </c>
      <c r="E1019" s="858" t="s">
        <v>609</v>
      </c>
      <c r="F1019" s="821" t="s">
        <v>34</v>
      </c>
      <c r="G1019" s="833" t="s">
        <v>19</v>
      </c>
      <c r="H1019" s="833" t="s">
        <v>19</v>
      </c>
      <c r="I1019" s="845"/>
      <c r="J1019" s="845"/>
      <c r="K1019" s="32" t="s">
        <v>21</v>
      </c>
      <c r="L1019" s="30" t="s">
        <v>270</v>
      </c>
      <c r="M1019" s="803" t="s">
        <v>882</v>
      </c>
      <c r="N1019" s="30" t="s">
        <v>491</v>
      </c>
      <c r="O1019" s="824"/>
      <c r="P1019" s="271"/>
      <c r="Q1019" s="825">
        <v>1820</v>
      </c>
      <c r="R1019" s="826">
        <v>1080</v>
      </c>
      <c r="S1019" s="827">
        <v>780</v>
      </c>
      <c r="T1019" s="828">
        <v>1130</v>
      </c>
      <c r="U1019" s="829">
        <v>860</v>
      </c>
      <c r="V1019" s="830">
        <f t="shared" ref="V1019" si="1006">SUM(Q1019:U1020)</f>
        <v>5670</v>
      </c>
      <c r="W1019" s="824" t="s">
        <v>3389</v>
      </c>
      <c r="X1019" s="824"/>
      <c r="Y1019" s="706"/>
      <c r="Z1019" s="824"/>
    </row>
    <row r="1020" spans="1:26" s="5" customFormat="1">
      <c r="A1020" s="817" t="s">
        <v>171</v>
      </c>
      <c r="B1020" s="817"/>
      <c r="C1020" s="831" t="s">
        <v>2</v>
      </c>
      <c r="D1020" s="819" t="s">
        <v>2</v>
      </c>
      <c r="E1020" s="858" t="s">
        <v>609</v>
      </c>
      <c r="F1020" s="821" t="s">
        <v>34</v>
      </c>
      <c r="G1020" s="833" t="s">
        <v>19</v>
      </c>
      <c r="H1020" s="833" t="s">
        <v>19</v>
      </c>
      <c r="I1020" s="845"/>
      <c r="J1020" s="845"/>
      <c r="K1020" s="29"/>
      <c r="L1020" s="29"/>
      <c r="M1020" s="4"/>
      <c r="N1020" s="29"/>
      <c r="O1020" s="824"/>
      <c r="P1020" s="271"/>
      <c r="Q1020" s="825"/>
      <c r="R1020" s="826"/>
      <c r="S1020" s="827"/>
      <c r="T1020" s="828"/>
      <c r="U1020" s="829"/>
      <c r="V1020" s="830"/>
      <c r="W1020" s="824" t="s">
        <v>3389</v>
      </c>
      <c r="X1020" s="824"/>
      <c r="Y1020" s="706"/>
      <c r="Z1020" s="824"/>
    </row>
    <row r="1021" spans="1:26" s="5" customFormat="1">
      <c r="A1021" s="817" t="s">
        <v>171</v>
      </c>
      <c r="B1021" s="817" t="s">
        <v>651</v>
      </c>
      <c r="C1021" s="831" t="s">
        <v>38</v>
      </c>
      <c r="D1021" s="819" t="str">
        <f t="shared" ref="D1021" si="1007">B1021&amp;" "&amp;" "&amp;C1021</f>
        <v>11-002  ポップ</v>
      </c>
      <c r="E1021" s="858" t="s">
        <v>609</v>
      </c>
      <c r="F1021" s="821" t="s">
        <v>34</v>
      </c>
      <c r="G1021" s="822" t="s">
        <v>40</v>
      </c>
      <c r="H1021" s="822" t="s">
        <v>40</v>
      </c>
      <c r="I1021" s="845"/>
      <c r="J1021" s="845"/>
      <c r="K1021" s="32" t="s">
        <v>21</v>
      </c>
      <c r="L1021" s="30" t="s">
        <v>106</v>
      </c>
      <c r="M1021" s="803" t="s">
        <v>883</v>
      </c>
      <c r="N1021" s="30" t="s">
        <v>491</v>
      </c>
      <c r="O1021" s="824"/>
      <c r="P1021" s="271"/>
      <c r="Q1021" s="825">
        <v>1800</v>
      </c>
      <c r="R1021" s="826">
        <v>690</v>
      </c>
      <c r="S1021" s="827">
        <v>1290</v>
      </c>
      <c r="T1021" s="828">
        <v>1010</v>
      </c>
      <c r="U1021" s="829">
        <v>870</v>
      </c>
      <c r="V1021" s="830">
        <f t="shared" ref="V1021" si="1008">SUM(Q1021:U1022)</f>
        <v>5660</v>
      </c>
      <c r="W1021" s="824" t="s">
        <v>3389</v>
      </c>
      <c r="X1021" s="824"/>
      <c r="Y1021" s="706"/>
      <c r="Z1021" s="824"/>
    </row>
    <row r="1022" spans="1:26" s="5" customFormat="1">
      <c r="A1022" s="817" t="s">
        <v>171</v>
      </c>
      <c r="B1022" s="817"/>
      <c r="C1022" s="831" t="s">
        <v>38</v>
      </c>
      <c r="D1022" s="819" t="s">
        <v>2</v>
      </c>
      <c r="E1022" s="858" t="s">
        <v>609</v>
      </c>
      <c r="F1022" s="821" t="s">
        <v>34</v>
      </c>
      <c r="G1022" s="822" t="s">
        <v>40</v>
      </c>
      <c r="H1022" s="822" t="s">
        <v>40</v>
      </c>
      <c r="I1022" s="845"/>
      <c r="J1022" s="845"/>
      <c r="K1022" s="29"/>
      <c r="L1022" s="29"/>
      <c r="M1022" s="4"/>
      <c r="N1022" s="29"/>
      <c r="O1022" s="824"/>
      <c r="P1022" s="271"/>
      <c r="Q1022" s="825"/>
      <c r="R1022" s="826"/>
      <c r="S1022" s="827"/>
      <c r="T1022" s="828"/>
      <c r="U1022" s="829"/>
      <c r="V1022" s="830"/>
      <c r="W1022" s="824" t="s">
        <v>3389</v>
      </c>
      <c r="X1022" s="824"/>
      <c r="Y1022" s="706"/>
      <c r="Z1022" s="824"/>
    </row>
    <row r="1023" spans="1:26" s="5" customFormat="1">
      <c r="A1023" s="817" t="s">
        <v>171</v>
      </c>
      <c r="B1023" s="817" t="s">
        <v>652</v>
      </c>
      <c r="C1023" s="831" t="s">
        <v>183</v>
      </c>
      <c r="D1023" s="819" t="str">
        <f t="shared" ref="D1023" si="1009">B1023&amp;" "&amp;" "&amp;C1023</f>
        <v>11-003  マァム</v>
      </c>
      <c r="E1023" s="858" t="s">
        <v>609</v>
      </c>
      <c r="F1023" s="821" t="s">
        <v>34</v>
      </c>
      <c r="G1023" s="833" t="s">
        <v>19</v>
      </c>
      <c r="H1023" s="833" t="s">
        <v>19</v>
      </c>
      <c r="I1023" s="845"/>
      <c r="J1023" s="845"/>
      <c r="K1023" s="7" t="s">
        <v>37</v>
      </c>
      <c r="L1023" s="30" t="s">
        <v>98</v>
      </c>
      <c r="M1023" s="803" t="s">
        <v>1128</v>
      </c>
      <c r="N1023" s="30" t="s">
        <v>490</v>
      </c>
      <c r="O1023" s="824"/>
      <c r="P1023" s="271"/>
      <c r="Q1023" s="825">
        <v>1810</v>
      </c>
      <c r="R1023" s="826">
        <v>970</v>
      </c>
      <c r="S1023" s="827">
        <v>810</v>
      </c>
      <c r="T1023" s="828">
        <v>1020</v>
      </c>
      <c r="U1023" s="829">
        <v>1050</v>
      </c>
      <c r="V1023" s="830">
        <f t="shared" ref="V1023" si="1010">SUM(Q1023:U1024)</f>
        <v>5660</v>
      </c>
      <c r="W1023" s="824" t="s">
        <v>3389</v>
      </c>
      <c r="X1023" s="824"/>
      <c r="Y1023" s="706"/>
      <c r="Z1023" s="824"/>
    </row>
    <row r="1024" spans="1:26" s="5" customFormat="1">
      <c r="A1024" s="817" t="s">
        <v>171</v>
      </c>
      <c r="B1024" s="817"/>
      <c r="C1024" s="831" t="s">
        <v>183</v>
      </c>
      <c r="D1024" s="819" t="s">
        <v>2</v>
      </c>
      <c r="E1024" s="858" t="s">
        <v>609</v>
      </c>
      <c r="F1024" s="821" t="s">
        <v>34</v>
      </c>
      <c r="G1024" s="833" t="s">
        <v>19</v>
      </c>
      <c r="H1024" s="833" t="s">
        <v>19</v>
      </c>
      <c r="I1024" s="845"/>
      <c r="J1024" s="845"/>
      <c r="K1024" s="29"/>
      <c r="L1024" s="29"/>
      <c r="M1024" s="4"/>
      <c r="N1024" s="29"/>
      <c r="O1024" s="824"/>
      <c r="P1024" s="271"/>
      <c r="Q1024" s="825"/>
      <c r="R1024" s="826"/>
      <c r="S1024" s="827"/>
      <c r="T1024" s="828"/>
      <c r="U1024" s="829"/>
      <c r="V1024" s="830"/>
      <c r="W1024" s="824" t="s">
        <v>3389</v>
      </c>
      <c r="X1024" s="824"/>
      <c r="Y1024" s="706"/>
      <c r="Z1024" s="824"/>
    </row>
    <row r="1025" spans="1:26" s="5" customFormat="1">
      <c r="A1025" s="817" t="s">
        <v>171</v>
      </c>
      <c r="B1025" s="817" t="s">
        <v>653</v>
      </c>
      <c r="C1025" s="831" t="s">
        <v>4</v>
      </c>
      <c r="D1025" s="819" t="str">
        <f t="shared" ref="D1025" si="1011">B1025&amp;" "&amp;" "&amp;C1025</f>
        <v>11-004  クロコダイン</v>
      </c>
      <c r="E1025" s="858" t="s">
        <v>609</v>
      </c>
      <c r="F1025" s="821" t="s">
        <v>34</v>
      </c>
      <c r="G1025" s="842" t="s">
        <v>89</v>
      </c>
      <c r="H1025" s="833" t="s">
        <v>19</v>
      </c>
      <c r="I1025" s="845"/>
      <c r="J1025" s="845"/>
      <c r="K1025" s="32" t="s">
        <v>21</v>
      </c>
      <c r="L1025" s="30" t="s">
        <v>131</v>
      </c>
      <c r="M1025" s="803" t="s">
        <v>1129</v>
      </c>
      <c r="N1025" s="30" t="s">
        <v>491</v>
      </c>
      <c r="O1025" s="824"/>
      <c r="P1025" s="271"/>
      <c r="Q1025" s="825">
        <v>1920</v>
      </c>
      <c r="R1025" s="826">
        <v>1200</v>
      </c>
      <c r="S1025" s="827">
        <v>590</v>
      </c>
      <c r="T1025" s="828">
        <v>740</v>
      </c>
      <c r="U1025" s="829">
        <v>1190</v>
      </c>
      <c r="V1025" s="830">
        <f t="shared" ref="V1025" si="1012">SUM(Q1025:U1026)</f>
        <v>5640</v>
      </c>
      <c r="W1025" s="824"/>
      <c r="X1025" s="824"/>
      <c r="Y1025" s="706"/>
      <c r="Z1025" s="824"/>
    </row>
    <row r="1026" spans="1:26" s="5" customFormat="1">
      <c r="A1026" s="817" t="s">
        <v>171</v>
      </c>
      <c r="B1026" s="817"/>
      <c r="C1026" s="831" t="s">
        <v>4</v>
      </c>
      <c r="D1026" s="819" t="s">
        <v>2</v>
      </c>
      <c r="E1026" s="858" t="s">
        <v>609</v>
      </c>
      <c r="F1026" s="821" t="s">
        <v>34</v>
      </c>
      <c r="G1026" s="842" t="s">
        <v>89</v>
      </c>
      <c r="H1026" s="833" t="s">
        <v>19</v>
      </c>
      <c r="I1026" s="845"/>
      <c r="J1026" s="845"/>
      <c r="K1026" s="29"/>
      <c r="L1026" s="29"/>
      <c r="M1026" s="4"/>
      <c r="N1026" s="29"/>
      <c r="O1026" s="824"/>
      <c r="P1026" s="271"/>
      <c r="Q1026" s="825"/>
      <c r="R1026" s="826"/>
      <c r="S1026" s="827"/>
      <c r="T1026" s="828"/>
      <c r="U1026" s="829"/>
      <c r="V1026" s="830"/>
      <c r="W1026" s="824"/>
      <c r="X1026" s="824"/>
      <c r="Y1026" s="706"/>
      <c r="Z1026" s="824"/>
    </row>
    <row r="1027" spans="1:26" s="5" customFormat="1">
      <c r="A1027" s="817" t="s">
        <v>171</v>
      </c>
      <c r="B1027" s="817" t="s">
        <v>654</v>
      </c>
      <c r="C1027" s="831" t="s">
        <v>631</v>
      </c>
      <c r="D1027" s="819" t="str">
        <f t="shared" ref="D1027" si="1013">B1027&amp;" "&amp;" "&amp;C1027</f>
        <v>11-005  スライム</v>
      </c>
      <c r="E1027" s="858" t="s">
        <v>609</v>
      </c>
      <c r="F1027" s="857" t="s">
        <v>128</v>
      </c>
      <c r="G1027" s="833" t="s">
        <v>19</v>
      </c>
      <c r="H1027" s="833" t="s">
        <v>19</v>
      </c>
      <c r="I1027" s="845"/>
      <c r="J1027" s="845"/>
      <c r="K1027" s="32" t="s">
        <v>21</v>
      </c>
      <c r="L1027" s="30" t="s">
        <v>131</v>
      </c>
      <c r="M1027" s="803" t="s">
        <v>884</v>
      </c>
      <c r="N1027" s="30" t="s">
        <v>491</v>
      </c>
      <c r="O1027" s="824">
        <v>3</v>
      </c>
      <c r="P1027" s="271"/>
      <c r="Q1027" s="825">
        <v>1550</v>
      </c>
      <c r="R1027" s="826">
        <v>890</v>
      </c>
      <c r="S1027" s="827">
        <v>970</v>
      </c>
      <c r="T1027" s="828">
        <v>950</v>
      </c>
      <c r="U1027" s="829">
        <v>1080</v>
      </c>
      <c r="V1027" s="830">
        <f t="shared" ref="V1027" si="1014">SUM(Q1027:U1028)</f>
        <v>5440</v>
      </c>
      <c r="W1027" s="824" t="s">
        <v>3399</v>
      </c>
      <c r="X1027" s="824"/>
      <c r="Y1027" s="706"/>
      <c r="Z1027" s="824"/>
    </row>
    <row r="1028" spans="1:26" s="5" customFormat="1">
      <c r="A1028" s="817" t="s">
        <v>171</v>
      </c>
      <c r="B1028" s="817"/>
      <c r="C1028" s="831" t="s">
        <v>631</v>
      </c>
      <c r="D1028" s="819" t="s">
        <v>2</v>
      </c>
      <c r="E1028" s="858" t="s">
        <v>609</v>
      </c>
      <c r="F1028" s="857" t="s">
        <v>128</v>
      </c>
      <c r="G1028" s="833" t="s">
        <v>19</v>
      </c>
      <c r="H1028" s="833" t="s">
        <v>19</v>
      </c>
      <c r="I1028" s="845"/>
      <c r="J1028" s="845"/>
      <c r="K1028" s="29"/>
      <c r="L1028" s="29"/>
      <c r="M1028" s="4"/>
      <c r="N1028" s="29"/>
      <c r="O1028" s="824">
        <v>1</v>
      </c>
      <c r="P1028" s="271"/>
      <c r="Q1028" s="825"/>
      <c r="R1028" s="826"/>
      <c r="S1028" s="827"/>
      <c r="T1028" s="828"/>
      <c r="U1028" s="829"/>
      <c r="V1028" s="830"/>
      <c r="W1028" s="824" t="s">
        <v>3399</v>
      </c>
      <c r="X1028" s="824"/>
      <c r="Y1028" s="706"/>
      <c r="Z1028" s="824"/>
    </row>
    <row r="1029" spans="1:26" s="5" customFormat="1">
      <c r="A1029" s="817" t="s">
        <v>171</v>
      </c>
      <c r="B1029" s="817" t="s">
        <v>655</v>
      </c>
      <c r="C1029" s="831" t="s">
        <v>1208</v>
      </c>
      <c r="D1029" s="819" t="str">
        <f t="shared" ref="D1029" si="1015">B1029&amp;" "&amp;" "&amp;C1029</f>
        <v>11-006  スライムベス</v>
      </c>
      <c r="E1029" s="858" t="s">
        <v>609</v>
      </c>
      <c r="F1029" s="857" t="s">
        <v>128</v>
      </c>
      <c r="G1029" s="833" t="s">
        <v>19</v>
      </c>
      <c r="H1029" s="833" t="s">
        <v>19</v>
      </c>
      <c r="I1029" s="845"/>
      <c r="J1029" s="845"/>
      <c r="K1029" s="32" t="s">
        <v>21</v>
      </c>
      <c r="L1029" s="30" t="s">
        <v>131</v>
      </c>
      <c r="M1029" s="803" t="s">
        <v>3450</v>
      </c>
      <c r="N1029" s="30" t="s">
        <v>491</v>
      </c>
      <c r="O1029" s="824"/>
      <c r="P1029" s="271"/>
      <c r="Q1029" s="825">
        <v>1680</v>
      </c>
      <c r="R1029" s="826">
        <v>970</v>
      </c>
      <c r="S1029" s="827">
        <v>890</v>
      </c>
      <c r="T1029" s="828">
        <v>1000</v>
      </c>
      <c r="U1029" s="829">
        <v>920</v>
      </c>
      <c r="V1029" s="830">
        <f t="shared" ref="V1029" si="1016">SUM(Q1029:U1030)</f>
        <v>5460</v>
      </c>
      <c r="W1029" s="824" t="s">
        <v>3399</v>
      </c>
      <c r="X1029" s="824"/>
      <c r="Y1029" s="706"/>
      <c r="Z1029" s="824"/>
    </row>
    <row r="1030" spans="1:26" s="5" customFormat="1">
      <c r="A1030" s="817" t="s">
        <v>171</v>
      </c>
      <c r="B1030" s="817"/>
      <c r="C1030" s="831" t="s">
        <v>1208</v>
      </c>
      <c r="D1030" s="819" t="s">
        <v>2</v>
      </c>
      <c r="E1030" s="858" t="s">
        <v>609</v>
      </c>
      <c r="F1030" s="857" t="s">
        <v>128</v>
      </c>
      <c r="G1030" s="833" t="s">
        <v>19</v>
      </c>
      <c r="H1030" s="833" t="s">
        <v>19</v>
      </c>
      <c r="I1030" s="845"/>
      <c r="J1030" s="845"/>
      <c r="K1030" s="29"/>
      <c r="L1030" s="29"/>
      <c r="M1030" s="4"/>
      <c r="N1030" s="29"/>
      <c r="O1030" s="824"/>
      <c r="P1030" s="271"/>
      <c r="Q1030" s="825"/>
      <c r="R1030" s="826"/>
      <c r="S1030" s="827"/>
      <c r="T1030" s="828"/>
      <c r="U1030" s="829"/>
      <c r="V1030" s="830"/>
      <c r="W1030" s="824" t="s">
        <v>3399</v>
      </c>
      <c r="X1030" s="824"/>
      <c r="Y1030" s="706"/>
      <c r="Z1030" s="824"/>
    </row>
    <row r="1031" spans="1:26" s="5" customFormat="1">
      <c r="A1031" s="817" t="s">
        <v>171</v>
      </c>
      <c r="B1031" s="817" t="s">
        <v>656</v>
      </c>
      <c r="C1031" s="831" t="s">
        <v>1209</v>
      </c>
      <c r="D1031" s="819" t="str">
        <f t="shared" ref="D1031" si="1017">B1031&amp;" "&amp;" "&amp;C1031</f>
        <v>11-007  ドラキー</v>
      </c>
      <c r="E1031" s="858" t="s">
        <v>609</v>
      </c>
      <c r="F1031" s="857" t="s">
        <v>128</v>
      </c>
      <c r="G1031" s="833" t="s">
        <v>19</v>
      </c>
      <c r="H1031" s="835" t="s">
        <v>88</v>
      </c>
      <c r="I1031" s="845"/>
      <c r="J1031" s="845"/>
      <c r="K1031" s="32" t="s">
        <v>21</v>
      </c>
      <c r="L1031" s="30" t="s">
        <v>131</v>
      </c>
      <c r="M1031" s="803" t="s">
        <v>885</v>
      </c>
      <c r="N1031" s="30" t="s">
        <v>491</v>
      </c>
      <c r="O1031" s="824" t="s">
        <v>648</v>
      </c>
      <c r="P1031" s="271"/>
      <c r="Q1031" s="825">
        <v>1630</v>
      </c>
      <c r="R1031" s="826">
        <v>1070</v>
      </c>
      <c r="S1031" s="827">
        <v>990</v>
      </c>
      <c r="T1031" s="828">
        <v>1010</v>
      </c>
      <c r="U1031" s="829">
        <v>790</v>
      </c>
      <c r="V1031" s="830">
        <f t="shared" ref="V1031" si="1018">SUM(Q1031:U1032)</f>
        <v>5490</v>
      </c>
      <c r="W1031" s="824"/>
      <c r="X1031" s="824"/>
      <c r="Y1031" s="706"/>
      <c r="Z1031" s="824"/>
    </row>
    <row r="1032" spans="1:26" s="5" customFormat="1">
      <c r="A1032" s="817" t="s">
        <v>171</v>
      </c>
      <c r="B1032" s="817"/>
      <c r="C1032" s="831" t="s">
        <v>1209</v>
      </c>
      <c r="D1032" s="819" t="s">
        <v>2</v>
      </c>
      <c r="E1032" s="858" t="s">
        <v>609</v>
      </c>
      <c r="F1032" s="857" t="s">
        <v>128</v>
      </c>
      <c r="G1032" s="833" t="s">
        <v>19</v>
      </c>
      <c r="H1032" s="835" t="s">
        <v>88</v>
      </c>
      <c r="I1032" s="845"/>
      <c r="J1032" s="845"/>
      <c r="K1032" s="29"/>
      <c r="L1032" s="29"/>
      <c r="M1032" s="4"/>
      <c r="N1032" s="29"/>
      <c r="O1032" s="824">
        <v>1</v>
      </c>
      <c r="P1032" s="271"/>
      <c r="Q1032" s="825"/>
      <c r="R1032" s="826"/>
      <c r="S1032" s="827"/>
      <c r="T1032" s="828"/>
      <c r="U1032" s="829"/>
      <c r="V1032" s="830"/>
      <c r="W1032" s="824"/>
      <c r="X1032" s="824"/>
      <c r="Y1032" s="706"/>
      <c r="Z1032" s="824"/>
    </row>
    <row r="1033" spans="1:26" s="5" customFormat="1">
      <c r="A1033" s="817" t="s">
        <v>171</v>
      </c>
      <c r="B1033" s="817" t="s">
        <v>657</v>
      </c>
      <c r="C1033" s="831" t="s">
        <v>1210</v>
      </c>
      <c r="D1033" s="819" t="str">
        <f t="shared" ref="D1033" si="1019">B1033&amp;" "&amp;" "&amp;C1033</f>
        <v>11-008  くさった死体</v>
      </c>
      <c r="E1033" s="858" t="s">
        <v>609</v>
      </c>
      <c r="F1033" s="856" t="s">
        <v>129</v>
      </c>
      <c r="G1033" s="833" t="s">
        <v>19</v>
      </c>
      <c r="H1033" s="842" t="s">
        <v>89</v>
      </c>
      <c r="I1033" s="845"/>
      <c r="J1033" s="845"/>
      <c r="K1033" s="32" t="s">
        <v>21</v>
      </c>
      <c r="L1033" s="30" t="s">
        <v>3</v>
      </c>
      <c r="M1033" s="803" t="s">
        <v>1196</v>
      </c>
      <c r="N1033" s="30" t="s">
        <v>491</v>
      </c>
      <c r="O1033" s="824"/>
      <c r="P1033" s="271"/>
      <c r="Q1033" s="825">
        <v>1740</v>
      </c>
      <c r="R1033" s="826">
        <v>1230</v>
      </c>
      <c r="S1033" s="827">
        <v>510</v>
      </c>
      <c r="T1033" s="828">
        <v>740</v>
      </c>
      <c r="U1033" s="829">
        <v>1310</v>
      </c>
      <c r="V1033" s="830">
        <f t="shared" ref="V1033" si="1020">SUM(Q1033:U1034)</f>
        <v>5530</v>
      </c>
      <c r="W1033" s="824"/>
      <c r="X1033" s="824"/>
      <c r="Y1033" s="706"/>
      <c r="Z1033" s="824"/>
    </row>
    <row r="1034" spans="1:26" s="5" customFormat="1">
      <c r="A1034" s="817" t="s">
        <v>171</v>
      </c>
      <c r="B1034" s="817"/>
      <c r="C1034" s="831" t="s">
        <v>1210</v>
      </c>
      <c r="D1034" s="819" t="s">
        <v>2</v>
      </c>
      <c r="E1034" s="858" t="s">
        <v>609</v>
      </c>
      <c r="F1034" s="856" t="s">
        <v>129</v>
      </c>
      <c r="G1034" s="833" t="s">
        <v>19</v>
      </c>
      <c r="H1034" s="842" t="s">
        <v>89</v>
      </c>
      <c r="I1034" s="845"/>
      <c r="J1034" s="845"/>
      <c r="K1034" s="29"/>
      <c r="L1034" s="29"/>
      <c r="M1034" s="4"/>
      <c r="N1034" s="29"/>
      <c r="O1034" s="824"/>
      <c r="P1034" s="271"/>
      <c r="Q1034" s="825"/>
      <c r="R1034" s="826"/>
      <c r="S1034" s="827"/>
      <c r="T1034" s="828"/>
      <c r="U1034" s="829"/>
      <c r="V1034" s="830"/>
      <c r="W1034" s="824"/>
      <c r="X1034" s="824"/>
      <c r="Y1034" s="706"/>
      <c r="Z1034" s="824"/>
    </row>
    <row r="1035" spans="1:26" s="5" customFormat="1">
      <c r="A1035" s="817" t="s">
        <v>171</v>
      </c>
      <c r="B1035" s="817" t="s">
        <v>658</v>
      </c>
      <c r="C1035" s="831" t="s">
        <v>1211</v>
      </c>
      <c r="D1035" s="819" t="str">
        <f t="shared" ref="D1035" si="1021">B1035&amp;" "&amp;" "&amp;C1035</f>
        <v>11-009  ボーンファイター</v>
      </c>
      <c r="E1035" s="858" t="s">
        <v>609</v>
      </c>
      <c r="F1035" s="856" t="s">
        <v>129</v>
      </c>
      <c r="G1035" s="833" t="s">
        <v>19</v>
      </c>
      <c r="H1035" s="833" t="s">
        <v>19</v>
      </c>
      <c r="I1035" s="845"/>
      <c r="J1035" s="845"/>
      <c r="K1035" s="32" t="s">
        <v>21</v>
      </c>
      <c r="L1035" s="30" t="s">
        <v>131</v>
      </c>
      <c r="M1035" s="803" t="s">
        <v>886</v>
      </c>
      <c r="N1035" s="30" t="s">
        <v>491</v>
      </c>
      <c r="O1035" s="824">
        <v>3</v>
      </c>
      <c r="P1035" s="271"/>
      <c r="Q1035" s="825">
        <v>1740</v>
      </c>
      <c r="R1035" s="826">
        <v>1080</v>
      </c>
      <c r="S1035" s="827">
        <v>700</v>
      </c>
      <c r="T1035" s="828">
        <v>960</v>
      </c>
      <c r="U1035" s="829">
        <v>1090</v>
      </c>
      <c r="V1035" s="830">
        <f t="shared" ref="V1035" si="1022">SUM(Q1035:U1036)</f>
        <v>5570</v>
      </c>
      <c r="W1035" s="443" t="s">
        <v>3400</v>
      </c>
      <c r="X1035" s="824"/>
      <c r="Y1035" s="706"/>
      <c r="Z1035" s="824"/>
    </row>
    <row r="1036" spans="1:26" s="5" customFormat="1">
      <c r="A1036" s="817" t="s">
        <v>171</v>
      </c>
      <c r="B1036" s="817"/>
      <c r="C1036" s="831" t="s">
        <v>1211</v>
      </c>
      <c r="D1036" s="819" t="s">
        <v>2</v>
      </c>
      <c r="E1036" s="858" t="s">
        <v>609</v>
      </c>
      <c r="F1036" s="856" t="s">
        <v>129</v>
      </c>
      <c r="G1036" s="833" t="s">
        <v>19</v>
      </c>
      <c r="H1036" s="833" t="s">
        <v>19</v>
      </c>
      <c r="I1036" s="845"/>
      <c r="J1036" s="845"/>
      <c r="K1036" s="29"/>
      <c r="L1036" s="29"/>
      <c r="M1036" s="4"/>
      <c r="N1036" s="29"/>
      <c r="O1036" s="824">
        <v>1</v>
      </c>
      <c r="P1036" s="271"/>
      <c r="Q1036" s="825"/>
      <c r="R1036" s="826"/>
      <c r="S1036" s="827"/>
      <c r="T1036" s="828"/>
      <c r="U1036" s="829"/>
      <c r="V1036" s="830"/>
      <c r="W1036" s="443" t="s">
        <v>4688</v>
      </c>
      <c r="X1036" s="824"/>
      <c r="Y1036" s="706"/>
      <c r="Z1036" s="824"/>
    </row>
    <row r="1037" spans="1:26" s="5" customFormat="1">
      <c r="A1037" s="817" t="s">
        <v>171</v>
      </c>
      <c r="B1037" s="817" t="s">
        <v>659</v>
      </c>
      <c r="C1037" s="831" t="s">
        <v>123</v>
      </c>
      <c r="D1037" s="819" t="str">
        <f t="shared" ref="D1037" si="1023">B1037&amp;" "&amp;" "&amp;C1037</f>
        <v>11-010  ばくだん岩</v>
      </c>
      <c r="E1037" s="858" t="s">
        <v>609</v>
      </c>
      <c r="F1037" s="855" t="s">
        <v>130</v>
      </c>
      <c r="G1037" s="833" t="s">
        <v>19</v>
      </c>
      <c r="H1037" s="833" t="s">
        <v>19</v>
      </c>
      <c r="I1037" s="845"/>
      <c r="J1037" s="845"/>
      <c r="K1037" s="7" t="s">
        <v>37</v>
      </c>
      <c r="L1037" s="30" t="s">
        <v>39</v>
      </c>
      <c r="M1037" s="803" t="s">
        <v>3451</v>
      </c>
      <c r="N1037" s="30" t="s">
        <v>490</v>
      </c>
      <c r="O1037" s="824">
        <v>3</v>
      </c>
      <c r="P1037" s="271"/>
      <c r="Q1037" s="825">
        <v>1690</v>
      </c>
      <c r="R1037" s="826">
        <v>1100</v>
      </c>
      <c r="S1037" s="827">
        <v>740</v>
      </c>
      <c r="T1037" s="828">
        <v>780</v>
      </c>
      <c r="U1037" s="829">
        <v>1260</v>
      </c>
      <c r="V1037" s="830">
        <f t="shared" ref="V1037" si="1024">SUM(Q1037:U1038)</f>
        <v>5570</v>
      </c>
      <c r="W1037" s="824"/>
      <c r="X1037" s="824"/>
      <c r="Y1037" s="706"/>
      <c r="Z1037" s="824"/>
    </row>
    <row r="1038" spans="1:26" s="5" customFormat="1">
      <c r="A1038" s="817" t="s">
        <v>171</v>
      </c>
      <c r="B1038" s="817"/>
      <c r="C1038" s="831" t="s">
        <v>123</v>
      </c>
      <c r="D1038" s="819" t="s">
        <v>2</v>
      </c>
      <c r="E1038" s="858" t="s">
        <v>609</v>
      </c>
      <c r="F1038" s="855" t="s">
        <v>130</v>
      </c>
      <c r="G1038" s="833" t="s">
        <v>19</v>
      </c>
      <c r="H1038" s="833" t="s">
        <v>19</v>
      </c>
      <c r="I1038" s="845"/>
      <c r="J1038" s="845"/>
      <c r="K1038" s="29"/>
      <c r="L1038" s="29"/>
      <c r="M1038" s="4"/>
      <c r="N1038" s="29"/>
      <c r="O1038" s="824">
        <v>1</v>
      </c>
      <c r="P1038" s="271"/>
      <c r="Q1038" s="825"/>
      <c r="R1038" s="826"/>
      <c r="S1038" s="827"/>
      <c r="T1038" s="828"/>
      <c r="U1038" s="829"/>
      <c r="V1038" s="830"/>
      <c r="W1038" s="824"/>
      <c r="X1038" s="824"/>
      <c r="Y1038" s="706"/>
      <c r="Z1038" s="824"/>
    </row>
    <row r="1039" spans="1:26" s="5" customFormat="1">
      <c r="A1039" s="817" t="s">
        <v>171</v>
      </c>
      <c r="B1039" s="817" t="s">
        <v>660</v>
      </c>
      <c r="C1039" s="831" t="s">
        <v>1212</v>
      </c>
      <c r="D1039" s="819" t="str">
        <f t="shared" ref="D1039" si="1025">B1039&amp;" "&amp;" "&amp;C1039</f>
        <v>11-011  ギズモ</v>
      </c>
      <c r="E1039" s="858" t="s">
        <v>609</v>
      </c>
      <c r="F1039" s="855" t="s">
        <v>130</v>
      </c>
      <c r="G1039" s="842" t="s">
        <v>89</v>
      </c>
      <c r="H1039" s="835" t="s">
        <v>88</v>
      </c>
      <c r="I1039" s="845"/>
      <c r="J1039" s="845"/>
      <c r="K1039" s="7" t="s">
        <v>37</v>
      </c>
      <c r="L1039" s="30" t="s">
        <v>20</v>
      </c>
      <c r="M1039" s="4" t="s">
        <v>1114</v>
      </c>
      <c r="N1039" s="30" t="s">
        <v>496</v>
      </c>
      <c r="O1039" s="824"/>
      <c r="P1039" s="271"/>
      <c r="Q1039" s="825">
        <v>1710</v>
      </c>
      <c r="R1039" s="826">
        <v>790</v>
      </c>
      <c r="S1039" s="827">
        <v>1030</v>
      </c>
      <c r="T1039" s="828">
        <v>1090</v>
      </c>
      <c r="U1039" s="829">
        <v>890</v>
      </c>
      <c r="V1039" s="830">
        <f t="shared" ref="V1039" si="1026">SUM(Q1039:U1040)</f>
        <v>5510</v>
      </c>
      <c r="W1039" s="824"/>
      <c r="X1039" s="824"/>
      <c r="Y1039" s="706"/>
      <c r="Z1039" s="824"/>
    </row>
    <row r="1040" spans="1:26" s="5" customFormat="1">
      <c r="A1040" s="817" t="s">
        <v>171</v>
      </c>
      <c r="B1040" s="817"/>
      <c r="C1040" s="831" t="s">
        <v>1212</v>
      </c>
      <c r="D1040" s="819" t="s">
        <v>2</v>
      </c>
      <c r="E1040" s="858" t="s">
        <v>609</v>
      </c>
      <c r="F1040" s="855" t="s">
        <v>130</v>
      </c>
      <c r="G1040" s="842" t="s">
        <v>89</v>
      </c>
      <c r="H1040" s="835" t="s">
        <v>88</v>
      </c>
      <c r="I1040" s="845"/>
      <c r="J1040" s="845"/>
      <c r="K1040" s="29"/>
      <c r="L1040" s="29"/>
      <c r="M1040" s="4"/>
      <c r="N1040" s="29"/>
      <c r="O1040" s="824"/>
      <c r="P1040" s="271"/>
      <c r="Q1040" s="825"/>
      <c r="R1040" s="826"/>
      <c r="S1040" s="827"/>
      <c r="T1040" s="828"/>
      <c r="U1040" s="829"/>
      <c r="V1040" s="830"/>
      <c r="W1040" s="824"/>
      <c r="X1040" s="824"/>
      <c r="Y1040" s="706"/>
      <c r="Z1040" s="824"/>
    </row>
    <row r="1041" spans="1:26" s="5" customFormat="1">
      <c r="A1041" s="817" t="s">
        <v>171</v>
      </c>
      <c r="B1041" s="817" t="s">
        <v>661</v>
      </c>
      <c r="C1041" s="831" t="s">
        <v>1213</v>
      </c>
      <c r="D1041" s="819" t="str">
        <f t="shared" ref="D1041" si="1027">B1041&amp;" "&amp;" "&amp;C1041</f>
        <v>11-012  さまようよろい</v>
      </c>
      <c r="E1041" s="858" t="s">
        <v>609</v>
      </c>
      <c r="F1041" s="851" t="s">
        <v>78</v>
      </c>
      <c r="G1041" s="833" t="s">
        <v>19</v>
      </c>
      <c r="H1041" s="833" t="s">
        <v>19</v>
      </c>
      <c r="I1041" s="845"/>
      <c r="J1041" s="845"/>
      <c r="K1041" s="32" t="s">
        <v>21</v>
      </c>
      <c r="L1041" s="30" t="s">
        <v>131</v>
      </c>
      <c r="M1041" s="803" t="s">
        <v>3452</v>
      </c>
      <c r="N1041" s="30" t="s">
        <v>491</v>
      </c>
      <c r="O1041" s="824"/>
      <c r="P1041" s="271"/>
      <c r="Q1041" s="825">
        <v>1770</v>
      </c>
      <c r="R1041" s="826">
        <v>1180</v>
      </c>
      <c r="S1041" s="827">
        <v>670</v>
      </c>
      <c r="T1041" s="828">
        <v>680</v>
      </c>
      <c r="U1041" s="829">
        <v>1240</v>
      </c>
      <c r="V1041" s="830">
        <f t="shared" ref="V1041" si="1028">SUM(Q1041:U1042)</f>
        <v>5540</v>
      </c>
      <c r="W1041" s="824"/>
      <c r="X1041" s="824"/>
      <c r="Y1041" s="706"/>
      <c r="Z1041" s="824"/>
    </row>
    <row r="1042" spans="1:26" s="5" customFormat="1">
      <c r="A1042" s="817" t="s">
        <v>171</v>
      </c>
      <c r="B1042" s="817"/>
      <c r="C1042" s="831" t="s">
        <v>1213</v>
      </c>
      <c r="D1042" s="819" t="s">
        <v>2</v>
      </c>
      <c r="E1042" s="858" t="s">
        <v>609</v>
      </c>
      <c r="F1042" s="851" t="s">
        <v>78</v>
      </c>
      <c r="G1042" s="833" t="s">
        <v>19</v>
      </c>
      <c r="H1042" s="833" t="s">
        <v>19</v>
      </c>
      <c r="I1042" s="845"/>
      <c r="J1042" s="845"/>
      <c r="K1042" s="29"/>
      <c r="L1042" s="29"/>
      <c r="M1042" s="4"/>
      <c r="N1042" s="29"/>
      <c r="O1042" s="824"/>
      <c r="P1042" s="271"/>
      <c r="Q1042" s="825"/>
      <c r="R1042" s="826"/>
      <c r="S1042" s="827"/>
      <c r="T1042" s="828"/>
      <c r="U1042" s="829"/>
      <c r="V1042" s="830"/>
      <c r="W1042" s="824"/>
      <c r="X1042" s="824"/>
      <c r="Y1042" s="706"/>
      <c r="Z1042" s="824"/>
    </row>
    <row r="1043" spans="1:26" s="5" customFormat="1">
      <c r="A1043" s="817" t="s">
        <v>171</v>
      </c>
      <c r="B1043" s="817" t="s">
        <v>662</v>
      </c>
      <c r="C1043" s="831" t="s">
        <v>1214</v>
      </c>
      <c r="D1043" s="819" t="str">
        <f t="shared" ref="D1043" si="1029">B1043&amp;" "&amp;" "&amp;C1043</f>
        <v>11-013  ゴースト</v>
      </c>
      <c r="E1043" s="858" t="s">
        <v>609</v>
      </c>
      <c r="F1043" s="851" t="s">
        <v>78</v>
      </c>
      <c r="G1043" s="833" t="s">
        <v>19</v>
      </c>
      <c r="H1043" s="835" t="s">
        <v>88</v>
      </c>
      <c r="I1043" s="845"/>
      <c r="J1043" s="845"/>
      <c r="K1043" s="32" t="s">
        <v>21</v>
      </c>
      <c r="L1043" s="30" t="s">
        <v>131</v>
      </c>
      <c r="M1043" s="803" t="s">
        <v>887</v>
      </c>
      <c r="N1043" s="30" t="s">
        <v>496</v>
      </c>
      <c r="O1043" s="824"/>
      <c r="P1043" s="271"/>
      <c r="Q1043" s="825">
        <v>1490</v>
      </c>
      <c r="R1043" s="826">
        <v>1160</v>
      </c>
      <c r="S1043" s="827">
        <v>1210</v>
      </c>
      <c r="T1043" s="828">
        <v>1080</v>
      </c>
      <c r="U1043" s="829">
        <v>570</v>
      </c>
      <c r="V1043" s="830">
        <f t="shared" ref="V1043" si="1030">SUM(Q1043:U1044)</f>
        <v>5510</v>
      </c>
      <c r="W1043" s="443" t="s">
        <v>3918</v>
      </c>
      <c r="X1043" s="824"/>
      <c r="Y1043" s="706"/>
      <c r="Z1043" s="824"/>
    </row>
    <row r="1044" spans="1:26" s="5" customFormat="1">
      <c r="A1044" s="817" t="s">
        <v>171</v>
      </c>
      <c r="B1044" s="817"/>
      <c r="C1044" s="831" t="s">
        <v>1214</v>
      </c>
      <c r="D1044" s="819" t="s">
        <v>2</v>
      </c>
      <c r="E1044" s="858" t="s">
        <v>609</v>
      </c>
      <c r="F1044" s="851" t="s">
        <v>78</v>
      </c>
      <c r="G1044" s="833" t="s">
        <v>19</v>
      </c>
      <c r="H1044" s="835" t="s">
        <v>88</v>
      </c>
      <c r="I1044" s="845"/>
      <c r="J1044" s="845"/>
      <c r="K1044" s="29"/>
      <c r="L1044" s="29"/>
      <c r="M1044" s="4"/>
      <c r="N1044" s="29"/>
      <c r="O1044" s="824"/>
      <c r="P1044" s="271"/>
      <c r="Q1044" s="825"/>
      <c r="R1044" s="826"/>
      <c r="S1044" s="827"/>
      <c r="T1044" s="828"/>
      <c r="U1044" s="829"/>
      <c r="V1044" s="830"/>
      <c r="W1044" s="443" t="s">
        <v>4681</v>
      </c>
      <c r="X1044" s="824"/>
      <c r="Y1044" s="706"/>
      <c r="Z1044" s="824"/>
    </row>
    <row r="1045" spans="1:26" s="5" customFormat="1">
      <c r="A1045" s="817" t="s">
        <v>171</v>
      </c>
      <c r="B1045" s="817" t="s">
        <v>663</v>
      </c>
      <c r="C1045" s="831" t="s">
        <v>3403</v>
      </c>
      <c r="D1045" s="819" t="str">
        <f t="shared" ref="D1045" si="1031">B1045&amp;" "&amp;" "&amp;C1045</f>
        <v>11-014  ゴーレム</v>
      </c>
      <c r="E1045" s="858" t="s">
        <v>609</v>
      </c>
      <c r="F1045" s="851" t="s">
        <v>78</v>
      </c>
      <c r="G1045" s="833" t="s">
        <v>19</v>
      </c>
      <c r="H1045" s="833" t="s">
        <v>19</v>
      </c>
      <c r="I1045" s="845"/>
      <c r="J1045" s="845"/>
      <c r="K1045" s="32" t="s">
        <v>21</v>
      </c>
      <c r="L1045" s="30" t="s">
        <v>3</v>
      </c>
      <c r="M1045" s="37" t="s">
        <v>3453</v>
      </c>
      <c r="N1045" s="30" t="s">
        <v>490</v>
      </c>
      <c r="O1045" s="824"/>
      <c r="P1045" s="271"/>
      <c r="Q1045" s="825">
        <v>1870</v>
      </c>
      <c r="R1045" s="826">
        <v>1100</v>
      </c>
      <c r="S1045" s="827">
        <v>620</v>
      </c>
      <c r="T1045" s="828">
        <v>730</v>
      </c>
      <c r="U1045" s="829">
        <v>1240</v>
      </c>
      <c r="V1045" s="830">
        <f t="shared" ref="V1045" si="1032">SUM(Q1045:U1046)</f>
        <v>5560</v>
      </c>
      <c r="W1045" s="824"/>
      <c r="X1045" s="824"/>
      <c r="Y1045" s="706"/>
      <c r="Z1045" s="824"/>
    </row>
    <row r="1046" spans="1:26" s="5" customFormat="1">
      <c r="A1046" s="817" t="s">
        <v>171</v>
      </c>
      <c r="B1046" s="817"/>
      <c r="C1046" s="831" t="s">
        <v>3403</v>
      </c>
      <c r="D1046" s="819" t="s">
        <v>2</v>
      </c>
      <c r="E1046" s="858" t="s">
        <v>609</v>
      </c>
      <c r="F1046" s="851" t="s">
        <v>78</v>
      </c>
      <c r="G1046" s="833" t="s">
        <v>19</v>
      </c>
      <c r="H1046" s="833" t="s">
        <v>19</v>
      </c>
      <c r="I1046" s="845"/>
      <c r="J1046" s="845"/>
      <c r="K1046" s="29"/>
      <c r="L1046" s="29"/>
      <c r="M1046" s="4"/>
      <c r="N1046" s="29"/>
      <c r="O1046" s="824"/>
      <c r="P1046" s="271"/>
      <c r="Q1046" s="825"/>
      <c r="R1046" s="826"/>
      <c r="S1046" s="827"/>
      <c r="T1046" s="828"/>
      <c r="U1046" s="829"/>
      <c r="V1046" s="830"/>
      <c r="W1046" s="824"/>
      <c r="X1046" s="824"/>
      <c r="Y1046" s="706"/>
      <c r="Z1046" s="824"/>
    </row>
    <row r="1047" spans="1:26" s="5" customFormat="1">
      <c r="A1047" s="817" t="s">
        <v>171</v>
      </c>
      <c r="B1047" s="817" t="s">
        <v>664</v>
      </c>
      <c r="C1047" s="818" t="s">
        <v>541</v>
      </c>
      <c r="D1047" s="819" t="str">
        <f t="shared" ref="D1047" si="1033">B1047&amp;" "&amp;" "&amp;C1047</f>
        <v>11-015  キラーアーマー</v>
      </c>
      <c r="E1047" s="858" t="s">
        <v>609</v>
      </c>
      <c r="F1047" s="851" t="s">
        <v>78</v>
      </c>
      <c r="G1047" s="833" t="s">
        <v>19</v>
      </c>
      <c r="H1047" s="833" t="s">
        <v>19</v>
      </c>
      <c r="I1047" s="845"/>
      <c r="J1047" s="845"/>
      <c r="K1047" s="32" t="s">
        <v>21</v>
      </c>
      <c r="L1047" s="30" t="s">
        <v>3</v>
      </c>
      <c r="M1047" s="803" t="s">
        <v>888</v>
      </c>
      <c r="N1047" s="30" t="s">
        <v>491</v>
      </c>
      <c r="O1047" s="824">
        <v>3</v>
      </c>
      <c r="P1047" s="271"/>
      <c r="Q1047" s="825">
        <v>1870</v>
      </c>
      <c r="R1047" s="826">
        <v>1130</v>
      </c>
      <c r="S1047" s="827">
        <v>590</v>
      </c>
      <c r="T1047" s="828">
        <v>620</v>
      </c>
      <c r="U1047" s="829">
        <v>1360</v>
      </c>
      <c r="V1047" s="830">
        <f t="shared" ref="V1047" si="1034">SUM(Q1047:U1048)</f>
        <v>5570</v>
      </c>
      <c r="W1047" s="824"/>
      <c r="X1047" s="824"/>
      <c r="Y1047" s="706"/>
      <c r="Z1047" s="824"/>
    </row>
    <row r="1048" spans="1:26" s="5" customFormat="1">
      <c r="A1048" s="817" t="s">
        <v>171</v>
      </c>
      <c r="B1048" s="817"/>
      <c r="C1048" s="818" t="s">
        <v>541</v>
      </c>
      <c r="D1048" s="819" t="s">
        <v>2</v>
      </c>
      <c r="E1048" s="858" t="s">
        <v>609</v>
      </c>
      <c r="F1048" s="851" t="s">
        <v>78</v>
      </c>
      <c r="G1048" s="833" t="s">
        <v>19</v>
      </c>
      <c r="H1048" s="833" t="s">
        <v>19</v>
      </c>
      <c r="I1048" s="845"/>
      <c r="J1048" s="845"/>
      <c r="K1048" s="29"/>
      <c r="L1048" s="29"/>
      <c r="M1048" s="4"/>
      <c r="N1048" s="29"/>
      <c r="O1048" s="824">
        <v>1</v>
      </c>
      <c r="P1048" s="271"/>
      <c r="Q1048" s="825"/>
      <c r="R1048" s="826"/>
      <c r="S1048" s="827"/>
      <c r="T1048" s="828"/>
      <c r="U1048" s="829"/>
      <c r="V1048" s="830"/>
      <c r="W1048" s="824"/>
      <c r="X1048" s="824"/>
      <c r="Y1048" s="706"/>
      <c r="Z1048" s="824"/>
    </row>
    <row r="1049" spans="1:26" s="5" customFormat="1">
      <c r="A1049" s="817" t="s">
        <v>171</v>
      </c>
      <c r="B1049" s="817" t="s">
        <v>665</v>
      </c>
      <c r="C1049" s="831" t="s">
        <v>1215</v>
      </c>
      <c r="D1049" s="819" t="str">
        <f t="shared" ref="D1049" si="1035">B1049&amp;" "&amp;" "&amp;C1049</f>
        <v>11-016  ガルダンディー</v>
      </c>
      <c r="E1049" s="854" t="s">
        <v>630</v>
      </c>
      <c r="F1049" s="832" t="s">
        <v>35</v>
      </c>
      <c r="G1049" s="833" t="s">
        <v>19</v>
      </c>
      <c r="H1049" s="833" t="s">
        <v>19</v>
      </c>
      <c r="I1049" s="845"/>
      <c r="J1049" s="845"/>
      <c r="K1049" s="8" t="s">
        <v>99</v>
      </c>
      <c r="L1049" s="30" t="s">
        <v>131</v>
      </c>
      <c r="M1049" s="803" t="s">
        <v>3454</v>
      </c>
      <c r="N1049" s="30" t="s">
        <v>491</v>
      </c>
      <c r="O1049" s="824"/>
      <c r="P1049" s="271"/>
      <c r="Q1049" s="825">
        <v>1800</v>
      </c>
      <c r="R1049" s="826">
        <v>1150</v>
      </c>
      <c r="S1049" s="827">
        <v>1030</v>
      </c>
      <c r="T1049" s="828">
        <v>1220</v>
      </c>
      <c r="U1049" s="829">
        <v>790</v>
      </c>
      <c r="V1049" s="830">
        <f t="shared" ref="V1049" si="1036">SUM(Q1049:U1050)</f>
        <v>5990</v>
      </c>
      <c r="W1049" s="824" t="s">
        <v>3397</v>
      </c>
      <c r="X1049" s="824"/>
      <c r="Y1049" s="706"/>
      <c r="Z1049" s="824"/>
    </row>
    <row r="1050" spans="1:26" s="5" customFormat="1">
      <c r="A1050" s="817" t="s">
        <v>171</v>
      </c>
      <c r="B1050" s="817"/>
      <c r="C1050" s="831" t="s">
        <v>1215</v>
      </c>
      <c r="D1050" s="819" t="s">
        <v>2</v>
      </c>
      <c r="E1050" s="854" t="s">
        <v>630</v>
      </c>
      <c r="F1050" s="832" t="s">
        <v>35</v>
      </c>
      <c r="G1050" s="833" t="s">
        <v>19</v>
      </c>
      <c r="H1050" s="833" t="s">
        <v>19</v>
      </c>
      <c r="I1050" s="845"/>
      <c r="J1050" s="845"/>
      <c r="K1050" s="29"/>
      <c r="L1050" s="29"/>
      <c r="M1050" s="4"/>
      <c r="N1050" s="29"/>
      <c r="O1050" s="824"/>
      <c r="P1050" s="271"/>
      <c r="Q1050" s="825"/>
      <c r="R1050" s="826"/>
      <c r="S1050" s="827"/>
      <c r="T1050" s="828"/>
      <c r="U1050" s="829"/>
      <c r="V1050" s="830"/>
      <c r="W1050" s="824" t="s">
        <v>3397</v>
      </c>
      <c r="X1050" s="824"/>
      <c r="Y1050" s="706"/>
      <c r="Z1050" s="824"/>
    </row>
    <row r="1051" spans="1:26" s="5" customFormat="1">
      <c r="A1051" s="817" t="s">
        <v>171</v>
      </c>
      <c r="B1051" s="817" t="s">
        <v>666</v>
      </c>
      <c r="C1051" s="831" t="s">
        <v>38</v>
      </c>
      <c r="D1051" s="819" t="str">
        <f t="shared" ref="D1051" si="1037">B1051&amp;" "&amp;" "&amp;C1051</f>
        <v>11-017  ポップ</v>
      </c>
      <c r="E1051" s="854" t="s">
        <v>630</v>
      </c>
      <c r="F1051" s="821" t="s">
        <v>34</v>
      </c>
      <c r="G1051" s="822" t="s">
        <v>40</v>
      </c>
      <c r="H1051" s="822" t="s">
        <v>40</v>
      </c>
      <c r="I1051" s="845"/>
      <c r="J1051" s="845"/>
      <c r="K1051" s="7" t="s">
        <v>37</v>
      </c>
      <c r="L1051" s="30" t="s">
        <v>98</v>
      </c>
      <c r="M1051" s="803" t="s">
        <v>3455</v>
      </c>
      <c r="N1051" s="30" t="s">
        <v>492</v>
      </c>
      <c r="O1051" s="824"/>
      <c r="P1051" s="271"/>
      <c r="Q1051" s="825">
        <v>2020</v>
      </c>
      <c r="R1051" s="826">
        <v>690</v>
      </c>
      <c r="S1051" s="827">
        <v>1330</v>
      </c>
      <c r="T1051" s="828">
        <v>1050</v>
      </c>
      <c r="U1051" s="829">
        <v>920</v>
      </c>
      <c r="V1051" s="830">
        <f t="shared" ref="V1051" si="1038">SUM(Q1051:U1052)</f>
        <v>6010</v>
      </c>
      <c r="W1051" s="824" t="s">
        <v>3389</v>
      </c>
      <c r="X1051" s="824"/>
      <c r="Y1051" s="706"/>
      <c r="Z1051" s="824"/>
    </row>
    <row r="1052" spans="1:26" s="5" customFormat="1">
      <c r="A1052" s="817" t="s">
        <v>171</v>
      </c>
      <c r="B1052" s="817"/>
      <c r="C1052" s="831" t="s">
        <v>38</v>
      </c>
      <c r="D1052" s="819" t="s">
        <v>2</v>
      </c>
      <c r="E1052" s="854" t="s">
        <v>630</v>
      </c>
      <c r="F1052" s="821" t="s">
        <v>34</v>
      </c>
      <c r="G1052" s="822" t="s">
        <v>40</v>
      </c>
      <c r="H1052" s="822" t="s">
        <v>40</v>
      </c>
      <c r="I1052" s="845"/>
      <c r="J1052" s="845"/>
      <c r="K1052" s="29"/>
      <c r="L1052" s="29"/>
      <c r="M1052" s="4"/>
      <c r="N1052" s="29"/>
      <c r="O1052" s="824"/>
      <c r="P1052" s="271"/>
      <c r="Q1052" s="825"/>
      <c r="R1052" s="826"/>
      <c r="S1052" s="827"/>
      <c r="T1052" s="828"/>
      <c r="U1052" s="829"/>
      <c r="V1052" s="830"/>
      <c r="W1052" s="824" t="s">
        <v>3389</v>
      </c>
      <c r="X1052" s="824"/>
      <c r="Y1052" s="706"/>
      <c r="Z1052" s="824"/>
    </row>
    <row r="1053" spans="1:26" s="5" customFormat="1">
      <c r="A1053" s="817" t="s">
        <v>171</v>
      </c>
      <c r="B1053" s="817" t="s">
        <v>667</v>
      </c>
      <c r="C1053" s="831" t="s">
        <v>172</v>
      </c>
      <c r="D1053" s="819" t="str">
        <f t="shared" ref="D1053" si="1039">B1053&amp;" "&amp;" "&amp;C1053</f>
        <v>11-018  ヒュンケル</v>
      </c>
      <c r="E1053" s="854" t="s">
        <v>630</v>
      </c>
      <c r="F1053" s="821" t="s">
        <v>34</v>
      </c>
      <c r="G1053" s="833" t="s">
        <v>19</v>
      </c>
      <c r="H1053" s="833" t="s">
        <v>19</v>
      </c>
      <c r="I1053" s="845"/>
      <c r="J1053" s="845"/>
      <c r="K1053" s="32" t="s">
        <v>21</v>
      </c>
      <c r="L1053" s="30" t="s">
        <v>270</v>
      </c>
      <c r="M1053" s="803" t="s">
        <v>3456</v>
      </c>
      <c r="N1053" s="30" t="s">
        <v>491</v>
      </c>
      <c r="O1053" s="824"/>
      <c r="P1053" s="271"/>
      <c r="Q1053" s="825">
        <v>2020</v>
      </c>
      <c r="R1053" s="826">
        <v>1100</v>
      </c>
      <c r="S1053" s="827">
        <v>680</v>
      </c>
      <c r="T1053" s="828">
        <v>930</v>
      </c>
      <c r="U1053" s="829">
        <v>1280</v>
      </c>
      <c r="V1053" s="830">
        <f t="shared" ref="V1053" si="1040">SUM(Q1053:U1054)</f>
        <v>6010</v>
      </c>
      <c r="W1053" s="824" t="s">
        <v>3389</v>
      </c>
      <c r="X1053" s="824"/>
      <c r="Y1053" s="706"/>
      <c r="Z1053" s="824"/>
    </row>
    <row r="1054" spans="1:26" s="5" customFormat="1">
      <c r="A1054" s="817" t="s">
        <v>171</v>
      </c>
      <c r="B1054" s="817"/>
      <c r="C1054" s="831" t="s">
        <v>172</v>
      </c>
      <c r="D1054" s="819" t="s">
        <v>2</v>
      </c>
      <c r="E1054" s="854" t="s">
        <v>630</v>
      </c>
      <c r="F1054" s="821" t="s">
        <v>34</v>
      </c>
      <c r="G1054" s="833" t="s">
        <v>19</v>
      </c>
      <c r="H1054" s="833" t="s">
        <v>19</v>
      </c>
      <c r="I1054" s="845"/>
      <c r="J1054" s="845"/>
      <c r="K1054" s="29"/>
      <c r="L1054" s="29"/>
      <c r="M1054" s="4"/>
      <c r="N1054" s="29"/>
      <c r="O1054" s="824"/>
      <c r="P1054" s="271"/>
      <c r="Q1054" s="825"/>
      <c r="R1054" s="826"/>
      <c r="S1054" s="827"/>
      <c r="T1054" s="828"/>
      <c r="U1054" s="829"/>
      <c r="V1054" s="830"/>
      <c r="W1054" s="824" t="s">
        <v>3389</v>
      </c>
      <c r="X1054" s="824"/>
      <c r="Y1054" s="706"/>
      <c r="Z1054" s="824"/>
    </row>
    <row r="1055" spans="1:26" s="5" customFormat="1">
      <c r="A1055" s="817" t="s">
        <v>171</v>
      </c>
      <c r="B1055" s="817" t="s">
        <v>668</v>
      </c>
      <c r="C1055" s="831" t="s">
        <v>43</v>
      </c>
      <c r="D1055" s="819" t="str">
        <f t="shared" ref="D1055" si="1041">B1055&amp;" "&amp;" "&amp;C1055</f>
        <v>11-019  ラーハルト</v>
      </c>
      <c r="E1055" s="854" t="s">
        <v>630</v>
      </c>
      <c r="F1055" s="832" t="s">
        <v>35</v>
      </c>
      <c r="G1055" s="833" t="s">
        <v>19</v>
      </c>
      <c r="H1055" s="833" t="s">
        <v>19</v>
      </c>
      <c r="I1055" s="845"/>
      <c r="J1055" s="845"/>
      <c r="K1055" s="7" t="s">
        <v>37</v>
      </c>
      <c r="L1055" s="30" t="s">
        <v>98</v>
      </c>
      <c r="M1055" s="803" t="s">
        <v>3457</v>
      </c>
      <c r="N1055" s="30" t="s">
        <v>490</v>
      </c>
      <c r="O1055" s="824"/>
      <c r="P1055" s="271"/>
      <c r="Q1055" s="825">
        <v>1880</v>
      </c>
      <c r="R1055" s="826">
        <v>1120</v>
      </c>
      <c r="S1055" s="827">
        <v>950</v>
      </c>
      <c r="T1055" s="828">
        <v>1330</v>
      </c>
      <c r="U1055" s="829">
        <v>720</v>
      </c>
      <c r="V1055" s="830">
        <f t="shared" ref="V1055" si="1042">SUM(Q1055:U1056)</f>
        <v>6000</v>
      </c>
      <c r="W1055" s="378" t="s">
        <v>3397</v>
      </c>
      <c r="X1055" s="824"/>
      <c r="Y1055" s="706"/>
      <c r="Z1055" s="824"/>
    </row>
    <row r="1056" spans="1:26" s="5" customFormat="1">
      <c r="A1056" s="817" t="s">
        <v>171</v>
      </c>
      <c r="B1056" s="817"/>
      <c r="C1056" s="831" t="s">
        <v>43</v>
      </c>
      <c r="D1056" s="819" t="s">
        <v>2</v>
      </c>
      <c r="E1056" s="854" t="s">
        <v>630</v>
      </c>
      <c r="F1056" s="832" t="s">
        <v>35</v>
      </c>
      <c r="G1056" s="833" t="s">
        <v>19</v>
      </c>
      <c r="H1056" s="833" t="s">
        <v>19</v>
      </c>
      <c r="I1056" s="845"/>
      <c r="J1056" s="845"/>
      <c r="K1056" s="29"/>
      <c r="L1056" s="29"/>
      <c r="M1056" s="4"/>
      <c r="N1056" s="29"/>
      <c r="O1056" s="824"/>
      <c r="P1056" s="271"/>
      <c r="Q1056" s="825"/>
      <c r="R1056" s="826"/>
      <c r="S1056" s="827"/>
      <c r="T1056" s="828"/>
      <c r="U1056" s="829"/>
      <c r="V1056" s="830"/>
      <c r="W1056" s="378" t="s">
        <v>4450</v>
      </c>
      <c r="X1056" s="824"/>
      <c r="Y1056" s="706"/>
      <c r="Z1056" s="824"/>
    </row>
    <row r="1057" spans="1:26" s="5" customFormat="1">
      <c r="A1057" s="817" t="s">
        <v>171</v>
      </c>
      <c r="B1057" s="817" t="s">
        <v>669</v>
      </c>
      <c r="C1057" s="831" t="s">
        <v>1216</v>
      </c>
      <c r="D1057" s="819" t="str">
        <f t="shared" ref="D1057" si="1043">B1057&amp;" "&amp;" "&amp;C1057</f>
        <v>11-020  ボラホーン</v>
      </c>
      <c r="E1057" s="854" t="s">
        <v>630</v>
      </c>
      <c r="F1057" s="832" t="s">
        <v>35</v>
      </c>
      <c r="G1057" s="833" t="s">
        <v>19</v>
      </c>
      <c r="H1057" s="842" t="s">
        <v>89</v>
      </c>
      <c r="I1057" s="845"/>
      <c r="J1057" s="845"/>
      <c r="K1057" s="32" t="s">
        <v>21</v>
      </c>
      <c r="L1057" s="30" t="s">
        <v>131</v>
      </c>
      <c r="M1057" s="803" t="s">
        <v>3458</v>
      </c>
      <c r="N1057" s="30" t="s">
        <v>491</v>
      </c>
      <c r="O1057" s="824"/>
      <c r="P1057" s="271"/>
      <c r="Q1057" s="825">
        <v>2040</v>
      </c>
      <c r="R1057" s="826">
        <v>1150</v>
      </c>
      <c r="S1057" s="827">
        <v>840</v>
      </c>
      <c r="T1057" s="828">
        <v>770</v>
      </c>
      <c r="U1057" s="829">
        <v>1190</v>
      </c>
      <c r="V1057" s="830">
        <f t="shared" ref="V1057" si="1044">SUM(Q1057:U1058)</f>
        <v>5990</v>
      </c>
      <c r="W1057" s="824" t="s">
        <v>3397</v>
      </c>
      <c r="X1057" s="824"/>
      <c r="Y1057" s="706"/>
      <c r="Z1057" s="824"/>
    </row>
    <row r="1058" spans="1:26" s="5" customFormat="1">
      <c r="A1058" s="817" t="s">
        <v>171</v>
      </c>
      <c r="B1058" s="817"/>
      <c r="C1058" s="831" t="s">
        <v>1216</v>
      </c>
      <c r="D1058" s="819" t="s">
        <v>2</v>
      </c>
      <c r="E1058" s="854" t="s">
        <v>630</v>
      </c>
      <c r="F1058" s="832" t="s">
        <v>35</v>
      </c>
      <c r="G1058" s="833" t="s">
        <v>19</v>
      </c>
      <c r="H1058" s="842" t="s">
        <v>89</v>
      </c>
      <c r="I1058" s="845"/>
      <c r="J1058" s="845"/>
      <c r="K1058" s="29"/>
      <c r="L1058" s="29"/>
      <c r="M1058" s="4"/>
      <c r="N1058" s="29"/>
      <c r="O1058" s="824"/>
      <c r="P1058" s="271"/>
      <c r="Q1058" s="825"/>
      <c r="R1058" s="826"/>
      <c r="S1058" s="827"/>
      <c r="T1058" s="828"/>
      <c r="U1058" s="829"/>
      <c r="V1058" s="830"/>
      <c r="W1058" s="824" t="s">
        <v>3397</v>
      </c>
      <c r="X1058" s="824"/>
      <c r="Y1058" s="706"/>
      <c r="Z1058" s="824"/>
    </row>
    <row r="1059" spans="1:26" s="5" customFormat="1">
      <c r="A1059" s="817" t="s">
        <v>171</v>
      </c>
      <c r="B1059" s="817" t="s">
        <v>670</v>
      </c>
      <c r="C1059" s="831" t="s">
        <v>1217</v>
      </c>
      <c r="D1059" s="819" t="str">
        <f t="shared" ref="D1059" si="1045">B1059&amp;" "&amp;" "&amp;C1059</f>
        <v>11-021  タホドラキー</v>
      </c>
      <c r="E1059" s="854" t="s">
        <v>630</v>
      </c>
      <c r="F1059" s="857" t="s">
        <v>128</v>
      </c>
      <c r="G1059" s="833" t="s">
        <v>19</v>
      </c>
      <c r="H1059" s="835" t="s">
        <v>88</v>
      </c>
      <c r="I1059" s="845"/>
      <c r="J1059" s="845"/>
      <c r="K1059" s="8" t="s">
        <v>99</v>
      </c>
      <c r="L1059" s="30" t="s">
        <v>131</v>
      </c>
      <c r="M1059" s="803" t="s">
        <v>3459</v>
      </c>
      <c r="N1059" s="30" t="s">
        <v>491</v>
      </c>
      <c r="O1059" s="824"/>
      <c r="P1059" s="271"/>
      <c r="Q1059" s="825">
        <v>1760</v>
      </c>
      <c r="R1059" s="826">
        <v>1040</v>
      </c>
      <c r="S1059" s="827">
        <v>1120</v>
      </c>
      <c r="T1059" s="828">
        <v>1180</v>
      </c>
      <c r="U1059" s="829">
        <v>770</v>
      </c>
      <c r="V1059" s="830">
        <f t="shared" ref="V1059" si="1046">SUM(Q1059:U1060)</f>
        <v>5870</v>
      </c>
      <c r="W1059" s="824" t="s">
        <v>4451</v>
      </c>
      <c r="X1059" s="824"/>
      <c r="Y1059" s="706"/>
      <c r="Z1059" s="824"/>
    </row>
    <row r="1060" spans="1:26" s="5" customFormat="1">
      <c r="A1060" s="817" t="s">
        <v>171</v>
      </c>
      <c r="B1060" s="817"/>
      <c r="C1060" s="831" t="s">
        <v>1217</v>
      </c>
      <c r="D1060" s="819" t="s">
        <v>2</v>
      </c>
      <c r="E1060" s="854" t="s">
        <v>630</v>
      </c>
      <c r="F1060" s="857" t="s">
        <v>128</v>
      </c>
      <c r="G1060" s="833" t="s">
        <v>19</v>
      </c>
      <c r="H1060" s="835" t="s">
        <v>88</v>
      </c>
      <c r="I1060" s="845"/>
      <c r="J1060" s="845"/>
      <c r="K1060" s="29"/>
      <c r="L1060" s="29"/>
      <c r="M1060" s="4"/>
      <c r="N1060" s="29"/>
      <c r="O1060" s="824"/>
      <c r="P1060" s="271"/>
      <c r="Q1060" s="825"/>
      <c r="R1060" s="826"/>
      <c r="S1060" s="827"/>
      <c r="T1060" s="828"/>
      <c r="U1060" s="829"/>
      <c r="V1060" s="830"/>
      <c r="W1060" s="824" t="s">
        <v>4451</v>
      </c>
      <c r="X1060" s="824"/>
      <c r="Y1060" s="706"/>
      <c r="Z1060" s="824"/>
    </row>
    <row r="1061" spans="1:26" s="5" customFormat="1">
      <c r="A1061" s="817" t="s">
        <v>171</v>
      </c>
      <c r="B1061" s="817" t="s">
        <v>671</v>
      </c>
      <c r="C1061" s="831" t="s">
        <v>1218</v>
      </c>
      <c r="D1061" s="819" t="str">
        <f t="shared" ref="D1061" si="1047">B1061&amp;" "&amp;" "&amp;C1061</f>
        <v>11-022  オーク</v>
      </c>
      <c r="E1061" s="854" t="s">
        <v>630</v>
      </c>
      <c r="F1061" s="857" t="s">
        <v>128</v>
      </c>
      <c r="G1061" s="833" t="s">
        <v>19</v>
      </c>
      <c r="H1061" s="833" t="s">
        <v>19</v>
      </c>
      <c r="I1061" s="845"/>
      <c r="J1061" s="845"/>
      <c r="K1061" s="32" t="s">
        <v>21</v>
      </c>
      <c r="L1061" s="30" t="s">
        <v>270</v>
      </c>
      <c r="M1061" s="803" t="s">
        <v>1130</v>
      </c>
      <c r="N1061" s="30" t="s">
        <v>491</v>
      </c>
      <c r="O1061" s="824"/>
      <c r="P1061" s="271"/>
      <c r="Q1061" s="825">
        <v>1860</v>
      </c>
      <c r="R1061" s="826">
        <v>1200</v>
      </c>
      <c r="S1061" s="827">
        <v>720</v>
      </c>
      <c r="T1061" s="828">
        <v>970</v>
      </c>
      <c r="U1061" s="829">
        <v>1120</v>
      </c>
      <c r="V1061" s="830">
        <f t="shared" ref="V1061" si="1048">SUM(Q1061:U1062)</f>
        <v>5870</v>
      </c>
      <c r="W1061" s="824" t="s">
        <v>4260</v>
      </c>
      <c r="X1061" s="824"/>
      <c r="Y1061" s="706"/>
      <c r="Z1061" s="824"/>
    </row>
    <row r="1062" spans="1:26" s="5" customFormat="1">
      <c r="A1062" s="817" t="s">
        <v>171</v>
      </c>
      <c r="B1062" s="817"/>
      <c r="C1062" s="831" t="s">
        <v>1218</v>
      </c>
      <c r="D1062" s="819" t="s">
        <v>2</v>
      </c>
      <c r="E1062" s="854" t="s">
        <v>630</v>
      </c>
      <c r="F1062" s="857" t="s">
        <v>128</v>
      </c>
      <c r="G1062" s="833" t="s">
        <v>19</v>
      </c>
      <c r="H1062" s="833" t="s">
        <v>19</v>
      </c>
      <c r="I1062" s="845"/>
      <c r="J1062" s="845"/>
      <c r="K1062" s="29"/>
      <c r="L1062" s="29"/>
      <c r="M1062" s="4"/>
      <c r="N1062" s="29"/>
      <c r="O1062" s="824"/>
      <c r="P1062" s="271"/>
      <c r="Q1062" s="825"/>
      <c r="R1062" s="826"/>
      <c r="S1062" s="827"/>
      <c r="T1062" s="828"/>
      <c r="U1062" s="829"/>
      <c r="V1062" s="830"/>
      <c r="W1062" s="824" t="s">
        <v>4260</v>
      </c>
      <c r="X1062" s="824"/>
      <c r="Y1062" s="706"/>
      <c r="Z1062" s="824"/>
    </row>
    <row r="1063" spans="1:26" s="5" customFormat="1">
      <c r="A1063" s="817" t="s">
        <v>171</v>
      </c>
      <c r="B1063" s="817" t="s">
        <v>672</v>
      </c>
      <c r="C1063" s="818" t="s">
        <v>1219</v>
      </c>
      <c r="D1063" s="819" t="str">
        <f t="shared" ref="D1063" si="1049">B1063&amp;" "&amp;" "&amp;C1063</f>
        <v>11-023  キメラ</v>
      </c>
      <c r="E1063" s="854" t="s">
        <v>630</v>
      </c>
      <c r="F1063" s="857" t="s">
        <v>128</v>
      </c>
      <c r="G1063" s="833" t="s">
        <v>19</v>
      </c>
      <c r="H1063" s="833" t="s">
        <v>19</v>
      </c>
      <c r="I1063" s="845"/>
      <c r="J1063" s="845"/>
      <c r="K1063" s="32" t="s">
        <v>21</v>
      </c>
      <c r="L1063" s="30" t="s">
        <v>270</v>
      </c>
      <c r="M1063" s="803" t="s">
        <v>1131</v>
      </c>
      <c r="N1063" s="30" t="s">
        <v>491</v>
      </c>
      <c r="O1063" s="824"/>
      <c r="P1063" s="271"/>
      <c r="Q1063" s="825">
        <v>1720</v>
      </c>
      <c r="R1063" s="826">
        <v>920</v>
      </c>
      <c r="S1063" s="827">
        <v>1120</v>
      </c>
      <c r="T1063" s="828">
        <v>1010</v>
      </c>
      <c r="U1063" s="829">
        <v>1060</v>
      </c>
      <c r="V1063" s="830">
        <f t="shared" ref="V1063" si="1050">SUM(Q1063:U1064)</f>
        <v>5830</v>
      </c>
      <c r="W1063" s="824"/>
      <c r="X1063" s="824"/>
      <c r="Y1063" s="706"/>
      <c r="Z1063" s="824"/>
    </row>
    <row r="1064" spans="1:26" s="5" customFormat="1">
      <c r="A1064" s="817" t="s">
        <v>171</v>
      </c>
      <c r="B1064" s="817"/>
      <c r="C1064" s="818" t="s">
        <v>1219</v>
      </c>
      <c r="D1064" s="819" t="s">
        <v>2</v>
      </c>
      <c r="E1064" s="854" t="s">
        <v>630</v>
      </c>
      <c r="F1064" s="857" t="s">
        <v>128</v>
      </c>
      <c r="G1064" s="833" t="s">
        <v>19</v>
      </c>
      <c r="H1064" s="833" t="s">
        <v>19</v>
      </c>
      <c r="I1064" s="845"/>
      <c r="J1064" s="845"/>
      <c r="K1064" s="29"/>
      <c r="L1064" s="29"/>
      <c r="M1064" s="4"/>
      <c r="N1064" s="29"/>
      <c r="O1064" s="824"/>
      <c r="P1064" s="271"/>
      <c r="Q1064" s="825"/>
      <c r="R1064" s="826"/>
      <c r="S1064" s="827"/>
      <c r="T1064" s="828"/>
      <c r="U1064" s="829"/>
      <c r="V1064" s="830"/>
      <c r="W1064" s="824"/>
      <c r="X1064" s="824"/>
      <c r="Y1064" s="706"/>
      <c r="Z1064" s="824"/>
    </row>
    <row r="1065" spans="1:26" s="5" customFormat="1">
      <c r="A1065" s="817" t="s">
        <v>171</v>
      </c>
      <c r="B1065" s="817" t="s">
        <v>673</v>
      </c>
      <c r="C1065" s="818" t="s">
        <v>318</v>
      </c>
      <c r="D1065" s="819" t="str">
        <f t="shared" ref="D1065" si="1051">B1065&amp;" "&amp;" "&amp;C1065</f>
        <v>11-024  マミー</v>
      </c>
      <c r="E1065" s="854" t="s">
        <v>630</v>
      </c>
      <c r="F1065" s="856" t="s">
        <v>129</v>
      </c>
      <c r="G1065" s="833" t="s">
        <v>19</v>
      </c>
      <c r="H1065" s="833" t="s">
        <v>19</v>
      </c>
      <c r="I1065" s="845"/>
      <c r="J1065" s="845"/>
      <c r="K1065" s="32" t="s">
        <v>21</v>
      </c>
      <c r="L1065" s="30" t="s">
        <v>506</v>
      </c>
      <c r="M1065" s="803" t="s">
        <v>1132</v>
      </c>
      <c r="N1065" s="30" t="s">
        <v>491</v>
      </c>
      <c r="O1065" s="824"/>
      <c r="P1065" s="271"/>
      <c r="Q1065" s="825">
        <v>1890</v>
      </c>
      <c r="R1065" s="826">
        <v>1190</v>
      </c>
      <c r="S1065" s="827">
        <v>710</v>
      </c>
      <c r="T1065" s="828">
        <v>860</v>
      </c>
      <c r="U1065" s="829">
        <v>1260</v>
      </c>
      <c r="V1065" s="830">
        <f t="shared" ref="V1065" si="1052">SUM(Q1065:U1066)</f>
        <v>5910</v>
      </c>
      <c r="W1065" s="824"/>
      <c r="X1065" s="824"/>
      <c r="Y1065" s="706"/>
      <c r="Z1065" s="824"/>
    </row>
    <row r="1066" spans="1:26" s="5" customFormat="1">
      <c r="A1066" s="817" t="s">
        <v>171</v>
      </c>
      <c r="B1066" s="817"/>
      <c r="C1066" s="818" t="s">
        <v>318</v>
      </c>
      <c r="D1066" s="819" t="s">
        <v>2</v>
      </c>
      <c r="E1066" s="854" t="s">
        <v>630</v>
      </c>
      <c r="F1066" s="856" t="s">
        <v>129</v>
      </c>
      <c r="G1066" s="833" t="s">
        <v>19</v>
      </c>
      <c r="H1066" s="833" t="s">
        <v>19</v>
      </c>
      <c r="I1066" s="845"/>
      <c r="J1066" s="845"/>
      <c r="K1066" s="29"/>
      <c r="L1066" s="29"/>
      <c r="M1066" s="4"/>
      <c r="N1066" s="29"/>
      <c r="O1066" s="824"/>
      <c r="P1066" s="271"/>
      <c r="Q1066" s="825"/>
      <c r="R1066" s="826"/>
      <c r="S1066" s="827"/>
      <c r="T1066" s="828"/>
      <c r="U1066" s="829"/>
      <c r="V1066" s="830"/>
      <c r="W1066" s="824"/>
      <c r="X1066" s="824"/>
      <c r="Y1066" s="706"/>
      <c r="Z1066" s="824"/>
    </row>
    <row r="1067" spans="1:26" s="5" customFormat="1">
      <c r="A1067" s="817" t="s">
        <v>171</v>
      </c>
      <c r="B1067" s="817" t="s">
        <v>674</v>
      </c>
      <c r="C1067" s="831" t="s">
        <v>122</v>
      </c>
      <c r="D1067" s="819" t="str">
        <f t="shared" ref="D1067" si="1053">B1067&amp;" "&amp;" "&amp;C1067</f>
        <v>11-025  グール</v>
      </c>
      <c r="E1067" s="854" t="s">
        <v>630</v>
      </c>
      <c r="F1067" s="856" t="s">
        <v>129</v>
      </c>
      <c r="G1067" s="833" t="s">
        <v>19</v>
      </c>
      <c r="H1067" s="842" t="s">
        <v>89</v>
      </c>
      <c r="I1067" s="845"/>
      <c r="J1067" s="845"/>
      <c r="K1067" s="8" t="s">
        <v>99</v>
      </c>
      <c r="L1067" s="30" t="s">
        <v>131</v>
      </c>
      <c r="M1067" s="803" t="s">
        <v>1181</v>
      </c>
      <c r="N1067" s="30" t="s">
        <v>496</v>
      </c>
      <c r="O1067" s="824">
        <v>2</v>
      </c>
      <c r="P1067" s="271"/>
      <c r="Q1067" s="825">
        <v>1910</v>
      </c>
      <c r="R1067" s="826">
        <v>1290</v>
      </c>
      <c r="S1067" s="827">
        <v>580</v>
      </c>
      <c r="T1067" s="828">
        <v>780</v>
      </c>
      <c r="U1067" s="829">
        <v>1340</v>
      </c>
      <c r="V1067" s="830">
        <f t="shared" ref="V1067" si="1054">SUM(Q1067:U1068)</f>
        <v>5900</v>
      </c>
      <c r="W1067" s="824"/>
      <c r="X1067" s="824"/>
      <c r="Y1067" s="706"/>
      <c r="Z1067" s="824"/>
    </row>
    <row r="1068" spans="1:26" s="5" customFormat="1">
      <c r="A1068" s="817" t="s">
        <v>171</v>
      </c>
      <c r="B1068" s="817"/>
      <c r="C1068" s="831" t="s">
        <v>122</v>
      </c>
      <c r="D1068" s="819" t="s">
        <v>2</v>
      </c>
      <c r="E1068" s="854" t="s">
        <v>630</v>
      </c>
      <c r="F1068" s="856" t="s">
        <v>129</v>
      </c>
      <c r="G1068" s="833" t="s">
        <v>19</v>
      </c>
      <c r="H1068" s="842" t="s">
        <v>89</v>
      </c>
      <c r="I1068" s="845"/>
      <c r="J1068" s="845"/>
      <c r="K1068" s="29"/>
      <c r="L1068" s="29"/>
      <c r="M1068" s="4"/>
      <c r="N1068" s="29"/>
      <c r="O1068" s="824">
        <v>1</v>
      </c>
      <c r="P1068" s="271"/>
      <c r="Q1068" s="825"/>
      <c r="R1068" s="826"/>
      <c r="S1068" s="827"/>
      <c r="T1068" s="828"/>
      <c r="U1068" s="829"/>
      <c r="V1068" s="830"/>
      <c r="W1068" s="824"/>
      <c r="X1068" s="824"/>
      <c r="Y1068" s="706"/>
      <c r="Z1068" s="824"/>
    </row>
    <row r="1069" spans="1:26" s="5" customFormat="1">
      <c r="A1069" s="817" t="s">
        <v>171</v>
      </c>
      <c r="B1069" s="817" t="s">
        <v>675</v>
      </c>
      <c r="C1069" s="831" t="s">
        <v>1220</v>
      </c>
      <c r="D1069" s="819" t="str">
        <f t="shared" ref="D1069" si="1055">B1069&amp;" "&amp;" "&amp;C1069</f>
        <v>11-026  フレイム</v>
      </c>
      <c r="E1069" s="854" t="s">
        <v>630</v>
      </c>
      <c r="F1069" s="855" t="s">
        <v>130</v>
      </c>
      <c r="G1069" s="833" t="s">
        <v>19</v>
      </c>
      <c r="H1069" s="842" t="s">
        <v>89</v>
      </c>
      <c r="I1069" s="845"/>
      <c r="J1069" s="845"/>
      <c r="K1069" s="7" t="s">
        <v>37</v>
      </c>
      <c r="L1069" s="30" t="s">
        <v>20</v>
      </c>
      <c r="M1069" s="39" t="s">
        <v>3460</v>
      </c>
      <c r="N1069" s="30" t="s">
        <v>494</v>
      </c>
      <c r="O1069" s="824"/>
      <c r="P1069" s="271"/>
      <c r="Q1069" s="825">
        <v>1840</v>
      </c>
      <c r="R1069" s="826">
        <v>1040</v>
      </c>
      <c r="S1069" s="827">
        <v>1110</v>
      </c>
      <c r="T1069" s="828">
        <v>900</v>
      </c>
      <c r="U1069" s="829">
        <v>1010</v>
      </c>
      <c r="V1069" s="830">
        <f t="shared" ref="V1069" si="1056">SUM(Q1069:U1070)</f>
        <v>5900</v>
      </c>
      <c r="W1069" s="831" t="s">
        <v>3392</v>
      </c>
      <c r="X1069" s="824"/>
      <c r="Y1069" s="706"/>
      <c r="Z1069" s="824"/>
    </row>
    <row r="1070" spans="1:26" s="5" customFormat="1">
      <c r="A1070" s="817" t="s">
        <v>171</v>
      </c>
      <c r="B1070" s="817"/>
      <c r="C1070" s="831" t="s">
        <v>1220</v>
      </c>
      <c r="D1070" s="819" t="s">
        <v>2</v>
      </c>
      <c r="E1070" s="854" t="s">
        <v>630</v>
      </c>
      <c r="F1070" s="855" t="s">
        <v>130</v>
      </c>
      <c r="G1070" s="833" t="s">
        <v>19</v>
      </c>
      <c r="H1070" s="842" t="s">
        <v>89</v>
      </c>
      <c r="I1070" s="845"/>
      <c r="J1070" s="845"/>
      <c r="K1070" s="29"/>
      <c r="L1070" s="29"/>
      <c r="M1070" s="4"/>
      <c r="N1070" s="29"/>
      <c r="O1070" s="824"/>
      <c r="P1070" s="271"/>
      <c r="Q1070" s="825"/>
      <c r="R1070" s="826"/>
      <c r="S1070" s="827"/>
      <c r="T1070" s="828"/>
      <c r="U1070" s="829"/>
      <c r="V1070" s="830"/>
      <c r="W1070" s="831" t="s">
        <v>3392</v>
      </c>
      <c r="X1070" s="824"/>
      <c r="Y1070" s="706"/>
      <c r="Z1070" s="824"/>
    </row>
    <row r="1071" spans="1:26" s="5" customFormat="1">
      <c r="A1071" s="817" t="s">
        <v>171</v>
      </c>
      <c r="B1071" s="817" t="s">
        <v>676</v>
      </c>
      <c r="C1071" s="831" t="s">
        <v>1221</v>
      </c>
      <c r="D1071" s="819" t="str">
        <f t="shared" ref="D1071" si="1057">B1071&amp;" "&amp;" "&amp;C1071</f>
        <v>11-027  ブリザード</v>
      </c>
      <c r="E1071" s="854" t="s">
        <v>630</v>
      </c>
      <c r="F1071" s="855" t="s">
        <v>130</v>
      </c>
      <c r="G1071" s="833" t="s">
        <v>19</v>
      </c>
      <c r="H1071" s="842" t="s">
        <v>89</v>
      </c>
      <c r="I1071" s="845"/>
      <c r="J1071" s="845"/>
      <c r="K1071" s="7" t="s">
        <v>37</v>
      </c>
      <c r="L1071" s="30" t="s">
        <v>98</v>
      </c>
      <c r="M1071" s="803" t="s">
        <v>1030</v>
      </c>
      <c r="N1071" s="30" t="s">
        <v>492</v>
      </c>
      <c r="O1071" s="824"/>
      <c r="P1071" s="271"/>
      <c r="Q1071" s="825">
        <v>1840</v>
      </c>
      <c r="R1071" s="826">
        <v>1070</v>
      </c>
      <c r="S1071" s="827">
        <v>1060</v>
      </c>
      <c r="T1071" s="828">
        <v>950</v>
      </c>
      <c r="U1071" s="829">
        <v>980</v>
      </c>
      <c r="V1071" s="830">
        <f t="shared" ref="V1071" si="1058">SUM(Q1071:U1072)</f>
        <v>5900</v>
      </c>
      <c r="W1071" s="831" t="s">
        <v>3394</v>
      </c>
      <c r="X1071" s="824"/>
      <c r="Y1071" s="706"/>
      <c r="Z1071" s="824"/>
    </row>
    <row r="1072" spans="1:26" s="5" customFormat="1">
      <c r="A1072" s="817" t="s">
        <v>171</v>
      </c>
      <c r="B1072" s="817"/>
      <c r="C1072" s="831" t="s">
        <v>1221</v>
      </c>
      <c r="D1072" s="819" t="s">
        <v>2</v>
      </c>
      <c r="E1072" s="854" t="s">
        <v>630</v>
      </c>
      <c r="F1072" s="855" t="s">
        <v>130</v>
      </c>
      <c r="G1072" s="833" t="s">
        <v>19</v>
      </c>
      <c r="H1072" s="842" t="s">
        <v>89</v>
      </c>
      <c r="I1072" s="845"/>
      <c r="J1072" s="845"/>
      <c r="K1072" s="29"/>
      <c r="L1072" s="29"/>
      <c r="M1072" s="4"/>
      <c r="N1072" s="29"/>
      <c r="O1072" s="824"/>
      <c r="P1072" s="271"/>
      <c r="Q1072" s="825"/>
      <c r="R1072" s="826"/>
      <c r="S1072" s="827"/>
      <c r="T1072" s="828"/>
      <c r="U1072" s="829"/>
      <c r="V1072" s="830"/>
      <c r="W1072" s="831" t="s">
        <v>3394</v>
      </c>
      <c r="X1072" s="824"/>
      <c r="Y1072" s="706"/>
      <c r="Z1072" s="824"/>
    </row>
    <row r="1073" spans="1:26" s="5" customFormat="1">
      <c r="A1073" s="817" t="s">
        <v>171</v>
      </c>
      <c r="B1073" s="817" t="s">
        <v>677</v>
      </c>
      <c r="C1073" s="831" t="s">
        <v>1222</v>
      </c>
      <c r="D1073" s="819" t="str">
        <f t="shared" ref="D1073" si="1059">B1073&amp;" "&amp;" "&amp;C1073</f>
        <v>11-028  ホークマン</v>
      </c>
      <c r="E1073" s="854" t="s">
        <v>630</v>
      </c>
      <c r="F1073" s="852" t="s">
        <v>75</v>
      </c>
      <c r="G1073" s="833" t="s">
        <v>19</v>
      </c>
      <c r="H1073" s="835" t="s">
        <v>88</v>
      </c>
      <c r="I1073" s="845"/>
      <c r="J1073" s="845"/>
      <c r="K1073" s="8" t="s">
        <v>99</v>
      </c>
      <c r="L1073" s="30" t="s">
        <v>131</v>
      </c>
      <c r="M1073" s="803" t="s">
        <v>1182</v>
      </c>
      <c r="N1073" s="30" t="s">
        <v>496</v>
      </c>
      <c r="O1073" s="824"/>
      <c r="P1073" s="271"/>
      <c r="Q1073" s="825">
        <v>1760</v>
      </c>
      <c r="R1073" s="826">
        <v>1060</v>
      </c>
      <c r="S1073" s="827">
        <v>720</v>
      </c>
      <c r="T1073" s="828">
        <v>1190</v>
      </c>
      <c r="U1073" s="829">
        <v>1170</v>
      </c>
      <c r="V1073" s="830">
        <f t="shared" ref="V1073" si="1060">SUM(Q1073:U1074)</f>
        <v>5900</v>
      </c>
      <c r="W1073" s="824"/>
      <c r="X1073" s="824"/>
      <c r="Y1073" s="706"/>
      <c r="Z1073" s="824"/>
    </row>
    <row r="1074" spans="1:26" s="5" customFormat="1">
      <c r="A1074" s="817" t="s">
        <v>171</v>
      </c>
      <c r="B1074" s="817"/>
      <c r="C1074" s="831" t="s">
        <v>1222</v>
      </c>
      <c r="D1074" s="819" t="s">
        <v>2</v>
      </c>
      <c r="E1074" s="854" t="s">
        <v>630</v>
      </c>
      <c r="F1074" s="852" t="s">
        <v>75</v>
      </c>
      <c r="G1074" s="833" t="s">
        <v>19</v>
      </c>
      <c r="H1074" s="835" t="s">
        <v>88</v>
      </c>
      <c r="I1074" s="845"/>
      <c r="J1074" s="845"/>
      <c r="K1074" s="29"/>
      <c r="L1074" s="29"/>
      <c r="M1074" s="4"/>
      <c r="N1074" s="29"/>
      <c r="O1074" s="824"/>
      <c r="P1074" s="271"/>
      <c r="Q1074" s="825"/>
      <c r="R1074" s="826"/>
      <c r="S1074" s="827"/>
      <c r="T1074" s="828"/>
      <c r="U1074" s="829"/>
      <c r="V1074" s="830"/>
      <c r="W1074" s="824"/>
      <c r="X1074" s="824"/>
      <c r="Y1074" s="706"/>
      <c r="Z1074" s="824"/>
    </row>
    <row r="1075" spans="1:26" s="5" customFormat="1">
      <c r="A1075" s="817" t="s">
        <v>171</v>
      </c>
      <c r="B1075" s="817" t="s">
        <v>678</v>
      </c>
      <c r="C1075" s="831" t="s">
        <v>1223</v>
      </c>
      <c r="D1075" s="819" t="str">
        <f t="shared" ref="D1075" si="1061">B1075&amp;" "&amp;" "&amp;C1075</f>
        <v>11-029  ガーゴイル</v>
      </c>
      <c r="E1075" s="854" t="s">
        <v>630</v>
      </c>
      <c r="F1075" s="852" t="s">
        <v>75</v>
      </c>
      <c r="G1075" s="833" t="s">
        <v>1224</v>
      </c>
      <c r="H1075" s="835" t="s">
        <v>88</v>
      </c>
      <c r="I1075" s="845"/>
      <c r="J1075" s="845"/>
      <c r="K1075" s="8" t="s">
        <v>99</v>
      </c>
      <c r="L1075" s="30" t="s">
        <v>131</v>
      </c>
      <c r="M1075" s="803" t="s">
        <v>3461</v>
      </c>
      <c r="N1075" s="30" t="s">
        <v>496</v>
      </c>
      <c r="O1075" s="824" t="s">
        <v>649</v>
      </c>
      <c r="P1075" s="271"/>
      <c r="Q1075" s="825">
        <v>1830</v>
      </c>
      <c r="R1075" s="826">
        <v>1080</v>
      </c>
      <c r="S1075" s="827">
        <v>730</v>
      </c>
      <c r="T1075" s="828">
        <v>1110</v>
      </c>
      <c r="U1075" s="829">
        <v>1160</v>
      </c>
      <c r="V1075" s="830">
        <f t="shared" ref="V1075" si="1062">SUM(Q1075:U1076)</f>
        <v>5910</v>
      </c>
      <c r="W1075" s="824"/>
      <c r="X1075" s="824"/>
      <c r="Y1075" s="706"/>
      <c r="Z1075" s="824"/>
    </row>
    <row r="1076" spans="1:26" s="5" customFormat="1">
      <c r="A1076" s="817" t="s">
        <v>171</v>
      </c>
      <c r="B1076" s="817"/>
      <c r="C1076" s="831" t="s">
        <v>1223</v>
      </c>
      <c r="D1076" s="819" t="s">
        <v>2</v>
      </c>
      <c r="E1076" s="854" t="s">
        <v>630</v>
      </c>
      <c r="F1076" s="852" t="s">
        <v>75</v>
      </c>
      <c r="G1076" s="833" t="s">
        <v>19</v>
      </c>
      <c r="H1076" s="835" t="s">
        <v>88</v>
      </c>
      <c r="I1076" s="845"/>
      <c r="J1076" s="845"/>
      <c r="K1076" s="29"/>
      <c r="L1076" s="29"/>
      <c r="M1076" s="4"/>
      <c r="N1076" s="29"/>
      <c r="O1076" s="824">
        <v>1</v>
      </c>
      <c r="P1076" s="271"/>
      <c r="Q1076" s="825"/>
      <c r="R1076" s="826"/>
      <c r="S1076" s="827"/>
      <c r="T1076" s="828"/>
      <c r="U1076" s="829"/>
      <c r="V1076" s="830"/>
      <c r="W1076" s="824"/>
      <c r="X1076" s="824"/>
      <c r="Y1076" s="706"/>
      <c r="Z1076" s="824"/>
    </row>
    <row r="1077" spans="1:26" s="5" customFormat="1">
      <c r="A1077" s="817" t="s">
        <v>171</v>
      </c>
      <c r="B1077" s="817" t="s">
        <v>679</v>
      </c>
      <c r="C1077" s="831" t="s">
        <v>542</v>
      </c>
      <c r="D1077" s="819" t="str">
        <f t="shared" ref="D1077" si="1063">B1077&amp;" "&amp;" "&amp;C1077</f>
        <v>11-030  ドラゴン</v>
      </c>
      <c r="E1077" s="854" t="s">
        <v>630</v>
      </c>
      <c r="F1077" s="832" t="s">
        <v>35</v>
      </c>
      <c r="G1077" s="833" t="s">
        <v>19</v>
      </c>
      <c r="H1077" s="842" t="s">
        <v>89</v>
      </c>
      <c r="I1077" s="845"/>
      <c r="J1077" s="845"/>
      <c r="K1077" s="32" t="s">
        <v>21</v>
      </c>
      <c r="L1077" s="30" t="s">
        <v>105</v>
      </c>
      <c r="M1077" s="803" t="s">
        <v>3462</v>
      </c>
      <c r="N1077" s="30" t="s">
        <v>490</v>
      </c>
      <c r="O1077" s="824"/>
      <c r="P1077" s="271"/>
      <c r="Q1077" s="825">
        <v>1870</v>
      </c>
      <c r="R1077" s="826">
        <v>1060</v>
      </c>
      <c r="S1077" s="827">
        <v>800</v>
      </c>
      <c r="T1077" s="828">
        <v>1080</v>
      </c>
      <c r="U1077" s="829">
        <v>1070</v>
      </c>
      <c r="V1077" s="830">
        <f t="shared" ref="V1077" si="1064">SUM(Q1077:U1078)</f>
        <v>5880</v>
      </c>
      <c r="W1077" s="824" t="s">
        <v>4451</v>
      </c>
      <c r="X1077" s="824"/>
      <c r="Y1077" s="706"/>
      <c r="Z1077" s="824"/>
    </row>
    <row r="1078" spans="1:26" s="5" customFormat="1">
      <c r="A1078" s="817" t="s">
        <v>171</v>
      </c>
      <c r="B1078" s="817"/>
      <c r="C1078" s="831" t="s">
        <v>542</v>
      </c>
      <c r="D1078" s="819" t="s">
        <v>2</v>
      </c>
      <c r="E1078" s="854" t="s">
        <v>630</v>
      </c>
      <c r="F1078" s="832" t="s">
        <v>35</v>
      </c>
      <c r="G1078" s="833" t="s">
        <v>19</v>
      </c>
      <c r="H1078" s="842" t="s">
        <v>89</v>
      </c>
      <c r="I1078" s="845"/>
      <c r="J1078" s="845"/>
      <c r="K1078" s="29"/>
      <c r="L1078" s="29"/>
      <c r="M1078" s="4"/>
      <c r="N1078" s="29"/>
      <c r="O1078" s="824"/>
      <c r="P1078" s="271"/>
      <c r="Q1078" s="825"/>
      <c r="R1078" s="826"/>
      <c r="S1078" s="827"/>
      <c r="T1078" s="828"/>
      <c r="U1078" s="829"/>
      <c r="V1078" s="830"/>
      <c r="W1078" s="824" t="s">
        <v>4451</v>
      </c>
      <c r="X1078" s="824"/>
      <c r="Y1078" s="706"/>
      <c r="Z1078" s="824"/>
    </row>
    <row r="1079" spans="1:26" s="5" customFormat="1">
      <c r="A1079" s="817" t="s">
        <v>171</v>
      </c>
      <c r="B1079" s="817" t="s">
        <v>132</v>
      </c>
      <c r="C1079" s="831" t="s">
        <v>172</v>
      </c>
      <c r="D1079" s="819" t="str">
        <f t="shared" ref="D1079" si="1065">B1079&amp;" "&amp;" "&amp;C1079</f>
        <v>11-031  ヒュンケル</v>
      </c>
      <c r="E1079" s="853" t="s">
        <v>120</v>
      </c>
      <c r="F1079" s="821" t="s">
        <v>34</v>
      </c>
      <c r="G1079" s="833" t="s">
        <v>19</v>
      </c>
      <c r="H1079" s="833" t="s">
        <v>19</v>
      </c>
      <c r="I1079" s="823" t="s">
        <v>82</v>
      </c>
      <c r="J1079" s="845">
        <v>3</v>
      </c>
      <c r="K1079" s="7" t="s">
        <v>37</v>
      </c>
      <c r="L1079" s="3" t="s">
        <v>98</v>
      </c>
      <c r="M1079" s="803" t="s">
        <v>1031</v>
      </c>
      <c r="N1079" s="3" t="s">
        <v>86</v>
      </c>
      <c r="O1079" s="824"/>
      <c r="P1079" s="271"/>
      <c r="Q1079" s="825">
        <v>2430</v>
      </c>
      <c r="R1079" s="826">
        <v>1570</v>
      </c>
      <c r="S1079" s="827">
        <v>720</v>
      </c>
      <c r="T1079" s="828">
        <v>1130</v>
      </c>
      <c r="U1079" s="829">
        <v>1390</v>
      </c>
      <c r="V1079" s="830">
        <f t="shared" ref="V1079" si="1066">SUM(Q1079:U1080)</f>
        <v>7240</v>
      </c>
      <c r="W1079" s="378" t="s">
        <v>3389</v>
      </c>
      <c r="X1079" s="824"/>
      <c r="Y1079" s="706"/>
      <c r="Z1079" s="824"/>
    </row>
    <row r="1080" spans="1:26" s="5" customFormat="1">
      <c r="A1080" s="817" t="s">
        <v>171</v>
      </c>
      <c r="B1080" s="817"/>
      <c r="C1080" s="831" t="s">
        <v>172</v>
      </c>
      <c r="D1080" s="819" t="s">
        <v>2</v>
      </c>
      <c r="E1080" s="853" t="s">
        <v>120</v>
      </c>
      <c r="F1080" s="821" t="s">
        <v>34</v>
      </c>
      <c r="G1080" s="833" t="s">
        <v>19</v>
      </c>
      <c r="H1080" s="833" t="s">
        <v>19</v>
      </c>
      <c r="I1080" s="823" t="s">
        <v>82</v>
      </c>
      <c r="J1080" s="845">
        <v>3</v>
      </c>
      <c r="K1080" s="6"/>
      <c r="L1080" s="6"/>
      <c r="M1080" s="4"/>
      <c r="N1080" s="6"/>
      <c r="O1080" s="824"/>
      <c r="P1080" s="271"/>
      <c r="Q1080" s="825"/>
      <c r="R1080" s="826"/>
      <c r="S1080" s="827"/>
      <c r="T1080" s="828"/>
      <c r="U1080" s="829"/>
      <c r="V1080" s="830"/>
      <c r="W1080" s="380" t="s">
        <v>4450</v>
      </c>
      <c r="X1080" s="824"/>
      <c r="Y1080" s="706"/>
      <c r="Z1080" s="824"/>
    </row>
    <row r="1081" spans="1:26" s="5" customFormat="1">
      <c r="A1081" s="817" t="s">
        <v>171</v>
      </c>
      <c r="B1081" s="817" t="s">
        <v>133</v>
      </c>
      <c r="C1081" s="831" t="s">
        <v>4</v>
      </c>
      <c r="D1081" s="819" t="str">
        <f t="shared" ref="D1081" si="1067">B1081&amp;" "&amp;" "&amp;C1081</f>
        <v>11-032  クロコダイン</v>
      </c>
      <c r="E1081" s="853" t="s">
        <v>120</v>
      </c>
      <c r="F1081" s="821" t="s">
        <v>34</v>
      </c>
      <c r="G1081" s="842" t="s">
        <v>89</v>
      </c>
      <c r="H1081" s="833" t="s">
        <v>19</v>
      </c>
      <c r="I1081" s="834" t="s">
        <v>90</v>
      </c>
      <c r="J1081" s="817">
        <v>2</v>
      </c>
      <c r="K1081" s="9" t="s">
        <v>21</v>
      </c>
      <c r="L1081" s="3" t="s">
        <v>3</v>
      </c>
      <c r="M1081" s="803" t="s">
        <v>3463</v>
      </c>
      <c r="N1081" s="3" t="s">
        <v>84</v>
      </c>
      <c r="O1081" s="824"/>
      <c r="P1081" s="271"/>
      <c r="Q1081" s="825">
        <v>2580</v>
      </c>
      <c r="R1081" s="826">
        <v>1400</v>
      </c>
      <c r="S1081" s="827">
        <v>820</v>
      </c>
      <c r="T1081" s="828">
        <v>950</v>
      </c>
      <c r="U1081" s="829">
        <v>1470</v>
      </c>
      <c r="V1081" s="830">
        <f t="shared" ref="V1081" si="1068">SUM(Q1081:U1082)</f>
        <v>7220</v>
      </c>
      <c r="W1081" s="824"/>
      <c r="X1081" s="824"/>
      <c r="Y1081" s="706"/>
      <c r="Z1081" s="824"/>
    </row>
    <row r="1082" spans="1:26" s="5" customFormat="1">
      <c r="A1082" s="817" t="s">
        <v>171</v>
      </c>
      <c r="B1082" s="817"/>
      <c r="C1082" s="831" t="s">
        <v>4</v>
      </c>
      <c r="D1082" s="819" t="s">
        <v>2</v>
      </c>
      <c r="E1082" s="853" t="s">
        <v>120</v>
      </c>
      <c r="F1082" s="821" t="s">
        <v>34</v>
      </c>
      <c r="G1082" s="842" t="s">
        <v>89</v>
      </c>
      <c r="H1082" s="833" t="s">
        <v>19</v>
      </c>
      <c r="I1082" s="834" t="s">
        <v>90</v>
      </c>
      <c r="J1082" s="817">
        <v>2</v>
      </c>
      <c r="K1082" s="6"/>
      <c r="L1082" s="6"/>
      <c r="M1082" s="4"/>
      <c r="N1082" s="6"/>
      <c r="O1082" s="824"/>
      <c r="P1082" s="271"/>
      <c r="Q1082" s="825"/>
      <c r="R1082" s="826"/>
      <c r="S1082" s="827"/>
      <c r="T1082" s="828"/>
      <c r="U1082" s="829"/>
      <c r="V1082" s="830"/>
      <c r="W1082" s="824"/>
      <c r="X1082" s="824"/>
      <c r="Y1082" s="706"/>
      <c r="Z1082" s="824"/>
    </row>
    <row r="1083" spans="1:26" s="5" customFormat="1">
      <c r="A1083" s="817" t="s">
        <v>171</v>
      </c>
      <c r="B1083" s="817" t="s">
        <v>134</v>
      </c>
      <c r="C1083" s="831" t="s">
        <v>1234</v>
      </c>
      <c r="D1083" s="819" t="str">
        <f t="shared" ref="D1083" si="1069">B1083&amp;" "&amp;" "&amp;C1083</f>
        <v>11-033  スライムナイト</v>
      </c>
      <c r="E1083" s="853" t="s">
        <v>120</v>
      </c>
      <c r="F1083" s="857" t="s">
        <v>128</v>
      </c>
      <c r="G1083" s="833" t="s">
        <v>19</v>
      </c>
      <c r="H1083" s="833" t="s">
        <v>19</v>
      </c>
      <c r="I1083" s="846" t="s">
        <v>93</v>
      </c>
      <c r="J1083" s="845">
        <v>3</v>
      </c>
      <c r="K1083" s="9" t="s">
        <v>21</v>
      </c>
      <c r="L1083" s="3" t="s">
        <v>131</v>
      </c>
      <c r="M1083" s="803" t="s">
        <v>1019</v>
      </c>
      <c r="N1083" s="3" t="s">
        <v>83</v>
      </c>
      <c r="O1083" s="824"/>
      <c r="P1083" s="271"/>
      <c r="Q1083" s="825">
        <v>2400</v>
      </c>
      <c r="R1083" s="826">
        <v>1290</v>
      </c>
      <c r="S1083" s="827">
        <v>810</v>
      </c>
      <c r="T1083" s="828">
        <v>1230</v>
      </c>
      <c r="U1083" s="829">
        <v>1350</v>
      </c>
      <c r="V1083" s="830">
        <f t="shared" ref="V1083" si="1070">SUM(Q1083:U1084)</f>
        <v>7080</v>
      </c>
      <c r="W1083" s="824"/>
      <c r="X1083" s="824"/>
      <c r="Y1083" s="706"/>
      <c r="Z1083" s="824"/>
    </row>
    <row r="1084" spans="1:26" s="5" customFormat="1">
      <c r="A1084" s="817" t="s">
        <v>171</v>
      </c>
      <c r="B1084" s="817"/>
      <c r="C1084" s="831" t="s">
        <v>173</v>
      </c>
      <c r="D1084" s="819" t="s">
        <v>2</v>
      </c>
      <c r="E1084" s="853" t="s">
        <v>120</v>
      </c>
      <c r="F1084" s="857" t="s">
        <v>128</v>
      </c>
      <c r="G1084" s="833" t="s">
        <v>19</v>
      </c>
      <c r="H1084" s="833" t="s">
        <v>19</v>
      </c>
      <c r="I1084" s="846" t="s">
        <v>93</v>
      </c>
      <c r="J1084" s="845">
        <v>3</v>
      </c>
      <c r="K1084" s="6"/>
      <c r="L1084" s="6"/>
      <c r="M1084" s="4"/>
      <c r="N1084" s="6"/>
      <c r="O1084" s="824"/>
      <c r="P1084" s="271"/>
      <c r="Q1084" s="825"/>
      <c r="R1084" s="826"/>
      <c r="S1084" s="827"/>
      <c r="T1084" s="828"/>
      <c r="U1084" s="829"/>
      <c r="V1084" s="830"/>
      <c r="W1084" s="824"/>
      <c r="X1084" s="824"/>
      <c r="Y1084" s="706"/>
      <c r="Z1084" s="824"/>
    </row>
    <row r="1085" spans="1:26" s="5" customFormat="1">
      <c r="A1085" s="817" t="s">
        <v>171</v>
      </c>
      <c r="B1085" s="817" t="s">
        <v>135</v>
      </c>
      <c r="C1085" s="831" t="s">
        <v>174</v>
      </c>
      <c r="D1085" s="819" t="str">
        <f t="shared" ref="D1085" si="1071">B1085&amp;" "&amp;" "&amp;C1085</f>
        <v>11-034  キラースコップ</v>
      </c>
      <c r="E1085" s="853" t="s">
        <v>120</v>
      </c>
      <c r="F1085" s="857" t="s">
        <v>128</v>
      </c>
      <c r="G1085" s="833" t="s">
        <v>19</v>
      </c>
      <c r="H1085" s="833" t="s">
        <v>19</v>
      </c>
      <c r="I1085" s="845"/>
      <c r="J1085" s="845"/>
      <c r="K1085" s="9" t="s">
        <v>21</v>
      </c>
      <c r="L1085" s="3" t="s">
        <v>131</v>
      </c>
      <c r="M1085" s="803" t="s">
        <v>889</v>
      </c>
      <c r="N1085" s="3" t="s">
        <v>83</v>
      </c>
      <c r="O1085" s="824"/>
      <c r="P1085" s="271"/>
      <c r="Q1085" s="825">
        <v>2270</v>
      </c>
      <c r="R1085" s="826">
        <v>1320</v>
      </c>
      <c r="S1085" s="827">
        <v>880</v>
      </c>
      <c r="T1085" s="828">
        <v>1370</v>
      </c>
      <c r="U1085" s="829">
        <v>1240</v>
      </c>
      <c r="V1085" s="830">
        <f t="shared" ref="V1085" si="1072">SUM(Q1085:U1086)</f>
        <v>7080</v>
      </c>
      <c r="W1085" s="824"/>
      <c r="X1085" s="824"/>
      <c r="Y1085" s="706"/>
      <c r="Z1085" s="824"/>
    </row>
    <row r="1086" spans="1:26" s="5" customFormat="1">
      <c r="A1086" s="817" t="s">
        <v>171</v>
      </c>
      <c r="B1086" s="817"/>
      <c r="C1086" s="831" t="s">
        <v>174</v>
      </c>
      <c r="D1086" s="819" t="s">
        <v>2</v>
      </c>
      <c r="E1086" s="853" t="s">
        <v>120</v>
      </c>
      <c r="F1086" s="857" t="s">
        <v>128</v>
      </c>
      <c r="G1086" s="833" t="s">
        <v>19</v>
      </c>
      <c r="H1086" s="833" t="s">
        <v>19</v>
      </c>
      <c r="I1086" s="845"/>
      <c r="J1086" s="845"/>
      <c r="K1086" s="6"/>
      <c r="L1086" s="6"/>
      <c r="M1086" s="4"/>
      <c r="N1086" s="6"/>
      <c r="O1086" s="824"/>
      <c r="P1086" s="271"/>
      <c r="Q1086" s="825"/>
      <c r="R1086" s="826"/>
      <c r="S1086" s="827"/>
      <c r="T1086" s="828"/>
      <c r="U1086" s="829"/>
      <c r="V1086" s="830"/>
      <c r="W1086" s="824"/>
      <c r="X1086" s="824"/>
      <c r="Y1086" s="706"/>
      <c r="Z1086" s="824"/>
    </row>
    <row r="1087" spans="1:26" s="5" customFormat="1">
      <c r="A1087" s="817" t="s">
        <v>171</v>
      </c>
      <c r="B1087" s="817" t="s">
        <v>136</v>
      </c>
      <c r="C1087" s="831" t="s">
        <v>175</v>
      </c>
      <c r="D1087" s="819" t="str">
        <f t="shared" ref="D1087" si="1073">B1087&amp;" "&amp;" "&amp;C1087</f>
        <v>11-035  オークキング</v>
      </c>
      <c r="E1087" s="853" t="s">
        <v>120</v>
      </c>
      <c r="F1087" s="857" t="s">
        <v>128</v>
      </c>
      <c r="G1087" s="833" t="s">
        <v>19</v>
      </c>
      <c r="H1087" s="833" t="s">
        <v>19</v>
      </c>
      <c r="I1087" s="845"/>
      <c r="J1087" s="845"/>
      <c r="K1087" s="11" t="s">
        <v>81</v>
      </c>
      <c r="L1087" s="3" t="s">
        <v>81</v>
      </c>
      <c r="M1087" s="803" t="s">
        <v>890</v>
      </c>
      <c r="N1087" s="3" t="s">
        <v>95</v>
      </c>
      <c r="O1087" s="824"/>
      <c r="P1087" s="271"/>
      <c r="Q1087" s="825">
        <v>2350</v>
      </c>
      <c r="R1087" s="826">
        <v>1540</v>
      </c>
      <c r="S1087" s="827">
        <v>900</v>
      </c>
      <c r="T1087" s="828">
        <v>1070</v>
      </c>
      <c r="U1087" s="829">
        <v>1240</v>
      </c>
      <c r="V1087" s="830">
        <f t="shared" ref="V1087" si="1074">SUM(Q1087:U1088)</f>
        <v>7100</v>
      </c>
      <c r="W1087" s="824" t="s">
        <v>4260</v>
      </c>
      <c r="X1087" s="824"/>
      <c r="Y1087" s="706"/>
      <c r="Z1087" s="824"/>
    </row>
    <row r="1088" spans="1:26" s="5" customFormat="1">
      <c r="A1088" s="817" t="s">
        <v>171</v>
      </c>
      <c r="B1088" s="817"/>
      <c r="C1088" s="831" t="s">
        <v>175</v>
      </c>
      <c r="D1088" s="819" t="s">
        <v>2</v>
      </c>
      <c r="E1088" s="853" t="s">
        <v>120</v>
      </c>
      <c r="F1088" s="857" t="s">
        <v>128</v>
      </c>
      <c r="G1088" s="833" t="s">
        <v>19</v>
      </c>
      <c r="H1088" s="833" t="s">
        <v>19</v>
      </c>
      <c r="I1088" s="845"/>
      <c r="J1088" s="845"/>
      <c r="K1088" s="6"/>
      <c r="L1088" s="6"/>
      <c r="M1088" s="4"/>
      <c r="N1088" s="6"/>
      <c r="O1088" s="824"/>
      <c r="P1088" s="271"/>
      <c r="Q1088" s="825"/>
      <c r="R1088" s="826"/>
      <c r="S1088" s="827"/>
      <c r="T1088" s="828"/>
      <c r="U1088" s="829"/>
      <c r="V1088" s="830"/>
      <c r="W1088" s="824" t="s">
        <v>4260</v>
      </c>
      <c r="X1088" s="824"/>
      <c r="Y1088" s="706"/>
      <c r="Z1088" s="824"/>
    </row>
    <row r="1089" spans="1:26" s="5" customFormat="1">
      <c r="A1089" s="817" t="s">
        <v>171</v>
      </c>
      <c r="B1089" s="817" t="s">
        <v>137</v>
      </c>
      <c r="C1089" s="831" t="s">
        <v>176</v>
      </c>
      <c r="D1089" s="819" t="str">
        <f t="shared" ref="D1089" si="1075">B1089&amp;" "&amp;" "&amp;C1089</f>
        <v>11-036  しりょうのきし</v>
      </c>
      <c r="E1089" s="853" t="s">
        <v>120</v>
      </c>
      <c r="F1089" s="856" t="s">
        <v>129</v>
      </c>
      <c r="G1089" s="833" t="s">
        <v>19</v>
      </c>
      <c r="H1089" s="833" t="s">
        <v>19</v>
      </c>
      <c r="I1089" s="845"/>
      <c r="J1089" s="845"/>
      <c r="K1089" s="9" t="s">
        <v>21</v>
      </c>
      <c r="L1089" s="3" t="s">
        <v>131</v>
      </c>
      <c r="M1089" s="803" t="s">
        <v>891</v>
      </c>
      <c r="N1089" s="3" t="s">
        <v>83</v>
      </c>
      <c r="O1089" s="824"/>
      <c r="P1089" s="271"/>
      <c r="Q1089" s="825">
        <v>2420</v>
      </c>
      <c r="R1089" s="826">
        <v>1210</v>
      </c>
      <c r="S1089" s="827">
        <v>910</v>
      </c>
      <c r="T1089" s="828">
        <v>1370</v>
      </c>
      <c r="U1089" s="829">
        <v>1210</v>
      </c>
      <c r="V1089" s="830">
        <f t="shared" ref="V1089" si="1076">SUM(Q1089:U1090)</f>
        <v>7120</v>
      </c>
      <c r="W1089" s="824" t="s">
        <v>3400</v>
      </c>
      <c r="X1089" s="824"/>
      <c r="Y1089" s="706"/>
      <c r="Z1089" s="824"/>
    </row>
    <row r="1090" spans="1:26" s="5" customFormat="1">
      <c r="A1090" s="817" t="s">
        <v>171</v>
      </c>
      <c r="B1090" s="817"/>
      <c r="C1090" s="831" t="s">
        <v>176</v>
      </c>
      <c r="D1090" s="819" t="s">
        <v>2</v>
      </c>
      <c r="E1090" s="853" t="s">
        <v>120</v>
      </c>
      <c r="F1090" s="856" t="s">
        <v>129</v>
      </c>
      <c r="G1090" s="833" t="s">
        <v>19</v>
      </c>
      <c r="H1090" s="833" t="s">
        <v>19</v>
      </c>
      <c r="I1090" s="845"/>
      <c r="J1090" s="845"/>
      <c r="K1090" s="6"/>
      <c r="L1090" s="6"/>
      <c r="M1090" s="4"/>
      <c r="N1090" s="6"/>
      <c r="O1090" s="824"/>
      <c r="P1090" s="271"/>
      <c r="Q1090" s="825"/>
      <c r="R1090" s="826"/>
      <c r="S1090" s="827"/>
      <c r="T1090" s="828"/>
      <c r="U1090" s="829"/>
      <c r="V1090" s="830"/>
      <c r="W1090" s="824" t="s">
        <v>3400</v>
      </c>
      <c r="X1090" s="824"/>
      <c r="Y1090" s="706"/>
      <c r="Z1090" s="824"/>
    </row>
    <row r="1091" spans="1:26" s="5" customFormat="1">
      <c r="A1091" s="817" t="s">
        <v>171</v>
      </c>
      <c r="B1091" s="817" t="s">
        <v>138</v>
      </c>
      <c r="C1091" s="831" t="s">
        <v>177</v>
      </c>
      <c r="D1091" s="819" t="str">
        <f t="shared" ref="D1091" si="1077">B1091&amp;" "&amp;" "&amp;C1091</f>
        <v>11-037  フロストギズモ</v>
      </c>
      <c r="E1091" s="853" t="s">
        <v>120</v>
      </c>
      <c r="F1091" s="855" t="s">
        <v>130</v>
      </c>
      <c r="G1091" s="842" t="s">
        <v>89</v>
      </c>
      <c r="H1091" s="835" t="s">
        <v>88</v>
      </c>
      <c r="I1091" s="845"/>
      <c r="J1091" s="845"/>
      <c r="K1091" s="7" t="s">
        <v>37</v>
      </c>
      <c r="L1091" s="3" t="s">
        <v>20</v>
      </c>
      <c r="M1091" s="39" t="s">
        <v>3464</v>
      </c>
      <c r="N1091" s="3" t="s">
        <v>94</v>
      </c>
      <c r="O1091" s="824"/>
      <c r="P1091" s="271"/>
      <c r="Q1091" s="825">
        <v>2320</v>
      </c>
      <c r="R1091" s="826">
        <v>930</v>
      </c>
      <c r="S1091" s="827">
        <v>1330</v>
      </c>
      <c r="T1091" s="828">
        <v>1360</v>
      </c>
      <c r="U1091" s="829">
        <v>1130</v>
      </c>
      <c r="V1091" s="830">
        <f t="shared" ref="V1091" si="1078">SUM(Q1091:U1092)</f>
        <v>7070</v>
      </c>
      <c r="W1091" s="831" t="s">
        <v>3394</v>
      </c>
      <c r="X1091" s="824"/>
      <c r="Y1091" s="706"/>
      <c r="Z1091" s="824"/>
    </row>
    <row r="1092" spans="1:26" s="5" customFormat="1">
      <c r="A1092" s="817" t="s">
        <v>171</v>
      </c>
      <c r="B1092" s="817"/>
      <c r="C1092" s="831" t="s">
        <v>177</v>
      </c>
      <c r="D1092" s="819" t="s">
        <v>2</v>
      </c>
      <c r="E1092" s="853" t="s">
        <v>120</v>
      </c>
      <c r="F1092" s="855" t="s">
        <v>130</v>
      </c>
      <c r="G1092" s="842" t="s">
        <v>89</v>
      </c>
      <c r="H1092" s="835" t="s">
        <v>88</v>
      </c>
      <c r="I1092" s="845"/>
      <c r="J1092" s="845"/>
      <c r="K1092" s="6"/>
      <c r="L1092" s="6"/>
      <c r="M1092" s="4"/>
      <c r="N1092" s="6"/>
      <c r="O1092" s="824"/>
      <c r="P1092" s="271"/>
      <c r="Q1092" s="825"/>
      <c r="R1092" s="826"/>
      <c r="S1092" s="827"/>
      <c r="T1092" s="828"/>
      <c r="U1092" s="829"/>
      <c r="V1092" s="830"/>
      <c r="W1092" s="831" t="s">
        <v>3394</v>
      </c>
      <c r="X1092" s="824"/>
      <c r="Y1092" s="706"/>
      <c r="Z1092" s="824"/>
    </row>
    <row r="1093" spans="1:26" s="5" customFormat="1">
      <c r="A1093" s="817" t="s">
        <v>171</v>
      </c>
      <c r="B1093" s="817" t="s">
        <v>139</v>
      </c>
      <c r="C1093" s="831" t="s">
        <v>178</v>
      </c>
      <c r="D1093" s="819" t="str">
        <f t="shared" ref="D1093" si="1079">B1093&amp;" "&amp;" "&amp;C1093</f>
        <v>11-038  ボストロール</v>
      </c>
      <c r="E1093" s="853" t="s">
        <v>120</v>
      </c>
      <c r="F1093" s="852" t="s">
        <v>75</v>
      </c>
      <c r="G1093" s="833" t="s">
        <v>19</v>
      </c>
      <c r="H1093" s="833" t="s">
        <v>19</v>
      </c>
      <c r="I1093" s="845"/>
      <c r="J1093" s="845"/>
      <c r="K1093" s="8" t="s">
        <v>99</v>
      </c>
      <c r="L1093" s="3" t="s">
        <v>131</v>
      </c>
      <c r="M1093" s="803" t="s">
        <v>1183</v>
      </c>
      <c r="N1093" s="3" t="s">
        <v>84</v>
      </c>
      <c r="O1093" s="824"/>
      <c r="P1093" s="271"/>
      <c r="Q1093" s="825">
        <v>2380</v>
      </c>
      <c r="R1093" s="826">
        <v>1580</v>
      </c>
      <c r="S1093" s="827">
        <v>1000</v>
      </c>
      <c r="T1093" s="828">
        <v>770</v>
      </c>
      <c r="U1093" s="829">
        <v>1400</v>
      </c>
      <c r="V1093" s="830">
        <f t="shared" ref="V1093" si="1080">SUM(Q1093:U1094)</f>
        <v>7130</v>
      </c>
      <c r="W1093" s="824" t="s">
        <v>4212</v>
      </c>
      <c r="X1093" s="824"/>
      <c r="Y1093" s="706"/>
      <c r="Z1093" s="824"/>
    </row>
    <row r="1094" spans="1:26" s="5" customFormat="1">
      <c r="A1094" s="817" t="s">
        <v>171</v>
      </c>
      <c r="B1094" s="817"/>
      <c r="C1094" s="831" t="s">
        <v>178</v>
      </c>
      <c r="D1094" s="819" t="s">
        <v>2</v>
      </c>
      <c r="E1094" s="853" t="s">
        <v>120</v>
      </c>
      <c r="F1094" s="852" t="s">
        <v>75</v>
      </c>
      <c r="G1094" s="833" t="s">
        <v>19</v>
      </c>
      <c r="H1094" s="833" t="s">
        <v>19</v>
      </c>
      <c r="I1094" s="845"/>
      <c r="J1094" s="845"/>
      <c r="K1094" s="6"/>
      <c r="L1094" s="6"/>
      <c r="M1094" s="4"/>
      <c r="N1094" s="6"/>
      <c r="O1094" s="824"/>
      <c r="P1094" s="271"/>
      <c r="Q1094" s="825"/>
      <c r="R1094" s="826"/>
      <c r="S1094" s="827"/>
      <c r="T1094" s="828"/>
      <c r="U1094" s="829"/>
      <c r="V1094" s="830"/>
      <c r="W1094" s="824" t="s">
        <v>4212</v>
      </c>
      <c r="X1094" s="824"/>
      <c r="Y1094" s="706"/>
      <c r="Z1094" s="824"/>
    </row>
    <row r="1095" spans="1:26" s="5" customFormat="1">
      <c r="A1095" s="817" t="s">
        <v>171</v>
      </c>
      <c r="B1095" s="817" t="s">
        <v>140</v>
      </c>
      <c r="C1095" s="831" t="s">
        <v>179</v>
      </c>
      <c r="D1095" s="819" t="str">
        <f t="shared" ref="D1095" si="1081">B1095&amp;" "&amp;" "&amp;C1095</f>
        <v>11-039  キラーマジンガ</v>
      </c>
      <c r="E1095" s="853" t="s">
        <v>120</v>
      </c>
      <c r="F1095" s="851" t="s">
        <v>78</v>
      </c>
      <c r="G1095" s="833" t="s">
        <v>19</v>
      </c>
      <c r="H1095" s="833" t="s">
        <v>19</v>
      </c>
      <c r="I1095" s="845"/>
      <c r="J1095" s="845"/>
      <c r="K1095" s="9" t="s">
        <v>21</v>
      </c>
      <c r="L1095" s="3" t="s">
        <v>131</v>
      </c>
      <c r="M1095" s="803" t="s">
        <v>892</v>
      </c>
      <c r="N1095" s="3" t="s">
        <v>83</v>
      </c>
      <c r="O1095" s="824"/>
      <c r="P1095" s="271"/>
      <c r="Q1095" s="825">
        <v>2380</v>
      </c>
      <c r="R1095" s="826">
        <v>1400</v>
      </c>
      <c r="S1095" s="827">
        <v>760</v>
      </c>
      <c r="T1095" s="828">
        <v>1140</v>
      </c>
      <c r="U1095" s="829">
        <v>1480</v>
      </c>
      <c r="V1095" s="830">
        <f t="shared" ref="V1095" si="1082">SUM(Q1095:U1096)</f>
        <v>7160</v>
      </c>
      <c r="W1095" s="444" t="s">
        <v>3391</v>
      </c>
      <c r="X1095" s="824"/>
      <c r="Y1095" s="706"/>
      <c r="Z1095" s="824"/>
    </row>
    <row r="1096" spans="1:26" s="5" customFormat="1">
      <c r="A1096" s="817" t="s">
        <v>171</v>
      </c>
      <c r="B1096" s="817"/>
      <c r="C1096" s="831" t="s">
        <v>179</v>
      </c>
      <c r="D1096" s="819" t="s">
        <v>2</v>
      </c>
      <c r="E1096" s="853" t="s">
        <v>120</v>
      </c>
      <c r="F1096" s="851" t="s">
        <v>78</v>
      </c>
      <c r="G1096" s="833" t="s">
        <v>19</v>
      </c>
      <c r="H1096" s="833" t="s">
        <v>19</v>
      </c>
      <c r="I1096" s="845"/>
      <c r="J1096" s="845"/>
      <c r="K1096" s="6"/>
      <c r="L1096" s="6"/>
      <c r="M1096" s="4"/>
      <c r="N1096" s="6"/>
      <c r="O1096" s="824"/>
      <c r="P1096" s="271"/>
      <c r="Q1096" s="825"/>
      <c r="R1096" s="826"/>
      <c r="S1096" s="827"/>
      <c r="T1096" s="828"/>
      <c r="U1096" s="829"/>
      <c r="V1096" s="830"/>
      <c r="W1096" s="443" t="s">
        <v>4690</v>
      </c>
      <c r="X1096" s="824"/>
      <c r="Y1096" s="706"/>
      <c r="Z1096" s="824"/>
    </row>
    <row r="1097" spans="1:26" s="5" customFormat="1">
      <c r="A1097" s="817" t="s">
        <v>171</v>
      </c>
      <c r="B1097" s="817" t="s">
        <v>141</v>
      </c>
      <c r="C1097" s="831" t="s">
        <v>180</v>
      </c>
      <c r="D1097" s="819" t="str">
        <f t="shared" ref="D1097" si="1083">B1097&amp;" "&amp;" "&amp;C1097</f>
        <v>11-040  デュラハンナイト</v>
      </c>
      <c r="E1097" s="853" t="s">
        <v>120</v>
      </c>
      <c r="F1097" s="851" t="s">
        <v>78</v>
      </c>
      <c r="G1097" s="833" t="s">
        <v>19</v>
      </c>
      <c r="H1097" s="833" t="s">
        <v>19</v>
      </c>
      <c r="I1097" s="845"/>
      <c r="J1097" s="845"/>
      <c r="K1097" s="9" t="s">
        <v>21</v>
      </c>
      <c r="L1097" s="3" t="s">
        <v>5540</v>
      </c>
      <c r="M1097" s="803" t="s">
        <v>3465</v>
      </c>
      <c r="N1097" s="3" t="s">
        <v>83</v>
      </c>
      <c r="O1097" s="824">
        <v>1</v>
      </c>
      <c r="P1097" s="271"/>
      <c r="Q1097" s="825">
        <v>2410</v>
      </c>
      <c r="R1097" s="826">
        <v>1230</v>
      </c>
      <c r="S1097" s="827">
        <v>950</v>
      </c>
      <c r="T1097" s="828">
        <v>1270</v>
      </c>
      <c r="U1097" s="829">
        <v>1260</v>
      </c>
      <c r="V1097" s="830">
        <f t="shared" ref="V1097" si="1084">SUM(Q1097:U1098)</f>
        <v>7120</v>
      </c>
      <c r="W1097" s="824" t="s">
        <v>4689</v>
      </c>
      <c r="X1097" s="824"/>
      <c r="Y1097" s="706"/>
      <c r="Z1097" s="824"/>
    </row>
    <row r="1098" spans="1:26" s="5" customFormat="1">
      <c r="A1098" s="817" t="s">
        <v>171</v>
      </c>
      <c r="B1098" s="817"/>
      <c r="C1098" s="831" t="s">
        <v>180</v>
      </c>
      <c r="D1098" s="819" t="s">
        <v>2</v>
      </c>
      <c r="E1098" s="853" t="s">
        <v>120</v>
      </c>
      <c r="F1098" s="851" t="s">
        <v>78</v>
      </c>
      <c r="G1098" s="833" t="s">
        <v>19</v>
      </c>
      <c r="H1098" s="833" t="s">
        <v>19</v>
      </c>
      <c r="I1098" s="845"/>
      <c r="J1098" s="845"/>
      <c r="K1098" s="6"/>
      <c r="L1098" s="6"/>
      <c r="M1098" s="4"/>
      <c r="N1098" s="6"/>
      <c r="O1098" s="824">
        <v>1</v>
      </c>
      <c r="P1098" s="271"/>
      <c r="Q1098" s="825"/>
      <c r="R1098" s="826"/>
      <c r="S1098" s="827"/>
      <c r="T1098" s="828"/>
      <c r="U1098" s="829"/>
      <c r="V1098" s="830"/>
      <c r="W1098" s="824" t="s">
        <v>4689</v>
      </c>
      <c r="X1098" s="824"/>
      <c r="Y1098" s="706"/>
      <c r="Z1098" s="824"/>
    </row>
    <row r="1099" spans="1:26" s="5" customFormat="1">
      <c r="A1099" s="817" t="s">
        <v>171</v>
      </c>
      <c r="B1099" s="817" t="s">
        <v>142</v>
      </c>
      <c r="C1099" s="831" t="s">
        <v>181</v>
      </c>
      <c r="D1099" s="819" t="str">
        <f t="shared" ref="D1099" si="1085">B1099&amp;" "&amp;" "&amp;C1099</f>
        <v>11-041  じごくのよろい</v>
      </c>
      <c r="E1099" s="853" t="s">
        <v>120</v>
      </c>
      <c r="F1099" s="851" t="s">
        <v>78</v>
      </c>
      <c r="G1099" s="833" t="s">
        <v>19</v>
      </c>
      <c r="H1099" s="833" t="s">
        <v>19</v>
      </c>
      <c r="I1099" s="848" t="s">
        <v>87</v>
      </c>
      <c r="J1099" s="845">
        <v>3</v>
      </c>
      <c r="K1099" s="9" t="s">
        <v>21</v>
      </c>
      <c r="L1099" s="3" t="s">
        <v>3</v>
      </c>
      <c r="M1099" s="803" t="s">
        <v>893</v>
      </c>
      <c r="N1099" s="3" t="s">
        <v>95</v>
      </c>
      <c r="O1099" s="824"/>
      <c r="P1099" s="271"/>
      <c r="Q1099" s="825">
        <v>2400</v>
      </c>
      <c r="R1099" s="826">
        <v>1410</v>
      </c>
      <c r="S1099" s="827">
        <v>880</v>
      </c>
      <c r="T1099" s="828">
        <v>910</v>
      </c>
      <c r="U1099" s="829">
        <v>1490</v>
      </c>
      <c r="V1099" s="830">
        <f t="shared" ref="V1099" si="1086">SUM(Q1099:U1100)</f>
        <v>7090</v>
      </c>
      <c r="W1099" s="824"/>
      <c r="X1099" s="824"/>
      <c r="Y1099" s="706"/>
      <c r="Z1099" s="824"/>
    </row>
    <row r="1100" spans="1:26" s="5" customFormat="1">
      <c r="A1100" s="817" t="s">
        <v>171</v>
      </c>
      <c r="B1100" s="817"/>
      <c r="C1100" s="831" t="s">
        <v>181</v>
      </c>
      <c r="D1100" s="819" t="s">
        <v>2</v>
      </c>
      <c r="E1100" s="853" t="s">
        <v>120</v>
      </c>
      <c r="F1100" s="851" t="s">
        <v>78</v>
      </c>
      <c r="G1100" s="833" t="s">
        <v>19</v>
      </c>
      <c r="H1100" s="833" t="s">
        <v>19</v>
      </c>
      <c r="I1100" s="848" t="s">
        <v>87</v>
      </c>
      <c r="J1100" s="845">
        <v>3</v>
      </c>
      <c r="K1100" s="6"/>
      <c r="L1100" s="6"/>
      <c r="M1100" s="4"/>
      <c r="N1100" s="6"/>
      <c r="O1100" s="824"/>
      <c r="P1100" s="271"/>
      <c r="Q1100" s="825"/>
      <c r="R1100" s="826"/>
      <c r="S1100" s="827"/>
      <c r="T1100" s="828"/>
      <c r="U1100" s="829"/>
      <c r="V1100" s="830"/>
      <c r="W1100" s="824"/>
      <c r="X1100" s="824"/>
      <c r="Y1100" s="706"/>
      <c r="Z1100" s="824"/>
    </row>
    <row r="1101" spans="1:26" s="5" customFormat="1">
      <c r="A1101" s="817" t="s">
        <v>171</v>
      </c>
      <c r="B1101" s="817" t="s">
        <v>143</v>
      </c>
      <c r="C1101" s="831" t="s">
        <v>182</v>
      </c>
      <c r="D1101" s="819" t="str">
        <f t="shared" ref="D1101" si="1087">B1101&amp;" "&amp;" "&amp;C1101</f>
        <v>11-042  スカイドラゴン</v>
      </c>
      <c r="E1101" s="853" t="s">
        <v>120</v>
      </c>
      <c r="F1101" s="832" t="s">
        <v>35</v>
      </c>
      <c r="G1101" s="842" t="s">
        <v>89</v>
      </c>
      <c r="H1101" s="842" t="s">
        <v>89</v>
      </c>
      <c r="I1101" s="845"/>
      <c r="J1101" s="845"/>
      <c r="K1101" s="9" t="s">
        <v>21</v>
      </c>
      <c r="L1101" s="3" t="s">
        <v>131</v>
      </c>
      <c r="M1101" s="37" t="s">
        <v>3466</v>
      </c>
      <c r="N1101" s="3" t="s">
        <v>95</v>
      </c>
      <c r="O1101" s="824">
        <v>1</v>
      </c>
      <c r="P1101" s="271"/>
      <c r="Q1101" s="825">
        <v>2380</v>
      </c>
      <c r="R1101" s="826">
        <v>1290</v>
      </c>
      <c r="S1101" s="827">
        <v>950</v>
      </c>
      <c r="T1101" s="828">
        <v>1200</v>
      </c>
      <c r="U1101" s="829">
        <v>1310</v>
      </c>
      <c r="V1101" s="830">
        <f t="shared" ref="V1101" si="1088">SUM(Q1101:U1102)</f>
        <v>7130</v>
      </c>
      <c r="W1101" s="824"/>
      <c r="X1101" s="824"/>
      <c r="Y1101" s="706"/>
      <c r="Z1101" s="824"/>
    </row>
    <row r="1102" spans="1:26" s="5" customFormat="1">
      <c r="A1102" s="817" t="s">
        <v>171</v>
      </c>
      <c r="B1102" s="817"/>
      <c r="C1102" s="831" t="s">
        <v>182</v>
      </c>
      <c r="D1102" s="819" t="s">
        <v>2</v>
      </c>
      <c r="E1102" s="853" t="s">
        <v>120</v>
      </c>
      <c r="F1102" s="832" t="s">
        <v>35</v>
      </c>
      <c r="G1102" s="842" t="s">
        <v>89</v>
      </c>
      <c r="H1102" s="842" t="s">
        <v>89</v>
      </c>
      <c r="I1102" s="845"/>
      <c r="J1102" s="845"/>
      <c r="K1102" s="6"/>
      <c r="L1102" s="6"/>
      <c r="M1102" s="4"/>
      <c r="N1102" s="6"/>
      <c r="O1102" s="824">
        <v>1</v>
      </c>
      <c r="P1102" s="271"/>
      <c r="Q1102" s="825"/>
      <c r="R1102" s="826"/>
      <c r="S1102" s="827"/>
      <c r="T1102" s="828"/>
      <c r="U1102" s="829"/>
      <c r="V1102" s="830"/>
      <c r="W1102" s="824"/>
      <c r="X1102" s="824"/>
      <c r="Y1102" s="706"/>
      <c r="Z1102" s="824"/>
    </row>
    <row r="1103" spans="1:26" s="5" customFormat="1">
      <c r="A1103" s="817" t="s">
        <v>171</v>
      </c>
      <c r="B1103" s="817" t="s">
        <v>144</v>
      </c>
      <c r="C1103" s="831" t="s">
        <v>2</v>
      </c>
      <c r="D1103" s="819" t="str">
        <f t="shared" ref="D1103" si="1089">B1103&amp;" "&amp;" "&amp;C1103</f>
        <v>11-043  ダイ</v>
      </c>
      <c r="E1103" s="850" t="s">
        <v>36</v>
      </c>
      <c r="F1103" s="821" t="s">
        <v>34</v>
      </c>
      <c r="G1103" s="833" t="s">
        <v>19</v>
      </c>
      <c r="H1103" s="833" t="s">
        <v>19</v>
      </c>
      <c r="I1103" s="845"/>
      <c r="J1103" s="845"/>
      <c r="K1103" s="7" t="s">
        <v>37</v>
      </c>
      <c r="L1103" s="3" t="s">
        <v>98</v>
      </c>
      <c r="M1103" s="803" t="s">
        <v>3467</v>
      </c>
      <c r="N1103" s="3" t="s">
        <v>86</v>
      </c>
      <c r="O1103" s="824"/>
      <c r="P1103" s="271"/>
      <c r="Q1103" s="825">
        <v>2430</v>
      </c>
      <c r="R1103" s="826">
        <v>1700</v>
      </c>
      <c r="S1103" s="827">
        <v>1080</v>
      </c>
      <c r="T1103" s="828">
        <v>1430</v>
      </c>
      <c r="U1103" s="829">
        <v>1150</v>
      </c>
      <c r="V1103" s="830">
        <f t="shared" ref="V1103" si="1090">SUM(Q1103:U1104)</f>
        <v>7790</v>
      </c>
      <c r="W1103" s="824" t="s">
        <v>3389</v>
      </c>
      <c r="X1103" s="824"/>
      <c r="Y1103" s="706"/>
      <c r="Z1103" s="824"/>
    </row>
    <row r="1104" spans="1:26" s="5" customFormat="1">
      <c r="A1104" s="817" t="s">
        <v>171</v>
      </c>
      <c r="B1104" s="817"/>
      <c r="C1104" s="831" t="s">
        <v>2</v>
      </c>
      <c r="D1104" s="819" t="s">
        <v>2</v>
      </c>
      <c r="E1104" s="850" t="s">
        <v>36</v>
      </c>
      <c r="F1104" s="821" t="s">
        <v>34</v>
      </c>
      <c r="G1104" s="833" t="s">
        <v>19</v>
      </c>
      <c r="H1104" s="833" t="s">
        <v>19</v>
      </c>
      <c r="I1104" s="845"/>
      <c r="J1104" s="845"/>
      <c r="K1104" s="9" t="s">
        <v>21</v>
      </c>
      <c r="L1104" s="3" t="s">
        <v>131</v>
      </c>
      <c r="M1104" s="803" t="s">
        <v>1133</v>
      </c>
      <c r="N1104" s="3" t="s">
        <v>83</v>
      </c>
      <c r="O1104" s="824"/>
      <c r="P1104" s="271"/>
      <c r="Q1104" s="825"/>
      <c r="R1104" s="826"/>
      <c r="S1104" s="827"/>
      <c r="T1104" s="828"/>
      <c r="U1104" s="829"/>
      <c r="V1104" s="830"/>
      <c r="W1104" s="824" t="s">
        <v>3389</v>
      </c>
      <c r="X1104" s="824"/>
      <c r="Y1104" s="706"/>
      <c r="Z1104" s="824"/>
    </row>
    <row r="1105" spans="1:26" s="5" customFormat="1">
      <c r="A1105" s="817" t="s">
        <v>171</v>
      </c>
      <c r="B1105" s="817" t="s">
        <v>145</v>
      </c>
      <c r="C1105" s="831" t="s">
        <v>38</v>
      </c>
      <c r="D1105" s="819" t="str">
        <f t="shared" ref="D1105" si="1091">B1105&amp;" "&amp;" "&amp;C1105</f>
        <v>11-044  ポップ</v>
      </c>
      <c r="E1105" s="850" t="s">
        <v>36</v>
      </c>
      <c r="F1105" s="821" t="s">
        <v>34</v>
      </c>
      <c r="G1105" s="822" t="s">
        <v>40</v>
      </c>
      <c r="H1105" s="822" t="s">
        <v>40</v>
      </c>
      <c r="I1105" s="846" t="s">
        <v>93</v>
      </c>
      <c r="J1105" s="817">
        <v>4</v>
      </c>
      <c r="K1105" s="9" t="s">
        <v>21</v>
      </c>
      <c r="L1105" s="3" t="s">
        <v>106</v>
      </c>
      <c r="M1105" s="803" t="s">
        <v>1020</v>
      </c>
      <c r="N1105" s="3" t="s">
        <v>83</v>
      </c>
      <c r="O1105" s="824"/>
      <c r="P1105" s="271"/>
      <c r="Q1105" s="825">
        <v>2380</v>
      </c>
      <c r="R1105" s="826">
        <v>960</v>
      </c>
      <c r="S1105" s="827">
        <v>1810</v>
      </c>
      <c r="T1105" s="828">
        <v>1430</v>
      </c>
      <c r="U1105" s="829">
        <v>1190</v>
      </c>
      <c r="V1105" s="830">
        <f t="shared" ref="V1105" si="1092">SUM(Q1105:U1106)</f>
        <v>7770</v>
      </c>
      <c r="W1105" s="824" t="s">
        <v>3389</v>
      </c>
      <c r="X1105" s="824"/>
      <c r="Y1105" s="706"/>
      <c r="Z1105" s="824"/>
    </row>
    <row r="1106" spans="1:26" s="5" customFormat="1">
      <c r="A1106" s="817" t="s">
        <v>171</v>
      </c>
      <c r="B1106" s="817"/>
      <c r="C1106" s="831" t="s">
        <v>38</v>
      </c>
      <c r="D1106" s="819" t="s">
        <v>2</v>
      </c>
      <c r="E1106" s="850" t="s">
        <v>36</v>
      </c>
      <c r="F1106" s="821" t="s">
        <v>34</v>
      </c>
      <c r="G1106" s="822" t="s">
        <v>40</v>
      </c>
      <c r="H1106" s="822" t="s">
        <v>40</v>
      </c>
      <c r="I1106" s="846" t="s">
        <v>93</v>
      </c>
      <c r="J1106" s="817">
        <v>4</v>
      </c>
      <c r="K1106" s="6"/>
      <c r="L1106" s="6"/>
      <c r="M1106" s="4"/>
      <c r="N1106" s="6"/>
      <c r="O1106" s="824"/>
      <c r="P1106" s="271"/>
      <c r="Q1106" s="825"/>
      <c r="R1106" s="826"/>
      <c r="S1106" s="827"/>
      <c r="T1106" s="828"/>
      <c r="U1106" s="829"/>
      <c r="V1106" s="830"/>
      <c r="W1106" s="824" t="s">
        <v>3389</v>
      </c>
      <c r="X1106" s="824"/>
      <c r="Y1106" s="706"/>
      <c r="Z1106" s="824"/>
    </row>
    <row r="1107" spans="1:26" s="5" customFormat="1">
      <c r="A1107" s="817" t="s">
        <v>171</v>
      </c>
      <c r="B1107" s="817" t="s">
        <v>146</v>
      </c>
      <c r="C1107" s="831" t="s">
        <v>183</v>
      </c>
      <c r="D1107" s="819" t="str">
        <f t="shared" ref="D1107" si="1093">B1107&amp;" "&amp;" "&amp;C1107</f>
        <v>11-045  マァム</v>
      </c>
      <c r="E1107" s="850" t="s">
        <v>36</v>
      </c>
      <c r="F1107" s="821" t="s">
        <v>34</v>
      </c>
      <c r="G1107" s="833" t="s">
        <v>19</v>
      </c>
      <c r="H1107" s="833" t="s">
        <v>19</v>
      </c>
      <c r="I1107" s="845"/>
      <c r="J1107" s="845"/>
      <c r="K1107" s="9" t="s">
        <v>21</v>
      </c>
      <c r="L1107" s="3" t="s">
        <v>131</v>
      </c>
      <c r="M1107" s="803" t="s">
        <v>3468</v>
      </c>
      <c r="N1107" s="3" t="s">
        <v>84</v>
      </c>
      <c r="O1107" s="824"/>
      <c r="P1107" s="271"/>
      <c r="Q1107" s="825">
        <v>2450</v>
      </c>
      <c r="R1107" s="826">
        <v>1610</v>
      </c>
      <c r="S1107" s="827">
        <v>920</v>
      </c>
      <c r="T1107" s="828">
        <v>1500</v>
      </c>
      <c r="U1107" s="829">
        <v>1290</v>
      </c>
      <c r="V1107" s="830">
        <f t="shared" ref="V1107" si="1094">SUM(Q1107:U1108)</f>
        <v>7770</v>
      </c>
      <c r="W1107" s="824" t="s">
        <v>3389</v>
      </c>
      <c r="X1107" s="824"/>
      <c r="Y1107" s="706"/>
      <c r="Z1107" s="824"/>
    </row>
    <row r="1108" spans="1:26" s="5" customFormat="1">
      <c r="A1108" s="817" t="s">
        <v>171</v>
      </c>
      <c r="B1108" s="817"/>
      <c r="C1108" s="831" t="s">
        <v>183</v>
      </c>
      <c r="D1108" s="819" t="s">
        <v>2</v>
      </c>
      <c r="E1108" s="850" t="s">
        <v>36</v>
      </c>
      <c r="F1108" s="821" t="s">
        <v>34</v>
      </c>
      <c r="G1108" s="833" t="s">
        <v>19</v>
      </c>
      <c r="H1108" s="833" t="s">
        <v>19</v>
      </c>
      <c r="I1108" s="845"/>
      <c r="J1108" s="845"/>
      <c r="K1108" s="9" t="s">
        <v>21</v>
      </c>
      <c r="L1108" s="3" t="s">
        <v>104</v>
      </c>
      <c r="M1108" s="37" t="s">
        <v>894</v>
      </c>
      <c r="N1108" s="3" t="s">
        <v>95</v>
      </c>
      <c r="O1108" s="824"/>
      <c r="P1108" s="271"/>
      <c r="Q1108" s="825"/>
      <c r="R1108" s="826"/>
      <c r="S1108" s="827"/>
      <c r="T1108" s="828"/>
      <c r="U1108" s="829"/>
      <c r="V1108" s="830"/>
      <c r="W1108" s="824" t="s">
        <v>3389</v>
      </c>
      <c r="X1108" s="824"/>
      <c r="Y1108" s="706"/>
      <c r="Z1108" s="824"/>
    </row>
    <row r="1109" spans="1:26" s="5" customFormat="1">
      <c r="A1109" s="817" t="s">
        <v>171</v>
      </c>
      <c r="B1109" s="817" t="s">
        <v>147</v>
      </c>
      <c r="C1109" s="831" t="s">
        <v>42</v>
      </c>
      <c r="D1109" s="819" t="str">
        <f t="shared" ref="D1109" si="1095">B1109&amp;" "&amp;" "&amp;C1109</f>
        <v>11-046  レオナ</v>
      </c>
      <c r="E1109" s="850" t="s">
        <v>36</v>
      </c>
      <c r="F1109" s="821" t="s">
        <v>34</v>
      </c>
      <c r="G1109" s="822" t="s">
        <v>40</v>
      </c>
      <c r="H1109" s="843" t="s">
        <v>80</v>
      </c>
      <c r="I1109" s="836" t="s">
        <v>41</v>
      </c>
      <c r="J1109" s="817">
        <v>4</v>
      </c>
      <c r="K1109" s="11" t="s">
        <v>81</v>
      </c>
      <c r="L1109" s="3" t="s">
        <v>81</v>
      </c>
      <c r="M1109" s="803" t="s">
        <v>895</v>
      </c>
      <c r="N1109" s="3" t="s">
        <v>95</v>
      </c>
      <c r="O1109" s="824"/>
      <c r="P1109" s="271"/>
      <c r="Q1109" s="825">
        <v>2390</v>
      </c>
      <c r="R1109" s="826">
        <v>880</v>
      </c>
      <c r="S1109" s="827">
        <v>1760</v>
      </c>
      <c r="T1109" s="828">
        <v>1460</v>
      </c>
      <c r="U1109" s="829">
        <v>1250</v>
      </c>
      <c r="V1109" s="830">
        <f t="shared" ref="V1109" si="1096">SUM(Q1109:U1110)</f>
        <v>7740</v>
      </c>
      <c r="W1109" s="824" t="s">
        <v>3389</v>
      </c>
      <c r="X1109" s="824"/>
      <c r="Y1109" s="706"/>
      <c r="Z1109" s="824"/>
    </row>
    <row r="1110" spans="1:26" s="5" customFormat="1">
      <c r="A1110" s="817" t="s">
        <v>171</v>
      </c>
      <c r="B1110" s="817"/>
      <c r="C1110" s="831" t="s">
        <v>42</v>
      </c>
      <c r="D1110" s="819" t="s">
        <v>2</v>
      </c>
      <c r="E1110" s="850" t="s">
        <v>36</v>
      </c>
      <c r="F1110" s="821" t="s">
        <v>34</v>
      </c>
      <c r="G1110" s="822" t="s">
        <v>40</v>
      </c>
      <c r="H1110" s="843" t="s">
        <v>80</v>
      </c>
      <c r="I1110" s="836" t="s">
        <v>41</v>
      </c>
      <c r="J1110" s="817">
        <v>4</v>
      </c>
      <c r="K1110" s="6"/>
      <c r="L1110" s="6"/>
      <c r="M1110" s="4"/>
      <c r="N1110" s="6"/>
      <c r="O1110" s="824"/>
      <c r="P1110" s="271"/>
      <c r="Q1110" s="825"/>
      <c r="R1110" s="826"/>
      <c r="S1110" s="827"/>
      <c r="T1110" s="828"/>
      <c r="U1110" s="829"/>
      <c r="V1110" s="830"/>
      <c r="W1110" s="824" t="s">
        <v>3389</v>
      </c>
      <c r="X1110" s="824"/>
      <c r="Y1110" s="706"/>
      <c r="Z1110" s="824"/>
    </row>
    <row r="1111" spans="1:26" s="5" customFormat="1">
      <c r="A1111" s="817" t="s">
        <v>171</v>
      </c>
      <c r="B1111" s="817" t="s">
        <v>148</v>
      </c>
      <c r="C1111" s="831" t="s">
        <v>44</v>
      </c>
      <c r="D1111" s="819" t="str">
        <f t="shared" ref="D1111" si="1097">B1111&amp;" "&amp;" "&amp;C1111</f>
        <v>11-047  ヒム</v>
      </c>
      <c r="E1111" s="850" t="s">
        <v>36</v>
      </c>
      <c r="F1111" s="821" t="s">
        <v>34</v>
      </c>
      <c r="G1111" s="833" t="s">
        <v>19</v>
      </c>
      <c r="H1111" s="833" t="s">
        <v>19</v>
      </c>
      <c r="I1111" s="834" t="s">
        <v>90</v>
      </c>
      <c r="J1111" s="817" t="s">
        <v>4262</v>
      </c>
      <c r="K1111" s="9" t="s">
        <v>21</v>
      </c>
      <c r="L1111" s="3" t="s">
        <v>131</v>
      </c>
      <c r="M1111" s="803" t="s">
        <v>1134</v>
      </c>
      <c r="N1111" s="3" t="s">
        <v>83</v>
      </c>
      <c r="O1111" s="824"/>
      <c r="P1111" s="271"/>
      <c r="Q1111" s="825">
        <v>2350</v>
      </c>
      <c r="R1111" s="826">
        <v>1630</v>
      </c>
      <c r="S1111" s="827">
        <v>1170</v>
      </c>
      <c r="T1111" s="828">
        <v>1320</v>
      </c>
      <c r="U1111" s="829">
        <v>1320</v>
      </c>
      <c r="V1111" s="830">
        <f t="shared" ref="V1111" si="1098">SUM(Q1111:U1112)</f>
        <v>7790</v>
      </c>
      <c r="W1111" s="824" t="s">
        <v>3402</v>
      </c>
      <c r="X1111" s="824"/>
      <c r="Y1111" s="706"/>
      <c r="Z1111" s="824"/>
    </row>
    <row r="1112" spans="1:26" s="5" customFormat="1">
      <c r="A1112" s="817" t="s">
        <v>171</v>
      </c>
      <c r="B1112" s="817"/>
      <c r="C1112" s="831" t="s">
        <v>44</v>
      </c>
      <c r="D1112" s="819" t="s">
        <v>2</v>
      </c>
      <c r="E1112" s="850" t="s">
        <v>36</v>
      </c>
      <c r="F1112" s="821" t="s">
        <v>34</v>
      </c>
      <c r="G1112" s="833" t="s">
        <v>19</v>
      </c>
      <c r="H1112" s="833" t="s">
        <v>19</v>
      </c>
      <c r="I1112" s="834" t="s">
        <v>90</v>
      </c>
      <c r="J1112" s="817" t="s">
        <v>4262</v>
      </c>
      <c r="K1112" s="6"/>
      <c r="L1112" s="6"/>
      <c r="M1112" s="4"/>
      <c r="N1112" s="6"/>
      <c r="O1112" s="824"/>
      <c r="P1112" s="271"/>
      <c r="Q1112" s="825"/>
      <c r="R1112" s="826"/>
      <c r="S1112" s="827"/>
      <c r="T1112" s="828"/>
      <c r="U1112" s="829"/>
      <c r="V1112" s="830"/>
      <c r="W1112" s="824" t="s">
        <v>3402</v>
      </c>
      <c r="X1112" s="824"/>
      <c r="Y1112" s="706"/>
      <c r="Z1112" s="824"/>
    </row>
    <row r="1113" spans="1:26" s="5" customFormat="1">
      <c r="A1113" s="817" t="s">
        <v>171</v>
      </c>
      <c r="B1113" s="817" t="s">
        <v>149</v>
      </c>
      <c r="C1113" s="831" t="s">
        <v>43</v>
      </c>
      <c r="D1113" s="819" t="str">
        <f t="shared" ref="D1113" si="1099">B1113&amp;" "&amp;" "&amp;C1113</f>
        <v>11-048  ラーハルト</v>
      </c>
      <c r="E1113" s="850" t="s">
        <v>36</v>
      </c>
      <c r="F1113" s="832" t="s">
        <v>35</v>
      </c>
      <c r="G1113" s="833" t="s">
        <v>19</v>
      </c>
      <c r="H1113" s="833" t="s">
        <v>19</v>
      </c>
      <c r="I1113" s="823" t="s">
        <v>82</v>
      </c>
      <c r="J1113" s="817">
        <v>2</v>
      </c>
      <c r="K1113" s="9" t="s">
        <v>21</v>
      </c>
      <c r="L1113" s="3" t="s">
        <v>104</v>
      </c>
      <c r="M1113" s="803" t="s">
        <v>3469</v>
      </c>
      <c r="N1113" s="3" t="s">
        <v>83</v>
      </c>
      <c r="O1113" s="824"/>
      <c r="P1113" s="271"/>
      <c r="Q1113" s="825">
        <v>2410</v>
      </c>
      <c r="R1113" s="826">
        <v>1590</v>
      </c>
      <c r="S1113" s="827">
        <v>1170</v>
      </c>
      <c r="T1113" s="828">
        <v>1610</v>
      </c>
      <c r="U1113" s="829">
        <v>980</v>
      </c>
      <c r="V1113" s="830">
        <f t="shared" ref="V1113" si="1100">SUM(Q1113:U1114)</f>
        <v>7760</v>
      </c>
      <c r="W1113" s="378" t="s">
        <v>3397</v>
      </c>
      <c r="X1113" s="824"/>
      <c r="Y1113" s="706"/>
      <c r="Z1113" s="824"/>
    </row>
    <row r="1114" spans="1:26" s="5" customFormat="1">
      <c r="A1114" s="817" t="s">
        <v>171</v>
      </c>
      <c r="B1114" s="817"/>
      <c r="C1114" s="831" t="s">
        <v>43</v>
      </c>
      <c r="D1114" s="819" t="s">
        <v>2</v>
      </c>
      <c r="E1114" s="850" t="s">
        <v>36</v>
      </c>
      <c r="F1114" s="832" t="s">
        <v>35</v>
      </c>
      <c r="G1114" s="833" t="s">
        <v>19</v>
      </c>
      <c r="H1114" s="833" t="s">
        <v>19</v>
      </c>
      <c r="I1114" s="823" t="s">
        <v>82</v>
      </c>
      <c r="J1114" s="817">
        <v>2</v>
      </c>
      <c r="K1114" s="6"/>
      <c r="L1114" s="6"/>
      <c r="M1114" s="4"/>
      <c r="N1114" s="6"/>
      <c r="O1114" s="824"/>
      <c r="P1114" s="271"/>
      <c r="Q1114" s="825"/>
      <c r="R1114" s="826"/>
      <c r="S1114" s="827"/>
      <c r="T1114" s="828"/>
      <c r="U1114" s="829"/>
      <c r="V1114" s="830"/>
      <c r="W1114" s="378" t="s">
        <v>4450</v>
      </c>
      <c r="X1114" s="824"/>
      <c r="Y1114" s="706"/>
      <c r="Z1114" s="824"/>
    </row>
    <row r="1115" spans="1:26" s="5" customFormat="1">
      <c r="A1115" s="817" t="s">
        <v>171</v>
      </c>
      <c r="B1115" s="817" t="s">
        <v>150</v>
      </c>
      <c r="C1115" s="831" t="s">
        <v>186</v>
      </c>
      <c r="D1115" s="819" t="str">
        <f t="shared" ref="D1115" si="1101">B1115&amp;" "&amp;" "&amp;C1115</f>
        <v>11-049  バーン</v>
      </c>
      <c r="E1115" s="841" t="s">
        <v>54</v>
      </c>
      <c r="F1115" s="840" t="s">
        <v>74</v>
      </c>
      <c r="G1115" s="835" t="s">
        <v>88</v>
      </c>
      <c r="H1115" s="835" t="s">
        <v>88</v>
      </c>
      <c r="I1115" s="845"/>
      <c r="J1115" s="845"/>
      <c r="K1115" s="7" t="s">
        <v>37</v>
      </c>
      <c r="L1115" s="3" t="s">
        <v>98</v>
      </c>
      <c r="M1115" s="803" t="s">
        <v>3470</v>
      </c>
      <c r="N1115" s="3" t="s">
        <v>95</v>
      </c>
      <c r="O1115" s="824"/>
      <c r="P1115" s="271"/>
      <c r="Q1115" s="825">
        <v>2710</v>
      </c>
      <c r="R1115" s="826">
        <v>930</v>
      </c>
      <c r="S1115" s="827">
        <v>2000</v>
      </c>
      <c r="T1115" s="828">
        <v>1420</v>
      </c>
      <c r="U1115" s="829">
        <v>1100</v>
      </c>
      <c r="V1115" s="830">
        <f t="shared" ref="V1115" si="1102">SUM(Q1115:U1116)</f>
        <v>8160</v>
      </c>
      <c r="W1115" s="824"/>
      <c r="X1115" s="824"/>
      <c r="Y1115" s="859" t="s">
        <v>5495</v>
      </c>
      <c r="Z1115" s="824" t="s">
        <v>4716</v>
      </c>
    </row>
    <row r="1116" spans="1:26" s="5" customFormat="1">
      <c r="A1116" s="817" t="s">
        <v>171</v>
      </c>
      <c r="B1116" s="817"/>
      <c r="C1116" s="831" t="s">
        <v>186</v>
      </c>
      <c r="D1116" s="819" t="s">
        <v>2</v>
      </c>
      <c r="E1116" s="841" t="s">
        <v>54</v>
      </c>
      <c r="F1116" s="840" t="s">
        <v>74</v>
      </c>
      <c r="G1116" s="835" t="s">
        <v>88</v>
      </c>
      <c r="H1116" s="835" t="s">
        <v>88</v>
      </c>
      <c r="I1116" s="845"/>
      <c r="J1116" s="845"/>
      <c r="K1116" s="8" t="s">
        <v>99</v>
      </c>
      <c r="L1116" s="3" t="s">
        <v>131</v>
      </c>
      <c r="M1116" s="803" t="s">
        <v>3471</v>
      </c>
      <c r="N1116" s="3" t="s">
        <v>83</v>
      </c>
      <c r="O1116" s="824"/>
      <c r="P1116" s="271"/>
      <c r="Q1116" s="825"/>
      <c r="R1116" s="826"/>
      <c r="S1116" s="827"/>
      <c r="T1116" s="828"/>
      <c r="U1116" s="829"/>
      <c r="V1116" s="830"/>
      <c r="W1116" s="824"/>
      <c r="X1116" s="824"/>
      <c r="Y1116" s="859" t="s">
        <v>5495</v>
      </c>
      <c r="Z1116" s="824" t="s">
        <v>4716</v>
      </c>
    </row>
    <row r="1117" spans="1:26" s="5" customFormat="1">
      <c r="A1117" s="817" t="s">
        <v>171</v>
      </c>
      <c r="B1117" s="817" t="s">
        <v>151</v>
      </c>
      <c r="C1117" s="831" t="s">
        <v>187</v>
      </c>
      <c r="D1117" s="819" t="str">
        <f t="shared" ref="D1117" si="1103">B1117&amp;" "&amp;" "&amp;C1117</f>
        <v>11-050  ミストバーン</v>
      </c>
      <c r="E1117" s="841" t="s">
        <v>54</v>
      </c>
      <c r="F1117" s="851" t="s">
        <v>78</v>
      </c>
      <c r="G1117" s="833" t="s">
        <v>19</v>
      </c>
      <c r="H1117" s="835" t="s">
        <v>88</v>
      </c>
      <c r="I1117" s="845"/>
      <c r="J1117" s="845"/>
      <c r="K1117" s="8" t="s">
        <v>99</v>
      </c>
      <c r="L1117" s="3" t="s">
        <v>105</v>
      </c>
      <c r="M1117" s="803" t="s">
        <v>3472</v>
      </c>
      <c r="N1117" s="3" t="s">
        <v>84</v>
      </c>
      <c r="O1117" s="824"/>
      <c r="P1117" s="271"/>
      <c r="Q1117" s="825">
        <v>2480</v>
      </c>
      <c r="R1117" s="826">
        <v>1790</v>
      </c>
      <c r="S1117" s="827">
        <v>1410</v>
      </c>
      <c r="T1117" s="828">
        <v>1150</v>
      </c>
      <c r="U1117" s="829">
        <v>1290</v>
      </c>
      <c r="V1117" s="830">
        <f t="shared" ref="V1117" si="1104">SUM(Q1117:U1118)</f>
        <v>8120</v>
      </c>
      <c r="W1117" s="824" t="s">
        <v>4687</v>
      </c>
      <c r="X1117" s="824"/>
      <c r="Y1117" s="706"/>
      <c r="Z1117" s="824"/>
    </row>
    <row r="1118" spans="1:26" s="5" customFormat="1">
      <c r="A1118" s="817" t="s">
        <v>171</v>
      </c>
      <c r="B1118" s="817"/>
      <c r="C1118" s="831" t="s">
        <v>187</v>
      </c>
      <c r="D1118" s="819" t="s">
        <v>2</v>
      </c>
      <c r="E1118" s="841" t="s">
        <v>54</v>
      </c>
      <c r="F1118" s="851" t="s">
        <v>78</v>
      </c>
      <c r="G1118" s="833" t="s">
        <v>19</v>
      </c>
      <c r="H1118" s="835" t="s">
        <v>88</v>
      </c>
      <c r="I1118" s="845"/>
      <c r="J1118" s="845"/>
      <c r="K1118" s="9" t="s">
        <v>21</v>
      </c>
      <c r="L1118" s="3" t="s">
        <v>105</v>
      </c>
      <c r="M1118" s="803" t="s">
        <v>896</v>
      </c>
      <c r="N1118" s="3" t="s">
        <v>83</v>
      </c>
      <c r="O1118" s="824"/>
      <c r="P1118" s="271"/>
      <c r="Q1118" s="825"/>
      <c r="R1118" s="826"/>
      <c r="S1118" s="827"/>
      <c r="T1118" s="828"/>
      <c r="U1118" s="829"/>
      <c r="V1118" s="830"/>
      <c r="W1118" s="824" t="s">
        <v>4687</v>
      </c>
      <c r="X1118" s="824"/>
      <c r="Y1118" s="706"/>
      <c r="Z1118" s="824"/>
    </row>
    <row r="1119" spans="1:26" s="5" customFormat="1">
      <c r="A1119" s="817" t="s">
        <v>171</v>
      </c>
      <c r="B1119" s="817" t="s">
        <v>152</v>
      </c>
      <c r="C1119" s="831" t="s">
        <v>188</v>
      </c>
      <c r="D1119" s="819" t="str">
        <f t="shared" ref="D1119" si="1105">B1119&amp;" "&amp;" "&amp;C1119</f>
        <v>11-051  キルバーン</v>
      </c>
      <c r="E1119" s="841" t="s">
        <v>54</v>
      </c>
      <c r="F1119" s="840" t="s">
        <v>74</v>
      </c>
      <c r="G1119" s="833" t="s">
        <v>19</v>
      </c>
      <c r="H1119" s="835" t="s">
        <v>88</v>
      </c>
      <c r="I1119" s="823" t="s">
        <v>82</v>
      </c>
      <c r="J1119" s="817">
        <v>4</v>
      </c>
      <c r="K1119" s="8" t="s">
        <v>99</v>
      </c>
      <c r="L1119" s="3" t="s">
        <v>131</v>
      </c>
      <c r="M1119" s="803" t="s">
        <v>1184</v>
      </c>
      <c r="N1119" s="3" t="s">
        <v>84</v>
      </c>
      <c r="O1119" s="824"/>
      <c r="P1119" s="271"/>
      <c r="Q1119" s="825">
        <v>2420</v>
      </c>
      <c r="R1119" s="826">
        <v>1620</v>
      </c>
      <c r="S1119" s="827">
        <v>1430</v>
      </c>
      <c r="T1119" s="828">
        <v>1440</v>
      </c>
      <c r="U1119" s="829">
        <v>1210</v>
      </c>
      <c r="V1119" s="830">
        <f t="shared" ref="V1119" si="1106">SUM(Q1119:U1120)</f>
        <v>8120</v>
      </c>
      <c r="W1119" s="824"/>
      <c r="X1119" s="824"/>
      <c r="Y1119" s="706"/>
      <c r="Z1119" s="824"/>
    </row>
    <row r="1120" spans="1:26" s="5" customFormat="1">
      <c r="A1120" s="817" t="s">
        <v>171</v>
      </c>
      <c r="B1120" s="817"/>
      <c r="C1120" s="831" t="s">
        <v>188</v>
      </c>
      <c r="D1120" s="819" t="s">
        <v>2</v>
      </c>
      <c r="E1120" s="841" t="s">
        <v>54</v>
      </c>
      <c r="F1120" s="840" t="s">
        <v>74</v>
      </c>
      <c r="G1120" s="833" t="s">
        <v>19</v>
      </c>
      <c r="H1120" s="835" t="s">
        <v>88</v>
      </c>
      <c r="I1120" s="823" t="s">
        <v>82</v>
      </c>
      <c r="J1120" s="817">
        <v>4</v>
      </c>
      <c r="K1120" s="6"/>
      <c r="L1120" s="6"/>
      <c r="M1120" s="4"/>
      <c r="N1120" s="6"/>
      <c r="O1120" s="824"/>
      <c r="P1120" s="271"/>
      <c r="Q1120" s="825"/>
      <c r="R1120" s="826"/>
      <c r="S1120" s="827"/>
      <c r="T1120" s="828"/>
      <c r="U1120" s="829"/>
      <c r="V1120" s="830"/>
      <c r="W1120" s="824"/>
      <c r="X1120" s="824"/>
      <c r="Y1120" s="706"/>
      <c r="Z1120" s="824"/>
    </row>
    <row r="1121" spans="1:26" s="5" customFormat="1">
      <c r="A1121" s="817" t="s">
        <v>171</v>
      </c>
      <c r="B1121" s="817" t="s">
        <v>153</v>
      </c>
      <c r="C1121" s="831" t="s">
        <v>189</v>
      </c>
      <c r="D1121" s="819" t="str">
        <f t="shared" ref="D1121" si="1107">B1121&amp;" "&amp;" "&amp;C1121</f>
        <v>11-052  アバン</v>
      </c>
      <c r="E1121" s="841" t="s">
        <v>54</v>
      </c>
      <c r="F1121" s="821" t="s">
        <v>34</v>
      </c>
      <c r="G1121" s="833" t="s">
        <v>19</v>
      </c>
      <c r="H1121" s="833" t="s">
        <v>19</v>
      </c>
      <c r="I1121" s="836" t="s">
        <v>41</v>
      </c>
      <c r="J1121" s="845">
        <v>3</v>
      </c>
      <c r="K1121" s="7" t="s">
        <v>37</v>
      </c>
      <c r="L1121" s="3" t="s">
        <v>98</v>
      </c>
      <c r="M1121" s="37" t="s">
        <v>1032</v>
      </c>
      <c r="N1121" s="3" t="s">
        <v>86</v>
      </c>
      <c r="O1121" s="824"/>
      <c r="P1121" s="271"/>
      <c r="Q1121" s="825">
        <v>2590</v>
      </c>
      <c r="R1121" s="826">
        <v>1580</v>
      </c>
      <c r="S1121" s="827">
        <v>1180</v>
      </c>
      <c r="T1121" s="828">
        <v>1360</v>
      </c>
      <c r="U1121" s="829">
        <v>1380</v>
      </c>
      <c r="V1121" s="830">
        <f t="shared" ref="V1121" si="1108">SUM(Q1121:U1122)</f>
        <v>8090</v>
      </c>
      <c r="W1121" s="824"/>
      <c r="X1121" s="824"/>
      <c r="Y1121" s="706"/>
      <c r="Z1121" s="824"/>
    </row>
    <row r="1122" spans="1:26" s="5" customFormat="1">
      <c r="A1122" s="817" t="s">
        <v>171</v>
      </c>
      <c r="B1122" s="817"/>
      <c r="C1122" s="831" t="s">
        <v>189</v>
      </c>
      <c r="D1122" s="819" t="s">
        <v>2</v>
      </c>
      <c r="E1122" s="841" t="s">
        <v>54</v>
      </c>
      <c r="F1122" s="821" t="s">
        <v>34</v>
      </c>
      <c r="G1122" s="833" t="s">
        <v>19</v>
      </c>
      <c r="H1122" s="833" t="s">
        <v>19</v>
      </c>
      <c r="I1122" s="836" t="s">
        <v>41</v>
      </c>
      <c r="J1122" s="845">
        <v>3</v>
      </c>
      <c r="K1122" s="6"/>
      <c r="L1122" s="6"/>
      <c r="M1122" s="4"/>
      <c r="N1122" s="6"/>
      <c r="O1122" s="824"/>
      <c r="P1122" s="271"/>
      <c r="Q1122" s="825"/>
      <c r="R1122" s="826"/>
      <c r="S1122" s="827"/>
      <c r="T1122" s="828"/>
      <c r="U1122" s="829"/>
      <c r="V1122" s="830"/>
      <c r="W1122" s="824"/>
      <c r="X1122" s="824"/>
      <c r="Y1122" s="706"/>
      <c r="Z1122" s="824"/>
    </row>
    <row r="1123" spans="1:26" s="5" customFormat="1">
      <c r="A1123" s="817" t="s">
        <v>171</v>
      </c>
      <c r="B1123" s="817" t="s">
        <v>154</v>
      </c>
      <c r="C1123" s="831" t="s">
        <v>190</v>
      </c>
      <c r="D1123" s="819" t="str">
        <f t="shared" ref="D1123" si="1109">B1123&amp;" "&amp;" "&amp;C1123</f>
        <v>11-053  勇者イレブン</v>
      </c>
      <c r="E1123" s="841" t="s">
        <v>54</v>
      </c>
      <c r="F1123" s="821" t="s">
        <v>34</v>
      </c>
      <c r="G1123" s="833" t="s">
        <v>19</v>
      </c>
      <c r="H1123" s="835" t="s">
        <v>88</v>
      </c>
      <c r="I1123" s="845"/>
      <c r="J1123" s="845"/>
      <c r="K1123" s="9" t="s">
        <v>21</v>
      </c>
      <c r="L1123" s="3" t="s">
        <v>131</v>
      </c>
      <c r="M1123" s="803" t="s">
        <v>1135</v>
      </c>
      <c r="N1123" s="3" t="s">
        <v>83</v>
      </c>
      <c r="O1123" s="824"/>
      <c r="P1123" s="271"/>
      <c r="Q1123" s="825">
        <v>2550</v>
      </c>
      <c r="R1123" s="826">
        <v>1630</v>
      </c>
      <c r="S1123" s="827">
        <v>1240</v>
      </c>
      <c r="T1123" s="828">
        <v>1380</v>
      </c>
      <c r="U1123" s="829">
        <v>1240</v>
      </c>
      <c r="V1123" s="830">
        <f t="shared" ref="V1123" si="1110">SUM(Q1123:U1124)</f>
        <v>8040</v>
      </c>
      <c r="W1123" s="824"/>
      <c r="X1123" s="824"/>
      <c r="Y1123" s="706"/>
      <c r="Z1123" s="824"/>
    </row>
    <row r="1124" spans="1:26" s="5" customFormat="1">
      <c r="A1124" s="817" t="s">
        <v>171</v>
      </c>
      <c r="B1124" s="817"/>
      <c r="C1124" s="831" t="s">
        <v>190</v>
      </c>
      <c r="D1124" s="819" t="s">
        <v>2</v>
      </c>
      <c r="E1124" s="841" t="s">
        <v>54</v>
      </c>
      <c r="F1124" s="821" t="s">
        <v>34</v>
      </c>
      <c r="G1124" s="833" t="s">
        <v>19</v>
      </c>
      <c r="H1124" s="835" t="s">
        <v>88</v>
      </c>
      <c r="I1124" s="845"/>
      <c r="J1124" s="845"/>
      <c r="K1124" s="9" t="s">
        <v>21</v>
      </c>
      <c r="L1124" s="3" t="s">
        <v>104</v>
      </c>
      <c r="M1124" s="803" t="s">
        <v>3473</v>
      </c>
      <c r="N1124" s="3" t="s">
        <v>83</v>
      </c>
      <c r="O1124" s="824"/>
      <c r="P1124" s="271"/>
      <c r="Q1124" s="825"/>
      <c r="R1124" s="826"/>
      <c r="S1124" s="827"/>
      <c r="T1124" s="828"/>
      <c r="U1124" s="829"/>
      <c r="V1124" s="830"/>
      <c r="W1124" s="824"/>
      <c r="X1124" s="824"/>
      <c r="Y1124" s="706"/>
      <c r="Z1124" s="824"/>
    </row>
    <row r="1125" spans="1:26" s="5" customFormat="1">
      <c r="A1125" s="817" t="s">
        <v>171</v>
      </c>
      <c r="B1125" s="817" t="s">
        <v>155</v>
      </c>
      <c r="C1125" s="831" t="s">
        <v>191</v>
      </c>
      <c r="D1125" s="819" t="str">
        <f t="shared" ref="D1125" si="1111">B1125&amp;" "&amp;" "&amp;C1125</f>
        <v>11-054  カミュ</v>
      </c>
      <c r="E1125" s="841" t="s">
        <v>54</v>
      </c>
      <c r="F1125" s="821" t="s">
        <v>34</v>
      </c>
      <c r="G1125" s="833" t="s">
        <v>19</v>
      </c>
      <c r="H1125" s="833" t="s">
        <v>19</v>
      </c>
      <c r="I1125" s="849" t="s">
        <v>91</v>
      </c>
      <c r="J1125" s="817">
        <v>1</v>
      </c>
      <c r="K1125" s="9" t="s">
        <v>21</v>
      </c>
      <c r="L1125" s="3" t="s">
        <v>131</v>
      </c>
      <c r="M1125" s="803" t="s">
        <v>897</v>
      </c>
      <c r="N1125" s="3" t="s">
        <v>83</v>
      </c>
      <c r="O1125" s="824"/>
      <c r="P1125" s="271"/>
      <c r="Q1125" s="825">
        <v>2520</v>
      </c>
      <c r="R1125" s="826">
        <v>1440</v>
      </c>
      <c r="S1125" s="827">
        <v>1130</v>
      </c>
      <c r="T1125" s="828">
        <v>1700</v>
      </c>
      <c r="U1125" s="829">
        <v>1250</v>
      </c>
      <c r="V1125" s="830">
        <f t="shared" ref="V1125" si="1112">SUM(Q1125:U1126)</f>
        <v>8040</v>
      </c>
      <c r="W1125" s="824"/>
      <c r="X1125" s="824"/>
      <c r="Y1125" s="706"/>
      <c r="Z1125" s="824"/>
    </row>
    <row r="1126" spans="1:26" s="5" customFormat="1">
      <c r="A1126" s="817" t="s">
        <v>171</v>
      </c>
      <c r="B1126" s="817"/>
      <c r="C1126" s="831" t="s">
        <v>191</v>
      </c>
      <c r="D1126" s="819" t="s">
        <v>2</v>
      </c>
      <c r="E1126" s="841" t="s">
        <v>54</v>
      </c>
      <c r="F1126" s="821" t="s">
        <v>34</v>
      </c>
      <c r="G1126" s="833" t="s">
        <v>19</v>
      </c>
      <c r="H1126" s="833" t="s">
        <v>19</v>
      </c>
      <c r="I1126" s="849" t="s">
        <v>91</v>
      </c>
      <c r="J1126" s="817">
        <v>1</v>
      </c>
      <c r="K1126" s="6"/>
      <c r="L1126" s="6"/>
      <c r="M1126" s="4"/>
      <c r="N1126" s="6"/>
      <c r="O1126" s="824"/>
      <c r="P1126" s="271"/>
      <c r="Q1126" s="825"/>
      <c r="R1126" s="826"/>
      <c r="S1126" s="827"/>
      <c r="T1126" s="828"/>
      <c r="U1126" s="829"/>
      <c r="V1126" s="830"/>
      <c r="W1126" s="824"/>
      <c r="X1126" s="824"/>
      <c r="Y1126" s="706"/>
      <c r="Z1126" s="824"/>
    </row>
    <row r="1127" spans="1:26" s="5" customFormat="1">
      <c r="A1127" s="817" t="s">
        <v>171</v>
      </c>
      <c r="B1127" s="817" t="s">
        <v>156</v>
      </c>
      <c r="C1127" s="831" t="s">
        <v>192</v>
      </c>
      <c r="D1127" s="819" t="str">
        <f t="shared" ref="D1127" si="1113">B1127&amp;" "&amp;" "&amp;C1127</f>
        <v>11-055  セーニャ</v>
      </c>
      <c r="E1127" s="841" t="s">
        <v>54</v>
      </c>
      <c r="F1127" s="821" t="s">
        <v>34</v>
      </c>
      <c r="G1127" s="822" t="s">
        <v>40</v>
      </c>
      <c r="H1127" s="822" t="s">
        <v>40</v>
      </c>
      <c r="I1127" s="836" t="s">
        <v>41</v>
      </c>
      <c r="J1127" s="817">
        <v>5</v>
      </c>
      <c r="K1127" s="9" t="s">
        <v>21</v>
      </c>
      <c r="L1127" s="3" t="s">
        <v>105</v>
      </c>
      <c r="M1127" s="37" t="s">
        <v>3474</v>
      </c>
      <c r="N1127" s="3" t="s">
        <v>95</v>
      </c>
      <c r="O1127" s="824"/>
      <c r="P1127" s="271"/>
      <c r="Q1127" s="825">
        <v>2380</v>
      </c>
      <c r="R1127" s="826">
        <v>1170</v>
      </c>
      <c r="S1127" s="827">
        <v>1720</v>
      </c>
      <c r="T1127" s="828">
        <v>1300</v>
      </c>
      <c r="U1127" s="829">
        <v>1470</v>
      </c>
      <c r="V1127" s="830">
        <f t="shared" ref="V1127" si="1114">SUM(Q1127:U1128)</f>
        <v>8040</v>
      </c>
      <c r="W1127" s="824"/>
      <c r="X1127" s="824"/>
      <c r="Y1127" s="706"/>
      <c r="Z1127" s="824"/>
    </row>
    <row r="1128" spans="1:26" s="5" customFormat="1">
      <c r="A1128" s="817" t="s">
        <v>171</v>
      </c>
      <c r="B1128" s="817"/>
      <c r="C1128" s="831" t="s">
        <v>192</v>
      </c>
      <c r="D1128" s="819" t="s">
        <v>2</v>
      </c>
      <c r="E1128" s="841" t="s">
        <v>54</v>
      </c>
      <c r="F1128" s="821" t="s">
        <v>34</v>
      </c>
      <c r="G1128" s="822" t="s">
        <v>40</v>
      </c>
      <c r="H1128" s="822" t="s">
        <v>40</v>
      </c>
      <c r="I1128" s="836" t="s">
        <v>41</v>
      </c>
      <c r="J1128" s="817">
        <v>5</v>
      </c>
      <c r="K1128" s="6"/>
      <c r="L1128" s="6"/>
      <c r="M1128" s="4"/>
      <c r="N1128" s="6"/>
      <c r="O1128" s="824"/>
      <c r="P1128" s="271"/>
      <c r="Q1128" s="825"/>
      <c r="R1128" s="826"/>
      <c r="S1128" s="827"/>
      <c r="T1128" s="828"/>
      <c r="U1128" s="829"/>
      <c r="V1128" s="830"/>
      <c r="W1128" s="824"/>
      <c r="X1128" s="824"/>
      <c r="Y1128" s="706"/>
      <c r="Z1128" s="824"/>
    </row>
    <row r="1129" spans="1:26" s="5" customFormat="1">
      <c r="A1129" s="817" t="s">
        <v>171</v>
      </c>
      <c r="B1129" s="817" t="s">
        <v>157</v>
      </c>
      <c r="C1129" s="831" t="s">
        <v>193</v>
      </c>
      <c r="D1129" s="819" t="str">
        <f t="shared" ref="D1129" si="1115">B1129&amp;" "&amp;" "&amp;C1129</f>
        <v>11-056  シルビア</v>
      </c>
      <c r="E1129" s="841" t="s">
        <v>54</v>
      </c>
      <c r="F1129" s="821" t="s">
        <v>34</v>
      </c>
      <c r="G1129" s="833" t="s">
        <v>19</v>
      </c>
      <c r="H1129" s="835" t="s">
        <v>88</v>
      </c>
      <c r="I1129" s="846" t="s">
        <v>93</v>
      </c>
      <c r="J1129" s="845">
        <v>3</v>
      </c>
      <c r="K1129" s="7" t="s">
        <v>37</v>
      </c>
      <c r="L1129" s="3" t="s">
        <v>98</v>
      </c>
      <c r="M1129" s="803" t="s">
        <v>3475</v>
      </c>
      <c r="N1129" s="3" t="s">
        <v>95</v>
      </c>
      <c r="O1129" s="824"/>
      <c r="P1129" s="271"/>
      <c r="Q1129" s="825">
        <v>2430</v>
      </c>
      <c r="R1129" s="826">
        <v>1430</v>
      </c>
      <c r="S1129" s="827">
        <v>1290</v>
      </c>
      <c r="T1129" s="828">
        <v>1500</v>
      </c>
      <c r="U1129" s="829">
        <v>1390</v>
      </c>
      <c r="V1129" s="830">
        <f t="shared" ref="V1129" si="1116">SUM(Q1129:U1130)</f>
        <v>8040</v>
      </c>
      <c r="W1129" s="824"/>
      <c r="X1129" s="824"/>
      <c r="Y1129" s="706"/>
      <c r="Z1129" s="824"/>
    </row>
    <row r="1130" spans="1:26" s="5" customFormat="1">
      <c r="A1130" s="817" t="s">
        <v>171</v>
      </c>
      <c r="B1130" s="817"/>
      <c r="C1130" s="831" t="s">
        <v>193</v>
      </c>
      <c r="D1130" s="819" t="s">
        <v>2</v>
      </c>
      <c r="E1130" s="841" t="s">
        <v>54</v>
      </c>
      <c r="F1130" s="821" t="s">
        <v>34</v>
      </c>
      <c r="G1130" s="833" t="s">
        <v>19</v>
      </c>
      <c r="H1130" s="835" t="s">
        <v>88</v>
      </c>
      <c r="I1130" s="846" t="s">
        <v>93</v>
      </c>
      <c r="J1130" s="845">
        <v>3</v>
      </c>
      <c r="K1130" s="6"/>
      <c r="L1130" s="6"/>
      <c r="M1130" s="4"/>
      <c r="N1130" s="6"/>
      <c r="O1130" s="824"/>
      <c r="P1130" s="271"/>
      <c r="Q1130" s="825"/>
      <c r="R1130" s="826"/>
      <c r="S1130" s="827"/>
      <c r="T1130" s="828"/>
      <c r="U1130" s="829"/>
      <c r="V1130" s="830"/>
      <c r="W1130" s="824"/>
      <c r="X1130" s="824"/>
      <c r="Y1130" s="706"/>
      <c r="Z1130" s="824"/>
    </row>
    <row r="1131" spans="1:26" s="5" customFormat="1">
      <c r="A1131" s="817" t="s">
        <v>171</v>
      </c>
      <c r="B1131" s="817" t="s">
        <v>158</v>
      </c>
      <c r="C1131" s="831" t="s">
        <v>194</v>
      </c>
      <c r="D1131" s="819" t="str">
        <f t="shared" ref="D1131" si="1117">B1131&amp;" "&amp;" "&amp;C1131</f>
        <v>11-057  マルティナ</v>
      </c>
      <c r="E1131" s="841" t="s">
        <v>54</v>
      </c>
      <c r="F1131" s="821" t="s">
        <v>34</v>
      </c>
      <c r="G1131" s="833" t="s">
        <v>19</v>
      </c>
      <c r="H1131" s="833" t="s">
        <v>19</v>
      </c>
      <c r="I1131" s="845"/>
      <c r="J1131" s="845"/>
      <c r="K1131" s="9" t="s">
        <v>21</v>
      </c>
      <c r="L1131" s="3" t="s">
        <v>104</v>
      </c>
      <c r="M1131" s="803" t="s">
        <v>1136</v>
      </c>
      <c r="N1131" s="3" t="s">
        <v>83</v>
      </c>
      <c r="O1131" s="824"/>
      <c r="P1131" s="271"/>
      <c r="Q1131" s="825">
        <v>2440</v>
      </c>
      <c r="R1131" s="826">
        <v>1570</v>
      </c>
      <c r="S1131" s="827">
        <v>1060</v>
      </c>
      <c r="T1131" s="828">
        <v>1690</v>
      </c>
      <c r="U1131" s="829">
        <v>1280</v>
      </c>
      <c r="V1131" s="830">
        <f t="shared" ref="V1131" si="1118">SUM(Q1131:U1132)</f>
        <v>8040</v>
      </c>
      <c r="W1131" s="824" t="s">
        <v>4260</v>
      </c>
      <c r="X1131" s="824"/>
      <c r="Y1131" s="706"/>
      <c r="Z1131" s="824"/>
    </row>
    <row r="1132" spans="1:26" s="5" customFormat="1">
      <c r="A1132" s="817" t="s">
        <v>171</v>
      </c>
      <c r="B1132" s="817"/>
      <c r="C1132" s="831" t="s">
        <v>194</v>
      </c>
      <c r="D1132" s="819" t="s">
        <v>2</v>
      </c>
      <c r="E1132" s="841" t="s">
        <v>54</v>
      </c>
      <c r="F1132" s="821" t="s">
        <v>34</v>
      </c>
      <c r="G1132" s="833" t="s">
        <v>19</v>
      </c>
      <c r="H1132" s="833" t="s">
        <v>19</v>
      </c>
      <c r="I1132" s="845"/>
      <c r="J1132" s="845"/>
      <c r="K1132" s="9" t="s">
        <v>21</v>
      </c>
      <c r="L1132" s="3" t="s">
        <v>131</v>
      </c>
      <c r="M1132" s="803" t="s">
        <v>1137</v>
      </c>
      <c r="N1132" s="3" t="s">
        <v>83</v>
      </c>
      <c r="O1132" s="824"/>
      <c r="P1132" s="271"/>
      <c r="Q1132" s="825"/>
      <c r="R1132" s="826"/>
      <c r="S1132" s="827"/>
      <c r="T1132" s="828"/>
      <c r="U1132" s="829"/>
      <c r="V1132" s="830"/>
      <c r="W1132" s="824" t="s">
        <v>4260</v>
      </c>
      <c r="X1132" s="824"/>
      <c r="Y1132" s="706"/>
      <c r="Z1132" s="824"/>
    </row>
    <row r="1133" spans="1:26" s="5" customFormat="1">
      <c r="A1133" s="817" t="s">
        <v>171</v>
      </c>
      <c r="B1133" s="817" t="s">
        <v>159</v>
      </c>
      <c r="C1133" s="831" t="s">
        <v>195</v>
      </c>
      <c r="D1133" s="819" t="str">
        <f t="shared" ref="D1133" si="1119">B1133&amp;" "&amp;" "&amp;C1133</f>
        <v>11-058  ロウ</v>
      </c>
      <c r="E1133" s="841" t="s">
        <v>54</v>
      </c>
      <c r="F1133" s="821" t="s">
        <v>34</v>
      </c>
      <c r="G1133" s="822" t="s">
        <v>40</v>
      </c>
      <c r="H1133" s="822" t="s">
        <v>40</v>
      </c>
      <c r="I1133" s="836" t="s">
        <v>41</v>
      </c>
      <c r="J1133" s="817">
        <v>4</v>
      </c>
      <c r="K1133" s="9" t="s">
        <v>21</v>
      </c>
      <c r="L1133" s="3" t="s">
        <v>106</v>
      </c>
      <c r="M1133" s="803" t="s">
        <v>1138</v>
      </c>
      <c r="N1133" s="3" t="s">
        <v>83</v>
      </c>
      <c r="O1133" s="824"/>
      <c r="P1133" s="271"/>
      <c r="Q1133" s="825">
        <v>2430</v>
      </c>
      <c r="R1133" s="826">
        <v>1390</v>
      </c>
      <c r="S1133" s="827">
        <v>1670</v>
      </c>
      <c r="T1133" s="828">
        <v>1190</v>
      </c>
      <c r="U1133" s="829">
        <v>1360</v>
      </c>
      <c r="V1133" s="830">
        <f t="shared" ref="V1133" si="1120">SUM(Q1133:U1134)</f>
        <v>8040</v>
      </c>
      <c r="W1133" s="824"/>
      <c r="X1133" s="824"/>
      <c r="Y1133" s="706"/>
      <c r="Z1133" s="824"/>
    </row>
    <row r="1134" spans="1:26" s="5" customFormat="1">
      <c r="A1134" s="817" t="s">
        <v>171</v>
      </c>
      <c r="B1134" s="817"/>
      <c r="C1134" s="831" t="s">
        <v>195</v>
      </c>
      <c r="D1134" s="819" t="s">
        <v>2</v>
      </c>
      <c r="E1134" s="841" t="s">
        <v>54</v>
      </c>
      <c r="F1134" s="821" t="s">
        <v>34</v>
      </c>
      <c r="G1134" s="822" t="s">
        <v>40</v>
      </c>
      <c r="H1134" s="822" t="s">
        <v>40</v>
      </c>
      <c r="I1134" s="836" t="s">
        <v>41</v>
      </c>
      <c r="J1134" s="817">
        <v>4</v>
      </c>
      <c r="K1134" s="6"/>
      <c r="L1134" s="6"/>
      <c r="M1134" s="4"/>
      <c r="N1134" s="6"/>
      <c r="O1134" s="824"/>
      <c r="P1134" s="271"/>
      <c r="Q1134" s="825"/>
      <c r="R1134" s="826"/>
      <c r="S1134" s="827"/>
      <c r="T1134" s="828"/>
      <c r="U1134" s="829"/>
      <c r="V1134" s="830"/>
      <c r="W1134" s="824"/>
      <c r="X1134" s="824"/>
      <c r="Y1134" s="706"/>
      <c r="Z1134" s="824"/>
    </row>
    <row r="1135" spans="1:26" s="5" customFormat="1">
      <c r="A1135" s="817" t="s">
        <v>171</v>
      </c>
      <c r="B1135" s="817" t="s">
        <v>160</v>
      </c>
      <c r="C1135" s="831" t="s">
        <v>196</v>
      </c>
      <c r="D1135" s="819" t="str">
        <f t="shared" ref="D1135" si="1121">B1135&amp;" "&amp;" "&amp;C1135</f>
        <v>11-059  グレイグ</v>
      </c>
      <c r="E1135" s="841" t="s">
        <v>54</v>
      </c>
      <c r="F1135" s="821" t="s">
        <v>34</v>
      </c>
      <c r="G1135" s="833" t="s">
        <v>19</v>
      </c>
      <c r="H1135" s="833" t="s">
        <v>19</v>
      </c>
      <c r="I1135" s="848" t="s">
        <v>87</v>
      </c>
      <c r="J1135" s="845">
        <v>3</v>
      </c>
      <c r="K1135" s="9" t="s">
        <v>21</v>
      </c>
      <c r="L1135" s="3" t="s">
        <v>3</v>
      </c>
      <c r="M1135" s="803" t="s">
        <v>3476</v>
      </c>
      <c r="N1135" s="3" t="s">
        <v>83</v>
      </c>
      <c r="O1135" s="824"/>
      <c r="P1135" s="271"/>
      <c r="Q1135" s="825">
        <v>2700</v>
      </c>
      <c r="R1135" s="826">
        <v>1660</v>
      </c>
      <c r="S1135" s="827">
        <v>900</v>
      </c>
      <c r="T1135" s="828">
        <v>980</v>
      </c>
      <c r="U1135" s="829">
        <v>1800</v>
      </c>
      <c r="V1135" s="830">
        <f t="shared" ref="V1135" si="1122">SUM(Q1135:U1136)</f>
        <v>8040</v>
      </c>
      <c r="W1135" s="824"/>
      <c r="X1135" s="824"/>
      <c r="Y1135" s="706"/>
      <c r="Z1135" s="824"/>
    </row>
    <row r="1136" spans="1:26" s="5" customFormat="1">
      <c r="A1136" s="817" t="s">
        <v>171</v>
      </c>
      <c r="B1136" s="817"/>
      <c r="C1136" s="831" t="s">
        <v>196</v>
      </c>
      <c r="D1136" s="819" t="s">
        <v>2</v>
      </c>
      <c r="E1136" s="841" t="s">
        <v>54</v>
      </c>
      <c r="F1136" s="821" t="s">
        <v>34</v>
      </c>
      <c r="G1136" s="833" t="s">
        <v>19</v>
      </c>
      <c r="H1136" s="833" t="s">
        <v>19</v>
      </c>
      <c r="I1136" s="848" t="s">
        <v>87</v>
      </c>
      <c r="J1136" s="845">
        <v>3</v>
      </c>
      <c r="K1136" s="6"/>
      <c r="L1136" s="6"/>
      <c r="M1136" s="4"/>
      <c r="N1136" s="6"/>
      <c r="O1136" s="824"/>
      <c r="P1136" s="271"/>
      <c r="Q1136" s="825"/>
      <c r="R1136" s="826"/>
      <c r="S1136" s="827"/>
      <c r="T1136" s="828"/>
      <c r="U1136" s="829"/>
      <c r="V1136" s="830"/>
      <c r="W1136" s="824"/>
      <c r="X1136" s="824"/>
      <c r="Y1136" s="706"/>
      <c r="Z1136" s="824"/>
    </row>
    <row r="1137" spans="1:26" s="5" customFormat="1">
      <c r="A1137" s="817" t="s">
        <v>171</v>
      </c>
      <c r="B1137" s="817" t="s">
        <v>161</v>
      </c>
      <c r="C1137" s="831" t="s">
        <v>197</v>
      </c>
      <c r="D1137" s="819" t="str">
        <f t="shared" ref="D1137" si="1123">B1137&amp;" "&amp;" "&amp;C1137</f>
        <v>11-060  超越破断魔獣ダムド</v>
      </c>
      <c r="E1137" s="841" t="s">
        <v>54</v>
      </c>
      <c r="F1137" s="840" t="s">
        <v>74</v>
      </c>
      <c r="G1137" s="835" t="s">
        <v>88</v>
      </c>
      <c r="H1137" s="835" t="s">
        <v>88</v>
      </c>
      <c r="I1137" s="836" t="s">
        <v>41</v>
      </c>
      <c r="J1137" s="817">
        <v>5</v>
      </c>
      <c r="K1137" s="7" t="s">
        <v>37</v>
      </c>
      <c r="L1137" s="114" t="s">
        <v>2780</v>
      </c>
      <c r="M1137" s="803" t="s">
        <v>3477</v>
      </c>
      <c r="N1137" s="3" t="s">
        <v>95</v>
      </c>
      <c r="O1137" s="824"/>
      <c r="P1137" s="271"/>
      <c r="Q1137" s="825">
        <v>2750</v>
      </c>
      <c r="R1137" s="826">
        <v>1370</v>
      </c>
      <c r="S1137" s="827">
        <v>1700</v>
      </c>
      <c r="T1137" s="828">
        <v>1270</v>
      </c>
      <c r="U1137" s="829">
        <v>1050</v>
      </c>
      <c r="V1137" s="830">
        <f t="shared" ref="V1137" si="1124">SUM(Q1137:U1138)</f>
        <v>8140</v>
      </c>
      <c r="W1137" s="824"/>
      <c r="X1137" s="824"/>
      <c r="Y1137" s="706"/>
      <c r="Z1137" s="824"/>
    </row>
    <row r="1138" spans="1:26" s="5" customFormat="1">
      <c r="A1138" s="817" t="s">
        <v>171</v>
      </c>
      <c r="B1138" s="817"/>
      <c r="C1138" s="831" t="s">
        <v>197</v>
      </c>
      <c r="D1138" s="819" t="s">
        <v>2</v>
      </c>
      <c r="E1138" s="841" t="s">
        <v>54</v>
      </c>
      <c r="F1138" s="840" t="s">
        <v>74</v>
      </c>
      <c r="G1138" s="835" t="s">
        <v>88</v>
      </c>
      <c r="H1138" s="835" t="s">
        <v>88</v>
      </c>
      <c r="I1138" s="836" t="s">
        <v>41</v>
      </c>
      <c r="J1138" s="817">
        <v>5</v>
      </c>
      <c r="K1138" s="6"/>
      <c r="L1138" s="6"/>
      <c r="M1138" s="4"/>
      <c r="N1138" s="6"/>
      <c r="O1138" s="824"/>
      <c r="P1138" s="271"/>
      <c r="Q1138" s="825"/>
      <c r="R1138" s="826"/>
      <c r="S1138" s="827"/>
      <c r="T1138" s="828"/>
      <c r="U1138" s="829"/>
      <c r="V1138" s="830"/>
      <c r="W1138" s="824"/>
      <c r="X1138" s="824"/>
      <c r="Y1138" s="706"/>
      <c r="Z1138" s="824"/>
    </row>
    <row r="1139" spans="1:26" s="5" customFormat="1">
      <c r="A1139" s="817" t="s">
        <v>171</v>
      </c>
      <c r="B1139" s="817" t="s">
        <v>162</v>
      </c>
      <c r="C1139" s="831" t="s">
        <v>2</v>
      </c>
      <c r="D1139" s="819" t="str">
        <f t="shared" ref="D1139" si="1125">B1139&amp;" "&amp;" "&amp;C1139</f>
        <v>11-061  ダイ</v>
      </c>
      <c r="E1139" s="820" t="s">
        <v>2700</v>
      </c>
      <c r="F1139" s="821" t="s">
        <v>34</v>
      </c>
      <c r="G1139" s="833" t="s">
        <v>19</v>
      </c>
      <c r="H1139" s="822" t="s">
        <v>40</v>
      </c>
      <c r="I1139" s="845"/>
      <c r="J1139" s="845"/>
      <c r="K1139" s="9" t="s">
        <v>21</v>
      </c>
      <c r="L1139" s="3" t="s">
        <v>131</v>
      </c>
      <c r="M1139" s="37" t="s">
        <v>3478</v>
      </c>
      <c r="N1139" s="3" t="s">
        <v>83</v>
      </c>
      <c r="O1139" s="824"/>
      <c r="P1139" s="271"/>
      <c r="Q1139" s="825">
        <v>2630</v>
      </c>
      <c r="R1139" s="826">
        <v>1720</v>
      </c>
      <c r="S1139" s="827">
        <v>1400</v>
      </c>
      <c r="T1139" s="828">
        <v>1480</v>
      </c>
      <c r="U1139" s="829">
        <v>1260</v>
      </c>
      <c r="V1139" s="830">
        <f t="shared" ref="V1139" si="1126">SUM(Q1139:U1140)</f>
        <v>8490</v>
      </c>
      <c r="W1139" s="824" t="s">
        <v>3389</v>
      </c>
      <c r="X1139" s="824"/>
      <c r="Y1139" s="706"/>
      <c r="Z1139" s="824"/>
    </row>
    <row r="1140" spans="1:26" s="5" customFormat="1">
      <c r="A1140" s="817" t="s">
        <v>171</v>
      </c>
      <c r="B1140" s="817"/>
      <c r="C1140" s="831" t="s">
        <v>2</v>
      </c>
      <c r="D1140" s="819" t="s">
        <v>2</v>
      </c>
      <c r="E1140" s="820" t="s">
        <v>2700</v>
      </c>
      <c r="F1140" s="821" t="s">
        <v>34</v>
      </c>
      <c r="G1140" s="833" t="s">
        <v>19</v>
      </c>
      <c r="H1140" s="822" t="s">
        <v>40</v>
      </c>
      <c r="I1140" s="845"/>
      <c r="J1140" s="845"/>
      <c r="K1140" s="9" t="s">
        <v>21</v>
      </c>
      <c r="L1140" s="3" t="s">
        <v>106</v>
      </c>
      <c r="M1140" s="37" t="s">
        <v>898</v>
      </c>
      <c r="N1140" s="3" t="s">
        <v>83</v>
      </c>
      <c r="O1140" s="824"/>
      <c r="P1140" s="271"/>
      <c r="Q1140" s="825"/>
      <c r="R1140" s="826"/>
      <c r="S1140" s="827"/>
      <c r="T1140" s="828"/>
      <c r="U1140" s="829"/>
      <c r="V1140" s="830"/>
      <c r="W1140" s="824" t="s">
        <v>3389</v>
      </c>
      <c r="X1140" s="824"/>
      <c r="Y1140" s="706"/>
      <c r="Z1140" s="824"/>
    </row>
    <row r="1141" spans="1:26" s="5" customFormat="1">
      <c r="A1141" s="817" t="s">
        <v>171</v>
      </c>
      <c r="B1141" s="817" t="s">
        <v>163</v>
      </c>
      <c r="C1141" s="831" t="s">
        <v>204</v>
      </c>
      <c r="D1141" s="819" t="str">
        <f t="shared" ref="D1141" si="1127">B1141&amp;" "&amp;" "&amp;C1141</f>
        <v>11-062  ベロニカ</v>
      </c>
      <c r="E1141" s="820" t="s">
        <v>2700</v>
      </c>
      <c r="F1141" s="821" t="s">
        <v>34</v>
      </c>
      <c r="G1141" s="822" t="s">
        <v>40</v>
      </c>
      <c r="H1141" s="822" t="s">
        <v>40</v>
      </c>
      <c r="I1141" s="845"/>
      <c r="J1141" s="845"/>
      <c r="K1141" s="9" t="s">
        <v>21</v>
      </c>
      <c r="L1141" s="3" t="s">
        <v>105</v>
      </c>
      <c r="M1141" s="803" t="s">
        <v>3479</v>
      </c>
      <c r="N1141" s="3" t="s">
        <v>83</v>
      </c>
      <c r="O1141" s="824"/>
      <c r="P1141" s="271"/>
      <c r="Q1141" s="825">
        <v>2530</v>
      </c>
      <c r="R1141" s="826">
        <v>1130</v>
      </c>
      <c r="S1141" s="827">
        <v>1890</v>
      </c>
      <c r="T1141" s="828">
        <v>1460</v>
      </c>
      <c r="U1141" s="829">
        <v>1380</v>
      </c>
      <c r="V1141" s="830">
        <f t="shared" ref="V1141" si="1128">SUM(Q1141:U1142)</f>
        <v>8390</v>
      </c>
      <c r="W1141" s="824"/>
      <c r="X1141" s="824"/>
      <c r="Y1141" s="706"/>
      <c r="Z1141" s="824"/>
    </row>
    <row r="1142" spans="1:26" s="5" customFormat="1">
      <c r="A1142" s="817" t="s">
        <v>171</v>
      </c>
      <c r="B1142" s="817"/>
      <c r="C1142" s="831" t="s">
        <v>204</v>
      </c>
      <c r="D1142" s="819" t="s">
        <v>2</v>
      </c>
      <c r="E1142" s="820" t="s">
        <v>2700</v>
      </c>
      <c r="F1142" s="821" t="s">
        <v>34</v>
      </c>
      <c r="G1142" s="822" t="s">
        <v>40</v>
      </c>
      <c r="H1142" s="822" t="s">
        <v>40</v>
      </c>
      <c r="I1142" s="845"/>
      <c r="J1142" s="845"/>
      <c r="K1142" s="9" t="s">
        <v>21</v>
      </c>
      <c r="L1142" s="3" t="s">
        <v>106</v>
      </c>
      <c r="M1142" s="37" t="s">
        <v>3480</v>
      </c>
      <c r="N1142" s="3" t="s">
        <v>85</v>
      </c>
      <c r="O1142" s="824"/>
      <c r="P1142" s="271"/>
      <c r="Q1142" s="825"/>
      <c r="R1142" s="826"/>
      <c r="S1142" s="827"/>
      <c r="T1142" s="828"/>
      <c r="U1142" s="829"/>
      <c r="V1142" s="830"/>
      <c r="W1142" s="824"/>
      <c r="X1142" s="824"/>
      <c r="Y1142" s="706"/>
      <c r="Z1142" s="824"/>
    </row>
    <row r="1143" spans="1:26" s="5" customFormat="1">
      <c r="A1143" s="817" t="s">
        <v>171</v>
      </c>
      <c r="B1143" s="817" t="s">
        <v>164</v>
      </c>
      <c r="C1143" s="831" t="s">
        <v>192</v>
      </c>
      <c r="D1143" s="819" t="str">
        <f t="shared" ref="D1143" si="1129">B1143&amp;" "&amp;" "&amp;C1143</f>
        <v>11-063  セーニャ</v>
      </c>
      <c r="E1143" s="820" t="s">
        <v>2700</v>
      </c>
      <c r="F1143" s="821" t="s">
        <v>34</v>
      </c>
      <c r="G1143" s="822" t="s">
        <v>40</v>
      </c>
      <c r="H1143" s="843" t="s">
        <v>80</v>
      </c>
      <c r="I1143" s="845"/>
      <c r="J1143" s="845"/>
      <c r="K1143" s="9" t="s">
        <v>21</v>
      </c>
      <c r="L1143" s="3" t="s">
        <v>205</v>
      </c>
      <c r="M1143" s="803" t="s">
        <v>1021</v>
      </c>
      <c r="N1143" s="3" t="s">
        <v>83</v>
      </c>
      <c r="O1143" s="824"/>
      <c r="P1143" s="271"/>
      <c r="Q1143" s="825">
        <v>2590</v>
      </c>
      <c r="R1143" s="826">
        <v>1220</v>
      </c>
      <c r="S1143" s="827">
        <v>1800</v>
      </c>
      <c r="T1143" s="828">
        <v>1290</v>
      </c>
      <c r="U1143" s="829">
        <v>1490</v>
      </c>
      <c r="V1143" s="830">
        <f t="shared" ref="V1143" si="1130">SUM(Q1143:U1144)</f>
        <v>8390</v>
      </c>
      <c r="W1143" s="824"/>
      <c r="X1143" s="824"/>
      <c r="Y1143" s="706"/>
      <c r="Z1143" s="824"/>
    </row>
    <row r="1144" spans="1:26" s="5" customFormat="1">
      <c r="A1144" s="817" t="s">
        <v>171</v>
      </c>
      <c r="B1144" s="817"/>
      <c r="C1144" s="831" t="s">
        <v>192</v>
      </c>
      <c r="D1144" s="819" t="s">
        <v>2</v>
      </c>
      <c r="E1144" s="820" t="s">
        <v>2700</v>
      </c>
      <c r="F1144" s="821" t="s">
        <v>34</v>
      </c>
      <c r="G1144" s="822" t="s">
        <v>40</v>
      </c>
      <c r="H1144" s="843" t="s">
        <v>80</v>
      </c>
      <c r="I1144" s="845"/>
      <c r="J1144" s="845"/>
      <c r="K1144" s="11" t="s">
        <v>81</v>
      </c>
      <c r="L1144" s="3" t="s">
        <v>205</v>
      </c>
      <c r="M1144" s="803" t="s">
        <v>899</v>
      </c>
      <c r="N1144" s="3" t="s">
        <v>95</v>
      </c>
      <c r="O1144" s="824"/>
      <c r="P1144" s="271"/>
      <c r="Q1144" s="825"/>
      <c r="R1144" s="826"/>
      <c r="S1144" s="827"/>
      <c r="T1144" s="828"/>
      <c r="U1144" s="829"/>
      <c r="V1144" s="830"/>
      <c r="W1144" s="824"/>
      <c r="X1144" s="824"/>
      <c r="Y1144" s="706"/>
      <c r="Z1144" s="824"/>
    </row>
    <row r="1145" spans="1:26" s="5" customFormat="1">
      <c r="A1145" s="817" t="s">
        <v>171</v>
      </c>
      <c r="B1145" s="817" t="s">
        <v>165</v>
      </c>
      <c r="C1145" s="831" t="s">
        <v>203</v>
      </c>
      <c r="D1145" s="819" t="str">
        <f t="shared" ref="D1145" si="1131">B1145&amp;" "&amp;" "&amp;C1145</f>
        <v>11-064  魔軍司令ホメロス</v>
      </c>
      <c r="E1145" s="820" t="s">
        <v>2700</v>
      </c>
      <c r="F1145" s="840" t="s">
        <v>74</v>
      </c>
      <c r="G1145" s="835" t="s">
        <v>88</v>
      </c>
      <c r="H1145" s="835" t="s">
        <v>88</v>
      </c>
      <c r="I1145" s="849" t="s">
        <v>91</v>
      </c>
      <c r="J1145" s="817" t="s">
        <v>4264</v>
      </c>
      <c r="K1145" s="8" t="s">
        <v>99</v>
      </c>
      <c r="L1145" s="3" t="s">
        <v>131</v>
      </c>
      <c r="M1145" s="803" t="s">
        <v>1185</v>
      </c>
      <c r="N1145" s="3" t="s">
        <v>84</v>
      </c>
      <c r="O1145" s="824"/>
      <c r="P1145" s="271"/>
      <c r="Q1145" s="825">
        <v>2850</v>
      </c>
      <c r="R1145" s="826">
        <v>1750</v>
      </c>
      <c r="S1145" s="827">
        <v>1170</v>
      </c>
      <c r="T1145" s="828">
        <v>1380</v>
      </c>
      <c r="U1145" s="829">
        <v>1240</v>
      </c>
      <c r="V1145" s="830">
        <f t="shared" ref="V1145" si="1132">SUM(Q1145:U1146)</f>
        <v>8390</v>
      </c>
      <c r="W1145" s="824" t="s">
        <v>4683</v>
      </c>
      <c r="X1145" s="824"/>
      <c r="Y1145" s="706"/>
      <c r="Z1145" s="824"/>
    </row>
    <row r="1146" spans="1:26" s="5" customFormat="1">
      <c r="A1146" s="817" t="s">
        <v>171</v>
      </c>
      <c r="B1146" s="817"/>
      <c r="C1146" s="831" t="s">
        <v>203</v>
      </c>
      <c r="D1146" s="819" t="s">
        <v>2</v>
      </c>
      <c r="E1146" s="820" t="s">
        <v>2700</v>
      </c>
      <c r="F1146" s="840" t="s">
        <v>74</v>
      </c>
      <c r="G1146" s="835" t="s">
        <v>88</v>
      </c>
      <c r="H1146" s="835" t="s">
        <v>88</v>
      </c>
      <c r="I1146" s="849" t="s">
        <v>91</v>
      </c>
      <c r="J1146" s="817" t="s">
        <v>4264</v>
      </c>
      <c r="K1146" s="6"/>
      <c r="L1146" s="6"/>
      <c r="M1146" s="4"/>
      <c r="N1146" s="6"/>
      <c r="O1146" s="824"/>
      <c r="P1146" s="271"/>
      <c r="Q1146" s="825"/>
      <c r="R1146" s="826"/>
      <c r="S1146" s="827"/>
      <c r="T1146" s="828"/>
      <c r="U1146" s="829"/>
      <c r="V1146" s="830"/>
      <c r="W1146" s="824" t="s">
        <v>4683</v>
      </c>
      <c r="X1146" s="824"/>
      <c r="Y1146" s="706"/>
      <c r="Z1146" s="824"/>
    </row>
    <row r="1147" spans="1:26" s="5" customFormat="1">
      <c r="A1147" s="817" t="s">
        <v>171</v>
      </c>
      <c r="B1147" s="817" t="s">
        <v>166</v>
      </c>
      <c r="C1147" s="831" t="s">
        <v>2</v>
      </c>
      <c r="D1147" s="819" t="str">
        <f t="shared" ref="D1147" si="1133">B1147&amp;" "&amp;" "&amp;C1147</f>
        <v>11-065  ダイ</v>
      </c>
      <c r="E1147" s="841" t="s">
        <v>54</v>
      </c>
      <c r="F1147" s="821" t="s">
        <v>34</v>
      </c>
      <c r="G1147" s="833" t="s">
        <v>19</v>
      </c>
      <c r="H1147" s="833" t="s">
        <v>19</v>
      </c>
      <c r="I1147" s="845"/>
      <c r="J1147" s="845"/>
      <c r="K1147" s="9" t="s">
        <v>21</v>
      </c>
      <c r="L1147" s="3" t="s">
        <v>131</v>
      </c>
      <c r="M1147" s="803" t="s">
        <v>900</v>
      </c>
      <c r="N1147" s="3" t="s">
        <v>83</v>
      </c>
      <c r="O1147" s="824"/>
      <c r="P1147" s="271"/>
      <c r="Q1147" s="825">
        <v>2610</v>
      </c>
      <c r="R1147" s="826">
        <v>1720</v>
      </c>
      <c r="S1147" s="827">
        <v>1130</v>
      </c>
      <c r="T1147" s="828">
        <v>1450</v>
      </c>
      <c r="U1147" s="829">
        <v>1230</v>
      </c>
      <c r="V1147" s="830">
        <f t="shared" ref="V1147" si="1134">SUM(Q1147:U1148)</f>
        <v>8140</v>
      </c>
      <c r="W1147" s="824" t="s">
        <v>3389</v>
      </c>
      <c r="X1147" s="824"/>
      <c r="Y1147" s="706"/>
      <c r="Z1147" s="824"/>
    </row>
    <row r="1148" spans="1:26" s="5" customFormat="1">
      <c r="A1148" s="817" t="s">
        <v>171</v>
      </c>
      <c r="B1148" s="817"/>
      <c r="C1148" s="831" t="s">
        <v>2</v>
      </c>
      <c r="D1148" s="819" t="s">
        <v>2</v>
      </c>
      <c r="E1148" s="841" t="s">
        <v>54</v>
      </c>
      <c r="F1148" s="821" t="s">
        <v>34</v>
      </c>
      <c r="G1148" s="833" t="s">
        <v>19</v>
      </c>
      <c r="H1148" s="833" t="s">
        <v>19</v>
      </c>
      <c r="I1148" s="845"/>
      <c r="J1148" s="845"/>
      <c r="K1148" s="9" t="s">
        <v>21</v>
      </c>
      <c r="L1148" s="3" t="s">
        <v>3</v>
      </c>
      <c r="M1148" s="803" t="s">
        <v>901</v>
      </c>
      <c r="N1148" s="3" t="s">
        <v>95</v>
      </c>
      <c r="O1148" s="824"/>
      <c r="P1148" s="271"/>
      <c r="Q1148" s="825"/>
      <c r="R1148" s="826"/>
      <c r="S1148" s="827"/>
      <c r="T1148" s="828"/>
      <c r="U1148" s="829"/>
      <c r="V1148" s="830"/>
      <c r="W1148" s="824" t="s">
        <v>3389</v>
      </c>
      <c r="X1148" s="824"/>
      <c r="Y1148" s="706"/>
      <c r="Z1148" s="824"/>
    </row>
    <row r="1149" spans="1:26">
      <c r="A1149" s="817" t="s">
        <v>171</v>
      </c>
      <c r="B1149" s="817" t="s">
        <v>167</v>
      </c>
      <c r="C1149" s="831" t="s">
        <v>198</v>
      </c>
      <c r="D1149" s="819" t="str">
        <f t="shared" ref="D1149" si="1135">B1149&amp;" "&amp;" "&amp;C1149</f>
        <v>11-066  冒険者エックス</v>
      </c>
      <c r="E1149" s="841" t="s">
        <v>54</v>
      </c>
      <c r="F1149" s="821" t="s">
        <v>34</v>
      </c>
      <c r="G1149" s="833" t="s">
        <v>19</v>
      </c>
      <c r="H1149" s="833" t="s">
        <v>19</v>
      </c>
      <c r="I1149" s="836" t="s">
        <v>41</v>
      </c>
      <c r="J1149" s="845">
        <v>3</v>
      </c>
      <c r="K1149" s="9" t="s">
        <v>21</v>
      </c>
      <c r="L1149" s="3" t="s">
        <v>105</v>
      </c>
      <c r="M1149" s="37" t="s">
        <v>902</v>
      </c>
      <c r="N1149" s="3" t="s">
        <v>84</v>
      </c>
      <c r="O1149" s="824"/>
      <c r="P1149" s="271"/>
      <c r="Q1149" s="825">
        <v>2690</v>
      </c>
      <c r="R1149" s="826">
        <v>1580</v>
      </c>
      <c r="S1149" s="827">
        <v>950</v>
      </c>
      <c r="T1149" s="828">
        <v>1650</v>
      </c>
      <c r="U1149" s="829">
        <v>1170</v>
      </c>
      <c r="V1149" s="830">
        <f t="shared" ref="V1149" si="1136">SUM(Q1149:U1150)</f>
        <v>8040</v>
      </c>
      <c r="W1149" s="824"/>
      <c r="X1149" s="824"/>
      <c r="Y1149" s="706"/>
      <c r="Z1149" s="824"/>
    </row>
    <row r="1150" spans="1:26">
      <c r="A1150" s="817" t="s">
        <v>171</v>
      </c>
      <c r="B1150" s="817"/>
      <c r="C1150" s="831" t="s">
        <v>198</v>
      </c>
      <c r="D1150" s="819" t="s">
        <v>2</v>
      </c>
      <c r="E1150" s="841" t="s">
        <v>54</v>
      </c>
      <c r="F1150" s="821" t="s">
        <v>34</v>
      </c>
      <c r="G1150" s="833" t="s">
        <v>19</v>
      </c>
      <c r="H1150" s="833" t="s">
        <v>19</v>
      </c>
      <c r="I1150" s="836" t="s">
        <v>41</v>
      </c>
      <c r="J1150" s="845">
        <v>3</v>
      </c>
      <c r="K1150" s="6"/>
      <c r="L1150" s="6"/>
      <c r="M1150" s="4"/>
      <c r="N1150" s="6"/>
      <c r="O1150" s="824"/>
      <c r="P1150" s="271"/>
      <c r="Q1150" s="825"/>
      <c r="R1150" s="826"/>
      <c r="S1150" s="827"/>
      <c r="T1150" s="828"/>
      <c r="U1150" s="829"/>
      <c r="V1150" s="830"/>
      <c r="W1150" s="824"/>
      <c r="X1150" s="824"/>
      <c r="Y1150" s="706"/>
      <c r="Z1150" s="824"/>
    </row>
    <row r="1151" spans="1:26">
      <c r="A1151" s="817" t="s">
        <v>171</v>
      </c>
      <c r="B1151" s="817" t="s">
        <v>168</v>
      </c>
      <c r="C1151" s="831" t="s">
        <v>199</v>
      </c>
      <c r="D1151" s="819" t="str">
        <f t="shared" ref="D1151" si="1137">B1151&amp;" "&amp;" "&amp;C1151</f>
        <v>11-067  勇者姫アンルシア</v>
      </c>
      <c r="E1151" s="841" t="s">
        <v>54</v>
      </c>
      <c r="F1151" s="821" t="s">
        <v>34</v>
      </c>
      <c r="G1151" s="833" t="s">
        <v>19</v>
      </c>
      <c r="H1151" s="822" t="s">
        <v>40</v>
      </c>
      <c r="I1151" s="845"/>
      <c r="J1151" s="845"/>
      <c r="K1151" s="9" t="s">
        <v>21</v>
      </c>
      <c r="L1151" s="3" t="s">
        <v>131</v>
      </c>
      <c r="M1151" s="37" t="s">
        <v>1033</v>
      </c>
      <c r="N1151" s="3" t="s">
        <v>85</v>
      </c>
      <c r="O1151" s="824"/>
      <c r="P1151" s="271"/>
      <c r="Q1151" s="825">
        <v>2480</v>
      </c>
      <c r="R1151" s="826">
        <v>1710</v>
      </c>
      <c r="S1151" s="827">
        <v>1440</v>
      </c>
      <c r="T1151" s="828">
        <v>1090</v>
      </c>
      <c r="U1151" s="829">
        <v>1320</v>
      </c>
      <c r="V1151" s="830">
        <f t="shared" ref="V1151" si="1138">SUM(Q1151:U1152)</f>
        <v>8040</v>
      </c>
      <c r="W1151" s="824"/>
      <c r="X1151" s="824"/>
      <c r="Y1151" s="706"/>
      <c r="Z1151" s="824"/>
    </row>
    <row r="1152" spans="1:26">
      <c r="A1152" s="817" t="s">
        <v>171</v>
      </c>
      <c r="B1152" s="817"/>
      <c r="C1152" s="831" t="s">
        <v>199</v>
      </c>
      <c r="D1152" s="819" t="s">
        <v>2</v>
      </c>
      <c r="E1152" s="841" t="s">
        <v>54</v>
      </c>
      <c r="F1152" s="821" t="s">
        <v>34</v>
      </c>
      <c r="G1152" s="833" t="s">
        <v>19</v>
      </c>
      <c r="H1152" s="822" t="s">
        <v>40</v>
      </c>
      <c r="I1152" s="845"/>
      <c r="J1152" s="845"/>
      <c r="K1152" s="7" t="s">
        <v>37</v>
      </c>
      <c r="L1152" s="3" t="s">
        <v>98</v>
      </c>
      <c r="M1152" s="803" t="s">
        <v>1139</v>
      </c>
      <c r="N1152" s="3" t="s">
        <v>86</v>
      </c>
      <c r="O1152" s="824"/>
      <c r="P1152" s="271"/>
      <c r="Q1152" s="825"/>
      <c r="R1152" s="826"/>
      <c r="S1152" s="827"/>
      <c r="T1152" s="828"/>
      <c r="U1152" s="829"/>
      <c r="V1152" s="830"/>
      <c r="W1152" s="824"/>
      <c r="X1152" s="824"/>
      <c r="Y1152" s="706"/>
      <c r="Z1152" s="824"/>
    </row>
    <row r="1153" spans="1:26">
      <c r="A1153" s="817" t="s">
        <v>171</v>
      </c>
      <c r="B1153" s="817" t="s">
        <v>169</v>
      </c>
      <c r="C1153" s="831" t="s">
        <v>200</v>
      </c>
      <c r="D1153" s="819" t="str">
        <f t="shared" ref="D1153" si="1139">B1153&amp;" "&amp;" "&amp;C1153</f>
        <v>11-068  妖剣士オーレン</v>
      </c>
      <c r="E1153" s="841" t="s">
        <v>54</v>
      </c>
      <c r="F1153" s="856" t="s">
        <v>129</v>
      </c>
      <c r="G1153" s="833" t="s">
        <v>19</v>
      </c>
      <c r="H1153" s="833" t="s">
        <v>19</v>
      </c>
      <c r="I1153" s="834" t="s">
        <v>90</v>
      </c>
      <c r="J1153" s="817">
        <v>2</v>
      </c>
      <c r="K1153" s="9" t="s">
        <v>21</v>
      </c>
      <c r="L1153" s="3" t="s">
        <v>131</v>
      </c>
      <c r="M1153" s="803" t="s">
        <v>1140</v>
      </c>
      <c r="N1153" s="3" t="s">
        <v>85</v>
      </c>
      <c r="O1153" s="824"/>
      <c r="P1153" s="271"/>
      <c r="Q1153" s="825">
        <v>2370</v>
      </c>
      <c r="R1153" s="826">
        <v>1530</v>
      </c>
      <c r="S1153" s="827">
        <v>1070</v>
      </c>
      <c r="T1153" s="828">
        <v>1670</v>
      </c>
      <c r="U1153" s="829">
        <v>1370</v>
      </c>
      <c r="V1153" s="830">
        <f t="shared" ref="V1153" si="1140">SUM(Q1153:U1154)</f>
        <v>8010</v>
      </c>
      <c r="W1153" s="824" t="s">
        <v>3400</v>
      </c>
      <c r="X1153" s="824"/>
      <c r="Y1153" s="706"/>
      <c r="Z1153" s="824"/>
    </row>
    <row r="1154" spans="1:26">
      <c r="A1154" s="817" t="s">
        <v>171</v>
      </c>
      <c r="B1154" s="817"/>
      <c r="C1154" s="831" t="s">
        <v>200</v>
      </c>
      <c r="D1154" s="819" t="s">
        <v>2</v>
      </c>
      <c r="E1154" s="841" t="s">
        <v>54</v>
      </c>
      <c r="F1154" s="856" t="s">
        <v>129</v>
      </c>
      <c r="G1154" s="833" t="s">
        <v>19</v>
      </c>
      <c r="H1154" s="833" t="s">
        <v>19</v>
      </c>
      <c r="I1154" s="834" t="s">
        <v>90</v>
      </c>
      <c r="J1154" s="817">
        <v>2</v>
      </c>
      <c r="K1154" s="6"/>
      <c r="L1154" s="6"/>
      <c r="M1154" s="4"/>
      <c r="N1154" s="6"/>
      <c r="O1154" s="824"/>
      <c r="P1154" s="271"/>
      <c r="Q1154" s="825"/>
      <c r="R1154" s="826"/>
      <c r="S1154" s="827"/>
      <c r="T1154" s="828"/>
      <c r="U1154" s="829"/>
      <c r="V1154" s="830"/>
      <c r="W1154" s="824" t="s">
        <v>3400</v>
      </c>
      <c r="X1154" s="824"/>
      <c r="Y1154" s="706"/>
      <c r="Z1154" s="824"/>
    </row>
    <row r="1155" spans="1:26">
      <c r="A1155" s="817" t="s">
        <v>171</v>
      </c>
      <c r="B1155" s="817" t="s">
        <v>170</v>
      </c>
      <c r="C1155" s="831" t="s">
        <v>1642</v>
      </c>
      <c r="D1155" s="819" t="str">
        <f t="shared" ref="D1155" si="1141">B1155&amp;" "&amp;" "&amp;C1155</f>
        <v>11-069  破戒王ベルムド</v>
      </c>
      <c r="E1155" s="841" t="s">
        <v>54</v>
      </c>
      <c r="F1155" s="852" t="s">
        <v>75</v>
      </c>
      <c r="G1155" s="833" t="s">
        <v>19</v>
      </c>
      <c r="H1155" s="833" t="s">
        <v>19</v>
      </c>
      <c r="I1155" s="845"/>
      <c r="J1155" s="845"/>
      <c r="K1155" s="7" t="s">
        <v>37</v>
      </c>
      <c r="L1155" s="3" t="s">
        <v>205</v>
      </c>
      <c r="M1155" s="803" t="s">
        <v>903</v>
      </c>
      <c r="N1155" s="3" t="s">
        <v>95</v>
      </c>
      <c r="O1155" s="824"/>
      <c r="P1155" s="271"/>
      <c r="Q1155" s="825">
        <v>2700</v>
      </c>
      <c r="R1155" s="826">
        <v>1720</v>
      </c>
      <c r="S1155" s="827">
        <v>1030</v>
      </c>
      <c r="T1155" s="828">
        <v>1460</v>
      </c>
      <c r="U1155" s="829">
        <v>1150</v>
      </c>
      <c r="V1155" s="830">
        <f t="shared" ref="V1155" si="1142">SUM(Q1155:U1156)</f>
        <v>8060</v>
      </c>
      <c r="W1155" s="824"/>
      <c r="X1155" s="824"/>
      <c r="Y1155" s="706"/>
      <c r="Z1155" s="824"/>
    </row>
    <row r="1156" spans="1:26" s="1" customFormat="1">
      <c r="A1156" s="817" t="s">
        <v>171</v>
      </c>
      <c r="B1156" s="817"/>
      <c r="C1156" s="831" t="s">
        <v>1642</v>
      </c>
      <c r="D1156" s="819" t="s">
        <v>2</v>
      </c>
      <c r="E1156" s="841" t="s">
        <v>54</v>
      </c>
      <c r="F1156" s="852" t="s">
        <v>75</v>
      </c>
      <c r="G1156" s="833" t="s">
        <v>19</v>
      </c>
      <c r="H1156" s="833" t="s">
        <v>19</v>
      </c>
      <c r="I1156" s="845"/>
      <c r="J1156" s="845"/>
      <c r="K1156" s="7" t="s">
        <v>37</v>
      </c>
      <c r="L1156" s="3" t="s">
        <v>98</v>
      </c>
      <c r="M1156" s="803" t="s">
        <v>1186</v>
      </c>
      <c r="N1156" s="3" t="s">
        <v>86</v>
      </c>
      <c r="O1156" s="824"/>
      <c r="P1156" s="271"/>
      <c r="Q1156" s="825"/>
      <c r="R1156" s="826"/>
      <c r="S1156" s="827"/>
      <c r="T1156" s="828"/>
      <c r="U1156" s="829"/>
      <c r="V1156" s="830"/>
      <c r="W1156" s="824"/>
      <c r="X1156" s="824"/>
      <c r="Y1156" s="706"/>
      <c r="Z1156" s="824"/>
    </row>
    <row r="1157" spans="1:26">
      <c r="A1157" s="817" t="s">
        <v>171</v>
      </c>
      <c r="B1157" s="817" t="s">
        <v>184</v>
      </c>
      <c r="C1157" s="831" t="s">
        <v>201</v>
      </c>
      <c r="D1157" s="819" t="str">
        <f t="shared" ref="D1157" si="1143">B1157&amp;" "&amp;" "&amp;C1157</f>
        <v>11-070  冥王ネルゲル</v>
      </c>
      <c r="E1157" s="820" t="s">
        <v>2700</v>
      </c>
      <c r="F1157" s="840" t="s">
        <v>74</v>
      </c>
      <c r="G1157" s="833" t="s">
        <v>19</v>
      </c>
      <c r="H1157" s="833" t="s">
        <v>19</v>
      </c>
      <c r="I1157" s="849" t="s">
        <v>91</v>
      </c>
      <c r="J1157" s="817" t="s">
        <v>4263</v>
      </c>
      <c r="K1157" s="7" t="s">
        <v>37</v>
      </c>
      <c r="L1157" s="3" t="s">
        <v>98</v>
      </c>
      <c r="M1157" s="803" t="s">
        <v>1034</v>
      </c>
      <c r="N1157" s="3" t="s">
        <v>86</v>
      </c>
      <c r="O1157" s="824"/>
      <c r="P1157" s="271"/>
      <c r="Q1157" s="825">
        <v>2720</v>
      </c>
      <c r="R1157" s="826">
        <v>1800</v>
      </c>
      <c r="S1157" s="827">
        <v>980</v>
      </c>
      <c r="T1157" s="828">
        <v>1420</v>
      </c>
      <c r="U1157" s="829">
        <v>1480</v>
      </c>
      <c r="V1157" s="830">
        <f t="shared" ref="V1157" si="1144">SUM(Q1157:U1158)</f>
        <v>8400</v>
      </c>
      <c r="W1157" s="824"/>
      <c r="X1157" s="824"/>
      <c r="Y1157" s="706"/>
      <c r="Z1157" s="824"/>
    </row>
    <row r="1158" spans="1:26">
      <c r="A1158" s="817" t="s">
        <v>171</v>
      </c>
      <c r="B1158" s="817"/>
      <c r="C1158" s="831" t="s">
        <v>201</v>
      </c>
      <c r="D1158" s="819" t="s">
        <v>2</v>
      </c>
      <c r="E1158" s="820" t="s">
        <v>2700</v>
      </c>
      <c r="F1158" s="840" t="s">
        <v>74</v>
      </c>
      <c r="G1158" s="833" t="s">
        <v>19</v>
      </c>
      <c r="H1158" s="833" t="s">
        <v>19</v>
      </c>
      <c r="I1158" s="849" t="s">
        <v>91</v>
      </c>
      <c r="J1158" s="817" t="s">
        <v>4263</v>
      </c>
      <c r="K1158" s="6"/>
      <c r="L1158" s="6"/>
      <c r="M1158" s="4"/>
      <c r="N1158" s="6"/>
      <c r="O1158" s="824"/>
      <c r="P1158" s="271"/>
      <c r="Q1158" s="825"/>
      <c r="R1158" s="826"/>
      <c r="S1158" s="827"/>
      <c r="T1158" s="828"/>
      <c r="U1158" s="829"/>
      <c r="V1158" s="830"/>
      <c r="W1158" s="824"/>
      <c r="X1158" s="824"/>
      <c r="Y1158" s="706"/>
      <c r="Z1158" s="824"/>
    </row>
    <row r="1159" spans="1:26">
      <c r="A1159" s="817" t="s">
        <v>171</v>
      </c>
      <c r="B1159" s="817" t="s">
        <v>185</v>
      </c>
      <c r="C1159" s="831" t="s">
        <v>202</v>
      </c>
      <c r="D1159" s="819" t="str">
        <f t="shared" ref="D1159" si="1145">B1159&amp;" "&amp;" "&amp;C1159</f>
        <v>11-071  魔勇者アンルシア</v>
      </c>
      <c r="E1159" s="820" t="s">
        <v>2700</v>
      </c>
      <c r="F1159" s="840" t="s">
        <v>74</v>
      </c>
      <c r="G1159" s="833" t="s">
        <v>19</v>
      </c>
      <c r="H1159" s="822" t="s">
        <v>40</v>
      </c>
      <c r="I1159" s="834" t="s">
        <v>90</v>
      </c>
      <c r="J1159" s="817" t="s">
        <v>4262</v>
      </c>
      <c r="K1159" s="7" t="s">
        <v>37</v>
      </c>
      <c r="L1159" s="3" t="s">
        <v>102</v>
      </c>
      <c r="M1159" s="803" t="s">
        <v>992</v>
      </c>
      <c r="N1159" s="3" t="s">
        <v>95</v>
      </c>
      <c r="O1159" s="824"/>
      <c r="P1159" s="271"/>
      <c r="Q1159" s="825">
        <v>2570</v>
      </c>
      <c r="R1159" s="826">
        <v>1680</v>
      </c>
      <c r="S1159" s="827">
        <v>1660</v>
      </c>
      <c r="T1159" s="828">
        <v>1170</v>
      </c>
      <c r="U1159" s="829">
        <v>1310</v>
      </c>
      <c r="V1159" s="830">
        <f t="shared" ref="V1159" si="1146">SUM(Q1159:U1160)</f>
        <v>8390</v>
      </c>
      <c r="W1159" s="824"/>
      <c r="X1159" s="824"/>
      <c r="Y1159" s="706"/>
      <c r="Z1159" s="824"/>
    </row>
    <row r="1160" spans="1:26">
      <c r="A1160" s="817" t="s">
        <v>171</v>
      </c>
      <c r="B1160" s="817"/>
      <c r="C1160" s="831" t="s">
        <v>202</v>
      </c>
      <c r="D1160" s="819" t="s">
        <v>2</v>
      </c>
      <c r="E1160" s="820" t="s">
        <v>2700</v>
      </c>
      <c r="F1160" s="840" t="s">
        <v>74</v>
      </c>
      <c r="G1160" s="833" t="s">
        <v>19</v>
      </c>
      <c r="H1160" s="822" t="s">
        <v>40</v>
      </c>
      <c r="I1160" s="834" t="s">
        <v>90</v>
      </c>
      <c r="J1160" s="817" t="s">
        <v>4262</v>
      </c>
      <c r="K1160" s="6"/>
      <c r="L1160" s="6"/>
      <c r="M1160" s="4"/>
      <c r="N1160" s="6"/>
      <c r="O1160" s="824"/>
      <c r="P1160" s="271"/>
      <c r="Q1160" s="825"/>
      <c r="R1160" s="826"/>
      <c r="S1160" s="827"/>
      <c r="T1160" s="828"/>
      <c r="U1160" s="829"/>
      <c r="V1160" s="830"/>
      <c r="W1160" s="824"/>
      <c r="X1160" s="824"/>
      <c r="Y1160" s="706"/>
      <c r="Z1160" s="824"/>
    </row>
    <row r="1161" spans="1:26">
      <c r="A1161" s="817" t="s">
        <v>206</v>
      </c>
      <c r="B1161" s="817" t="s">
        <v>680</v>
      </c>
      <c r="C1161" s="831" t="s">
        <v>2</v>
      </c>
      <c r="D1161" s="819" t="str">
        <f t="shared" ref="D1161" si="1147">B1161&amp;" "&amp;" "&amp;C1161</f>
        <v>10-001  ダイ</v>
      </c>
      <c r="E1161" s="858" t="s">
        <v>609</v>
      </c>
      <c r="F1161" s="821" t="s">
        <v>34</v>
      </c>
      <c r="G1161" s="833" t="s">
        <v>19</v>
      </c>
      <c r="H1161" s="833" t="s">
        <v>19</v>
      </c>
      <c r="I1161" s="845"/>
      <c r="J1161" s="845"/>
      <c r="K1161" s="7" t="s">
        <v>37</v>
      </c>
      <c r="L1161" s="33" t="s">
        <v>98</v>
      </c>
      <c r="M1161" s="803" t="s">
        <v>1141</v>
      </c>
      <c r="N1161" s="30" t="s">
        <v>492</v>
      </c>
      <c r="O1161" s="824"/>
      <c r="P1161" s="271"/>
      <c r="Q1161" s="825">
        <v>1750</v>
      </c>
      <c r="R1161" s="826">
        <v>1280</v>
      </c>
      <c r="S1161" s="827">
        <v>700</v>
      </c>
      <c r="T1161" s="828">
        <v>980</v>
      </c>
      <c r="U1161" s="829">
        <v>810</v>
      </c>
      <c r="V1161" s="830">
        <f t="shared" ref="V1161" si="1148">SUM(Q1161:U1162)</f>
        <v>5520</v>
      </c>
      <c r="W1161" s="824" t="s">
        <v>3389</v>
      </c>
      <c r="X1161" s="824"/>
      <c r="Y1161" s="706"/>
      <c r="Z1161" s="824"/>
    </row>
    <row r="1162" spans="1:26">
      <c r="A1162" s="817" t="s">
        <v>206</v>
      </c>
      <c r="B1162" s="817"/>
      <c r="C1162" s="831" t="s">
        <v>2</v>
      </c>
      <c r="D1162" s="819" t="s">
        <v>2</v>
      </c>
      <c r="E1162" s="858" t="s">
        <v>609</v>
      </c>
      <c r="F1162" s="821" t="s">
        <v>34</v>
      </c>
      <c r="G1162" s="833" t="s">
        <v>19</v>
      </c>
      <c r="H1162" s="833" t="s">
        <v>19</v>
      </c>
      <c r="I1162" s="845"/>
      <c r="J1162" s="845"/>
      <c r="K1162" s="29"/>
      <c r="L1162" s="29"/>
      <c r="M1162" s="4"/>
      <c r="N1162" s="29"/>
      <c r="O1162" s="824"/>
      <c r="P1162" s="271"/>
      <c r="Q1162" s="825"/>
      <c r="R1162" s="826"/>
      <c r="S1162" s="827"/>
      <c r="T1162" s="828"/>
      <c r="U1162" s="829"/>
      <c r="V1162" s="830"/>
      <c r="W1162" s="824" t="s">
        <v>3389</v>
      </c>
      <c r="X1162" s="824"/>
      <c r="Y1162" s="706"/>
      <c r="Z1162" s="824"/>
    </row>
    <row r="1163" spans="1:26">
      <c r="A1163" s="817" t="s">
        <v>206</v>
      </c>
      <c r="B1163" s="817" t="s">
        <v>681</v>
      </c>
      <c r="C1163" s="831" t="s">
        <v>38</v>
      </c>
      <c r="D1163" s="819" t="str">
        <f t="shared" ref="D1163" si="1149">B1163&amp;" "&amp;" "&amp;C1163</f>
        <v>10-002  ポップ</v>
      </c>
      <c r="E1163" s="858" t="s">
        <v>609</v>
      </c>
      <c r="F1163" s="821" t="s">
        <v>34</v>
      </c>
      <c r="G1163" s="822" t="s">
        <v>40</v>
      </c>
      <c r="H1163" s="822" t="s">
        <v>40</v>
      </c>
      <c r="I1163" s="845"/>
      <c r="J1163" s="845"/>
      <c r="K1163" s="35" t="s">
        <v>21</v>
      </c>
      <c r="L1163" s="33" t="s">
        <v>131</v>
      </c>
      <c r="M1163" s="39" t="s">
        <v>904</v>
      </c>
      <c r="N1163" s="30" t="s">
        <v>495</v>
      </c>
      <c r="O1163" s="824"/>
      <c r="P1163" s="271"/>
      <c r="Q1163" s="825">
        <v>1710</v>
      </c>
      <c r="R1163" s="826">
        <v>600</v>
      </c>
      <c r="S1163" s="827">
        <v>1320</v>
      </c>
      <c r="T1163" s="828">
        <v>1050</v>
      </c>
      <c r="U1163" s="829">
        <v>830</v>
      </c>
      <c r="V1163" s="830">
        <f t="shared" ref="V1163" si="1150">SUM(Q1163:U1164)</f>
        <v>5510</v>
      </c>
      <c r="W1163" s="824" t="s">
        <v>3389</v>
      </c>
      <c r="X1163" s="824"/>
      <c r="Y1163" s="706"/>
      <c r="Z1163" s="824"/>
    </row>
    <row r="1164" spans="1:26">
      <c r="A1164" s="817" t="s">
        <v>206</v>
      </c>
      <c r="B1164" s="817"/>
      <c r="C1164" s="831" t="s">
        <v>38</v>
      </c>
      <c r="D1164" s="819" t="s">
        <v>2</v>
      </c>
      <c r="E1164" s="858" t="s">
        <v>609</v>
      </c>
      <c r="F1164" s="821" t="s">
        <v>34</v>
      </c>
      <c r="G1164" s="822" t="s">
        <v>40</v>
      </c>
      <c r="H1164" s="822" t="s">
        <v>40</v>
      </c>
      <c r="I1164" s="845"/>
      <c r="J1164" s="845"/>
      <c r="K1164" s="29"/>
      <c r="L1164" s="29"/>
      <c r="M1164" s="4"/>
      <c r="N1164" s="29"/>
      <c r="O1164" s="824"/>
      <c r="P1164" s="271"/>
      <c r="Q1164" s="825"/>
      <c r="R1164" s="826"/>
      <c r="S1164" s="827"/>
      <c r="T1164" s="828"/>
      <c r="U1164" s="829"/>
      <c r="V1164" s="830"/>
      <c r="W1164" s="824" t="s">
        <v>3389</v>
      </c>
      <c r="X1164" s="824"/>
      <c r="Y1164" s="706"/>
      <c r="Z1164" s="824"/>
    </row>
    <row r="1165" spans="1:26">
      <c r="A1165" s="817" t="s">
        <v>206</v>
      </c>
      <c r="B1165" s="817" t="s">
        <v>682</v>
      </c>
      <c r="C1165" s="831" t="s">
        <v>4</v>
      </c>
      <c r="D1165" s="819" t="str">
        <f t="shared" ref="D1165" si="1151">B1165&amp;" "&amp;" "&amp;C1165</f>
        <v>10-003  クロコダイン</v>
      </c>
      <c r="E1165" s="858" t="s">
        <v>609</v>
      </c>
      <c r="F1165" s="821" t="s">
        <v>34</v>
      </c>
      <c r="G1165" s="842" t="s">
        <v>89</v>
      </c>
      <c r="H1165" s="833" t="s">
        <v>19</v>
      </c>
      <c r="I1165" s="845"/>
      <c r="J1165" s="845"/>
      <c r="K1165" s="35" t="s">
        <v>21</v>
      </c>
      <c r="L1165" s="33" t="s">
        <v>3</v>
      </c>
      <c r="M1165" s="803" t="s">
        <v>1197</v>
      </c>
      <c r="N1165" s="30" t="s">
        <v>491</v>
      </c>
      <c r="O1165" s="824"/>
      <c r="P1165" s="271"/>
      <c r="Q1165" s="825">
        <v>1890</v>
      </c>
      <c r="R1165" s="826">
        <v>1170</v>
      </c>
      <c r="S1165" s="827">
        <v>520</v>
      </c>
      <c r="T1165" s="828">
        <v>680</v>
      </c>
      <c r="U1165" s="829">
        <v>1250</v>
      </c>
      <c r="V1165" s="830">
        <f t="shared" ref="V1165" si="1152">SUM(Q1165:U1166)</f>
        <v>5510</v>
      </c>
      <c r="W1165" s="824"/>
      <c r="X1165" s="824"/>
      <c r="Y1165" s="706"/>
      <c r="Z1165" s="824"/>
    </row>
    <row r="1166" spans="1:26">
      <c r="A1166" s="817" t="s">
        <v>206</v>
      </c>
      <c r="B1166" s="817"/>
      <c r="C1166" s="831" t="s">
        <v>4</v>
      </c>
      <c r="D1166" s="819" t="s">
        <v>2</v>
      </c>
      <c r="E1166" s="858" t="s">
        <v>609</v>
      </c>
      <c r="F1166" s="821" t="s">
        <v>34</v>
      </c>
      <c r="G1166" s="842" t="s">
        <v>89</v>
      </c>
      <c r="H1166" s="833" t="s">
        <v>19</v>
      </c>
      <c r="I1166" s="845"/>
      <c r="J1166" s="845"/>
      <c r="K1166" s="29"/>
      <c r="L1166" s="29"/>
      <c r="M1166" s="4"/>
      <c r="N1166" s="29"/>
      <c r="O1166" s="824"/>
      <c r="P1166" s="271"/>
      <c r="Q1166" s="825"/>
      <c r="R1166" s="826"/>
      <c r="S1166" s="827"/>
      <c r="T1166" s="828"/>
      <c r="U1166" s="829"/>
      <c r="V1166" s="830"/>
      <c r="W1166" s="824"/>
      <c r="X1166" s="824"/>
      <c r="Y1166" s="706"/>
      <c r="Z1166" s="824"/>
    </row>
    <row r="1167" spans="1:26">
      <c r="A1167" s="817" t="s">
        <v>206</v>
      </c>
      <c r="B1167" s="817" t="s">
        <v>683</v>
      </c>
      <c r="C1167" s="831" t="s">
        <v>631</v>
      </c>
      <c r="D1167" s="819" t="str">
        <f t="shared" ref="D1167" si="1153">B1167&amp;" "&amp;" "&amp;C1167</f>
        <v>10-004  スライム</v>
      </c>
      <c r="E1167" s="858" t="s">
        <v>609</v>
      </c>
      <c r="F1167" s="857" t="s">
        <v>128</v>
      </c>
      <c r="G1167" s="833" t="s">
        <v>19</v>
      </c>
      <c r="H1167" s="833" t="s">
        <v>19</v>
      </c>
      <c r="I1167" s="845"/>
      <c r="J1167" s="845"/>
      <c r="K1167" s="35" t="s">
        <v>21</v>
      </c>
      <c r="L1167" s="33" t="s">
        <v>131</v>
      </c>
      <c r="M1167" s="803" t="s">
        <v>905</v>
      </c>
      <c r="N1167" s="30" t="s">
        <v>491</v>
      </c>
      <c r="O1167" s="824"/>
      <c r="P1167" s="271"/>
      <c r="Q1167" s="825">
        <v>1550</v>
      </c>
      <c r="R1167" s="826">
        <v>990</v>
      </c>
      <c r="S1167" s="827">
        <v>890</v>
      </c>
      <c r="T1167" s="828">
        <v>900</v>
      </c>
      <c r="U1167" s="829">
        <v>960</v>
      </c>
      <c r="V1167" s="830">
        <f t="shared" ref="V1167" si="1154">SUM(Q1167:U1168)</f>
        <v>5290</v>
      </c>
      <c r="W1167" s="824" t="s">
        <v>3399</v>
      </c>
      <c r="X1167" s="824"/>
      <c r="Y1167" s="706"/>
      <c r="Z1167" s="824"/>
    </row>
    <row r="1168" spans="1:26">
      <c r="A1168" s="817" t="s">
        <v>206</v>
      </c>
      <c r="B1168" s="817"/>
      <c r="C1168" s="831" t="s">
        <v>631</v>
      </c>
      <c r="D1168" s="819" t="s">
        <v>2</v>
      </c>
      <c r="E1168" s="858" t="s">
        <v>609</v>
      </c>
      <c r="F1168" s="857" t="s">
        <v>128</v>
      </c>
      <c r="G1168" s="833" t="s">
        <v>19</v>
      </c>
      <c r="H1168" s="833" t="s">
        <v>19</v>
      </c>
      <c r="I1168" s="845"/>
      <c r="J1168" s="845"/>
      <c r="K1168" s="29"/>
      <c r="L1168" s="29"/>
      <c r="M1168" s="4"/>
      <c r="N1168" s="29"/>
      <c r="O1168" s="824"/>
      <c r="P1168" s="271"/>
      <c r="Q1168" s="825"/>
      <c r="R1168" s="826"/>
      <c r="S1168" s="827"/>
      <c r="T1168" s="828"/>
      <c r="U1168" s="829"/>
      <c r="V1168" s="830"/>
      <c r="W1168" s="824" t="s">
        <v>3399</v>
      </c>
      <c r="X1168" s="824"/>
      <c r="Y1168" s="706"/>
      <c r="Z1168" s="824"/>
    </row>
    <row r="1169" spans="1:26">
      <c r="A1169" s="817" t="s">
        <v>206</v>
      </c>
      <c r="B1169" s="817" t="s">
        <v>684</v>
      </c>
      <c r="C1169" s="818" t="s">
        <v>1219</v>
      </c>
      <c r="D1169" s="819" t="str">
        <f t="shared" ref="D1169" si="1155">B1169&amp;" "&amp;" "&amp;C1169</f>
        <v>10-005  キメラ</v>
      </c>
      <c r="E1169" s="858" t="s">
        <v>609</v>
      </c>
      <c r="F1169" s="857" t="s">
        <v>128</v>
      </c>
      <c r="G1169" s="833" t="s">
        <v>19</v>
      </c>
      <c r="H1169" s="833" t="s">
        <v>19</v>
      </c>
      <c r="I1169" s="845"/>
      <c r="J1169" s="845"/>
      <c r="K1169" s="35" t="s">
        <v>21</v>
      </c>
      <c r="L1169" s="33" t="s">
        <v>131</v>
      </c>
      <c r="M1169" s="803" t="s">
        <v>3481</v>
      </c>
      <c r="N1169" s="30" t="s">
        <v>491</v>
      </c>
      <c r="O1169" s="824" t="s">
        <v>1227</v>
      </c>
      <c r="P1169" s="271"/>
      <c r="Q1169" s="825">
        <v>1610</v>
      </c>
      <c r="R1169" s="826">
        <v>910</v>
      </c>
      <c r="S1169" s="827">
        <v>910</v>
      </c>
      <c r="T1169" s="828">
        <v>880</v>
      </c>
      <c r="U1169" s="829">
        <v>1030</v>
      </c>
      <c r="V1169" s="830">
        <f t="shared" ref="V1169" si="1156">SUM(Q1169:U1170)</f>
        <v>5340</v>
      </c>
      <c r="W1169" s="824"/>
      <c r="X1169" s="824"/>
      <c r="Y1169" s="706"/>
      <c r="Z1169" s="824" t="s">
        <v>4716</v>
      </c>
    </row>
    <row r="1170" spans="1:26">
      <c r="A1170" s="817" t="s">
        <v>206</v>
      </c>
      <c r="B1170" s="817"/>
      <c r="C1170" s="818" t="s">
        <v>1219</v>
      </c>
      <c r="D1170" s="819" t="s">
        <v>2</v>
      </c>
      <c r="E1170" s="858" t="s">
        <v>609</v>
      </c>
      <c r="F1170" s="857" t="s">
        <v>128</v>
      </c>
      <c r="G1170" s="833" t="s">
        <v>19</v>
      </c>
      <c r="H1170" s="833" t="s">
        <v>19</v>
      </c>
      <c r="I1170" s="845"/>
      <c r="J1170" s="845"/>
      <c r="K1170" s="29"/>
      <c r="L1170" s="29"/>
      <c r="M1170" s="4"/>
      <c r="N1170" s="29"/>
      <c r="O1170" s="824">
        <v>1</v>
      </c>
      <c r="P1170" s="271"/>
      <c r="Q1170" s="825"/>
      <c r="R1170" s="826"/>
      <c r="S1170" s="827"/>
      <c r="T1170" s="828"/>
      <c r="U1170" s="829"/>
      <c r="V1170" s="830"/>
      <c r="W1170" s="824"/>
      <c r="X1170" s="824"/>
      <c r="Y1170" s="706"/>
      <c r="Z1170" s="824" t="s">
        <v>4716</v>
      </c>
    </row>
    <row r="1171" spans="1:26">
      <c r="A1171" s="817" t="s">
        <v>206</v>
      </c>
      <c r="B1171" s="817" t="s">
        <v>685</v>
      </c>
      <c r="C1171" s="831" t="s">
        <v>1225</v>
      </c>
      <c r="D1171" s="819" t="str">
        <f t="shared" ref="D1171" si="1157">B1171&amp;" "&amp;" "&amp;C1171</f>
        <v>10-006  いたずらもぐら</v>
      </c>
      <c r="E1171" s="858" t="s">
        <v>609</v>
      </c>
      <c r="F1171" s="857" t="s">
        <v>128</v>
      </c>
      <c r="G1171" s="833" t="s">
        <v>19</v>
      </c>
      <c r="H1171" s="833" t="s">
        <v>19</v>
      </c>
      <c r="I1171" s="845"/>
      <c r="J1171" s="845"/>
      <c r="K1171" s="8" t="s">
        <v>99</v>
      </c>
      <c r="L1171" s="33" t="s">
        <v>131</v>
      </c>
      <c r="M1171" s="803" t="s">
        <v>3482</v>
      </c>
      <c r="N1171" s="30" t="s">
        <v>491</v>
      </c>
      <c r="O1171" s="824"/>
      <c r="P1171" s="271"/>
      <c r="Q1171" s="825">
        <v>1700</v>
      </c>
      <c r="R1171" s="826">
        <v>950</v>
      </c>
      <c r="S1171" s="827">
        <v>760</v>
      </c>
      <c r="T1171" s="828">
        <v>1000</v>
      </c>
      <c r="U1171" s="829">
        <v>960</v>
      </c>
      <c r="V1171" s="830">
        <f t="shared" ref="V1171" si="1158">SUM(Q1171:U1172)</f>
        <v>5370</v>
      </c>
      <c r="W1171" s="824"/>
      <c r="X1171" s="824"/>
      <c r="Y1171" s="706"/>
      <c r="Z1171" s="824"/>
    </row>
    <row r="1172" spans="1:26">
      <c r="A1172" s="817" t="s">
        <v>206</v>
      </c>
      <c r="B1172" s="817"/>
      <c r="C1172" s="831" t="s">
        <v>1225</v>
      </c>
      <c r="D1172" s="819" t="s">
        <v>2</v>
      </c>
      <c r="E1172" s="858" t="s">
        <v>609</v>
      </c>
      <c r="F1172" s="857" t="s">
        <v>128</v>
      </c>
      <c r="G1172" s="833" t="s">
        <v>19</v>
      </c>
      <c r="H1172" s="833" t="s">
        <v>19</v>
      </c>
      <c r="I1172" s="845"/>
      <c r="J1172" s="845"/>
      <c r="K1172" s="29"/>
      <c r="L1172" s="29"/>
      <c r="M1172" s="4"/>
      <c r="N1172" s="29"/>
      <c r="O1172" s="824"/>
      <c r="P1172" s="271"/>
      <c r="Q1172" s="825"/>
      <c r="R1172" s="826"/>
      <c r="S1172" s="827"/>
      <c r="T1172" s="828"/>
      <c r="U1172" s="829"/>
      <c r="V1172" s="830"/>
      <c r="W1172" s="824"/>
      <c r="X1172" s="824"/>
      <c r="Y1172" s="706"/>
      <c r="Z1172" s="824"/>
    </row>
    <row r="1173" spans="1:26">
      <c r="A1173" s="817" t="s">
        <v>206</v>
      </c>
      <c r="B1173" s="817" t="s">
        <v>686</v>
      </c>
      <c r="C1173" s="831" t="s">
        <v>636</v>
      </c>
      <c r="D1173" s="819" t="str">
        <f t="shared" ref="D1173" si="1159">B1173&amp;" "&amp;" "&amp;C1173</f>
        <v>10-007  がいこつ</v>
      </c>
      <c r="E1173" s="858" t="s">
        <v>609</v>
      </c>
      <c r="F1173" s="856" t="s">
        <v>129</v>
      </c>
      <c r="G1173" s="833" t="s">
        <v>19</v>
      </c>
      <c r="H1173" s="833" t="s">
        <v>19</v>
      </c>
      <c r="I1173" s="845"/>
      <c r="J1173" s="845"/>
      <c r="K1173" s="35" t="s">
        <v>21</v>
      </c>
      <c r="L1173" s="33" t="s">
        <v>104</v>
      </c>
      <c r="M1173" s="39" t="s">
        <v>3483</v>
      </c>
      <c r="N1173" s="30" t="s">
        <v>494</v>
      </c>
      <c r="O1173" s="824"/>
      <c r="P1173" s="271"/>
      <c r="Q1173" s="825">
        <v>1690</v>
      </c>
      <c r="R1173" s="826">
        <v>1110</v>
      </c>
      <c r="S1173" s="827">
        <v>760</v>
      </c>
      <c r="T1173" s="828">
        <v>820</v>
      </c>
      <c r="U1173" s="829">
        <v>1000</v>
      </c>
      <c r="V1173" s="830">
        <f t="shared" ref="V1173" si="1160">SUM(Q1173:U1174)</f>
        <v>5380</v>
      </c>
      <c r="W1173" s="824" t="s">
        <v>3400</v>
      </c>
      <c r="X1173" s="824"/>
      <c r="Y1173" s="706"/>
      <c r="Z1173" s="824"/>
    </row>
    <row r="1174" spans="1:26">
      <c r="A1174" s="817" t="s">
        <v>206</v>
      </c>
      <c r="B1174" s="817"/>
      <c r="C1174" s="831" t="s">
        <v>636</v>
      </c>
      <c r="D1174" s="819" t="s">
        <v>2</v>
      </c>
      <c r="E1174" s="858" t="s">
        <v>609</v>
      </c>
      <c r="F1174" s="856" t="s">
        <v>129</v>
      </c>
      <c r="G1174" s="833" t="s">
        <v>19</v>
      </c>
      <c r="H1174" s="833" t="s">
        <v>19</v>
      </c>
      <c r="I1174" s="845"/>
      <c r="J1174" s="845"/>
      <c r="K1174" s="29"/>
      <c r="L1174" s="29"/>
      <c r="M1174" s="4"/>
      <c r="N1174" s="29"/>
      <c r="O1174" s="824"/>
      <c r="P1174" s="271"/>
      <c r="Q1174" s="825"/>
      <c r="R1174" s="826"/>
      <c r="S1174" s="827"/>
      <c r="T1174" s="828"/>
      <c r="U1174" s="829"/>
      <c r="V1174" s="830"/>
      <c r="W1174" s="824" t="s">
        <v>3400</v>
      </c>
      <c r="X1174" s="824"/>
      <c r="Y1174" s="706"/>
      <c r="Z1174" s="824"/>
    </row>
    <row r="1175" spans="1:26">
      <c r="A1175" s="817" t="s">
        <v>206</v>
      </c>
      <c r="B1175" s="817" t="s">
        <v>687</v>
      </c>
      <c r="C1175" s="831" t="s">
        <v>637</v>
      </c>
      <c r="D1175" s="819" t="str">
        <f t="shared" ref="D1175" si="1161">B1175&amp;" "&amp;" "&amp;C1175</f>
        <v>10-008  ミイラ男</v>
      </c>
      <c r="E1175" s="858" t="s">
        <v>609</v>
      </c>
      <c r="F1175" s="856" t="s">
        <v>129</v>
      </c>
      <c r="G1175" s="833" t="s">
        <v>19</v>
      </c>
      <c r="H1175" s="833" t="s">
        <v>19</v>
      </c>
      <c r="I1175" s="845"/>
      <c r="J1175" s="845"/>
      <c r="K1175" s="35" t="s">
        <v>21</v>
      </c>
      <c r="L1175" s="33" t="s">
        <v>3</v>
      </c>
      <c r="M1175" s="803" t="s">
        <v>1106</v>
      </c>
      <c r="N1175" s="30" t="s">
        <v>495</v>
      </c>
      <c r="O1175" s="824"/>
      <c r="P1175" s="271"/>
      <c r="Q1175" s="825">
        <v>1760</v>
      </c>
      <c r="R1175" s="826">
        <v>1030</v>
      </c>
      <c r="S1175" s="827">
        <v>700</v>
      </c>
      <c r="T1175" s="828">
        <v>840</v>
      </c>
      <c r="U1175" s="829">
        <v>1070</v>
      </c>
      <c r="V1175" s="830">
        <f t="shared" ref="V1175" si="1162">SUM(Q1175:U1176)</f>
        <v>5400</v>
      </c>
      <c r="W1175" s="824"/>
      <c r="X1175" s="824"/>
      <c r="Y1175" s="706"/>
      <c r="Z1175" s="824"/>
    </row>
    <row r="1176" spans="1:26">
      <c r="A1176" s="817" t="s">
        <v>206</v>
      </c>
      <c r="B1176" s="817"/>
      <c r="C1176" s="831" t="s">
        <v>637</v>
      </c>
      <c r="D1176" s="819" t="s">
        <v>2</v>
      </c>
      <c r="E1176" s="858" t="s">
        <v>609</v>
      </c>
      <c r="F1176" s="856" t="s">
        <v>129</v>
      </c>
      <c r="G1176" s="833" t="s">
        <v>19</v>
      </c>
      <c r="H1176" s="833" t="s">
        <v>19</v>
      </c>
      <c r="I1176" s="845"/>
      <c r="J1176" s="845"/>
      <c r="K1176" s="29"/>
      <c r="L1176" s="29"/>
      <c r="M1176" s="4"/>
      <c r="N1176" s="29"/>
      <c r="O1176" s="824"/>
      <c r="P1176" s="271"/>
      <c r="Q1176" s="825"/>
      <c r="R1176" s="826"/>
      <c r="S1176" s="827"/>
      <c r="T1176" s="828"/>
      <c r="U1176" s="829"/>
      <c r="V1176" s="830"/>
      <c r="W1176" s="824"/>
      <c r="X1176" s="824"/>
      <c r="Y1176" s="706"/>
      <c r="Z1176" s="824"/>
    </row>
    <row r="1177" spans="1:26">
      <c r="A1177" s="817" t="s">
        <v>206</v>
      </c>
      <c r="B1177" s="817" t="s">
        <v>688</v>
      </c>
      <c r="C1177" s="831" t="s">
        <v>645</v>
      </c>
      <c r="D1177" s="819" t="str">
        <f t="shared" ref="D1177" si="1163">B1177&amp;" "&amp;" "&amp;C1177</f>
        <v>10-009  どくどくゾンビ</v>
      </c>
      <c r="E1177" s="858" t="s">
        <v>609</v>
      </c>
      <c r="F1177" s="856" t="s">
        <v>129</v>
      </c>
      <c r="G1177" s="833" t="s">
        <v>19</v>
      </c>
      <c r="H1177" s="842" t="s">
        <v>89</v>
      </c>
      <c r="I1177" s="845"/>
      <c r="J1177" s="845"/>
      <c r="K1177" s="7" t="s">
        <v>37</v>
      </c>
      <c r="L1177" s="33" t="s">
        <v>1230</v>
      </c>
      <c r="M1177" s="803" t="s">
        <v>838</v>
      </c>
      <c r="N1177" s="30" t="s">
        <v>492</v>
      </c>
      <c r="O1177" s="824"/>
      <c r="P1177" s="271"/>
      <c r="Q1177" s="825">
        <v>1660</v>
      </c>
      <c r="R1177" s="826">
        <v>1290</v>
      </c>
      <c r="S1177" s="827">
        <v>420</v>
      </c>
      <c r="T1177" s="828">
        <v>670</v>
      </c>
      <c r="U1177" s="829">
        <v>1350</v>
      </c>
      <c r="V1177" s="830">
        <f t="shared" ref="V1177" si="1164">SUM(Q1177:U1178)</f>
        <v>5390</v>
      </c>
      <c r="W1177" s="824"/>
      <c r="X1177" s="824"/>
      <c r="Y1177" s="706"/>
      <c r="Z1177" s="824"/>
    </row>
    <row r="1178" spans="1:26">
      <c r="A1178" s="817" t="s">
        <v>206</v>
      </c>
      <c r="B1178" s="817"/>
      <c r="C1178" s="831" t="s">
        <v>645</v>
      </c>
      <c r="D1178" s="819" t="s">
        <v>2</v>
      </c>
      <c r="E1178" s="858" t="s">
        <v>609</v>
      </c>
      <c r="F1178" s="856" t="s">
        <v>129</v>
      </c>
      <c r="G1178" s="833" t="s">
        <v>19</v>
      </c>
      <c r="H1178" s="842" t="s">
        <v>89</v>
      </c>
      <c r="I1178" s="845"/>
      <c r="J1178" s="845"/>
      <c r="K1178" s="29"/>
      <c r="L1178" s="29"/>
      <c r="M1178" s="4"/>
      <c r="N1178" s="29"/>
      <c r="O1178" s="824"/>
      <c r="P1178" s="271"/>
      <c r="Q1178" s="825"/>
      <c r="R1178" s="826"/>
      <c r="S1178" s="827"/>
      <c r="T1178" s="828"/>
      <c r="U1178" s="829"/>
      <c r="V1178" s="830"/>
      <c r="W1178" s="824"/>
      <c r="X1178" s="824"/>
      <c r="Y1178" s="706"/>
      <c r="Z1178" s="824"/>
    </row>
    <row r="1179" spans="1:26">
      <c r="A1179" s="817" t="s">
        <v>206</v>
      </c>
      <c r="B1179" s="817" t="s">
        <v>689</v>
      </c>
      <c r="C1179" s="831" t="s">
        <v>1212</v>
      </c>
      <c r="D1179" s="819" t="str">
        <f t="shared" ref="D1179" si="1165">B1179&amp;" "&amp;" "&amp;C1179</f>
        <v>10-010  ギズモ</v>
      </c>
      <c r="E1179" s="858" t="s">
        <v>609</v>
      </c>
      <c r="F1179" s="855" t="s">
        <v>130</v>
      </c>
      <c r="G1179" s="842" t="s">
        <v>89</v>
      </c>
      <c r="H1179" s="835" t="s">
        <v>88</v>
      </c>
      <c r="I1179" s="845"/>
      <c r="J1179" s="845"/>
      <c r="K1179" s="8" t="s">
        <v>99</v>
      </c>
      <c r="L1179" s="33" t="s">
        <v>131</v>
      </c>
      <c r="M1179" s="37" t="s">
        <v>3484</v>
      </c>
      <c r="N1179" s="30" t="s">
        <v>496</v>
      </c>
      <c r="O1179" s="824" t="s">
        <v>1227</v>
      </c>
      <c r="P1179" s="271"/>
      <c r="Q1179" s="825">
        <v>1660</v>
      </c>
      <c r="R1179" s="826">
        <v>770</v>
      </c>
      <c r="S1179" s="827">
        <v>990</v>
      </c>
      <c r="T1179" s="828">
        <v>940</v>
      </c>
      <c r="U1179" s="829">
        <v>1000</v>
      </c>
      <c r="V1179" s="830">
        <f t="shared" ref="V1179" si="1166">SUM(Q1179:U1180)</f>
        <v>5360</v>
      </c>
      <c r="W1179" s="824"/>
      <c r="X1179" s="824"/>
      <c r="Y1179" s="706"/>
      <c r="Z1179" s="824"/>
    </row>
    <row r="1180" spans="1:26">
      <c r="A1180" s="817" t="s">
        <v>206</v>
      </c>
      <c r="B1180" s="817"/>
      <c r="C1180" s="831" t="s">
        <v>1212</v>
      </c>
      <c r="D1180" s="819" t="s">
        <v>2</v>
      </c>
      <c r="E1180" s="858" t="s">
        <v>609</v>
      </c>
      <c r="F1180" s="855" t="s">
        <v>130</v>
      </c>
      <c r="G1180" s="842" t="s">
        <v>89</v>
      </c>
      <c r="H1180" s="835" t="s">
        <v>88</v>
      </c>
      <c r="I1180" s="845"/>
      <c r="J1180" s="845"/>
      <c r="K1180" s="29"/>
      <c r="L1180" s="29"/>
      <c r="M1180" s="4"/>
      <c r="N1180" s="29"/>
      <c r="O1180" s="824">
        <v>1</v>
      </c>
      <c r="P1180" s="271"/>
      <c r="Q1180" s="825"/>
      <c r="R1180" s="826"/>
      <c r="S1180" s="827"/>
      <c r="T1180" s="828"/>
      <c r="U1180" s="829"/>
      <c r="V1180" s="830"/>
      <c r="W1180" s="824"/>
      <c r="X1180" s="824"/>
      <c r="Y1180" s="706"/>
      <c r="Z1180" s="824"/>
    </row>
    <row r="1181" spans="1:26">
      <c r="A1181" s="817" t="s">
        <v>206</v>
      </c>
      <c r="B1181" s="817" t="s">
        <v>690</v>
      </c>
      <c r="C1181" s="831" t="s">
        <v>1220</v>
      </c>
      <c r="D1181" s="819" t="str">
        <f t="shared" ref="D1181" si="1167">B1181&amp;" "&amp;" "&amp;C1181</f>
        <v>10-011  フレイム</v>
      </c>
      <c r="E1181" s="858" t="s">
        <v>609</v>
      </c>
      <c r="F1181" s="855" t="s">
        <v>130</v>
      </c>
      <c r="G1181" s="833" t="s">
        <v>19</v>
      </c>
      <c r="H1181" s="842" t="s">
        <v>89</v>
      </c>
      <c r="I1181" s="845"/>
      <c r="J1181" s="845"/>
      <c r="K1181" s="7" t="s">
        <v>37</v>
      </c>
      <c r="L1181" s="33" t="s">
        <v>20</v>
      </c>
      <c r="M1181" s="803" t="s">
        <v>3485</v>
      </c>
      <c r="N1181" s="30" t="s">
        <v>491</v>
      </c>
      <c r="O1181" s="824"/>
      <c r="P1181" s="271"/>
      <c r="Q1181" s="825">
        <v>1660</v>
      </c>
      <c r="R1181" s="826">
        <v>930</v>
      </c>
      <c r="S1181" s="827">
        <v>1080</v>
      </c>
      <c r="T1181" s="828">
        <v>810</v>
      </c>
      <c r="U1181" s="829">
        <v>930</v>
      </c>
      <c r="V1181" s="830">
        <f t="shared" ref="V1181" si="1168">SUM(Q1181:U1182)</f>
        <v>5410</v>
      </c>
      <c r="W1181" s="831" t="s">
        <v>3392</v>
      </c>
      <c r="X1181" s="824"/>
      <c r="Y1181" s="706"/>
      <c r="Z1181" s="824"/>
    </row>
    <row r="1182" spans="1:26">
      <c r="A1182" s="817" t="s">
        <v>206</v>
      </c>
      <c r="B1182" s="817"/>
      <c r="C1182" s="831" t="s">
        <v>1220</v>
      </c>
      <c r="D1182" s="819" t="s">
        <v>2</v>
      </c>
      <c r="E1182" s="858" t="s">
        <v>609</v>
      </c>
      <c r="F1182" s="855" t="s">
        <v>130</v>
      </c>
      <c r="G1182" s="833" t="s">
        <v>19</v>
      </c>
      <c r="H1182" s="842" t="s">
        <v>89</v>
      </c>
      <c r="I1182" s="845"/>
      <c r="J1182" s="845"/>
      <c r="K1182" s="29"/>
      <c r="L1182" s="29"/>
      <c r="M1182" s="4"/>
      <c r="N1182" s="29"/>
      <c r="O1182" s="824"/>
      <c r="P1182" s="271"/>
      <c r="Q1182" s="825"/>
      <c r="R1182" s="826"/>
      <c r="S1182" s="827"/>
      <c r="T1182" s="828"/>
      <c r="U1182" s="829"/>
      <c r="V1182" s="830"/>
      <c r="W1182" s="831" t="s">
        <v>3392</v>
      </c>
      <c r="X1182" s="824"/>
      <c r="Y1182" s="706"/>
      <c r="Z1182" s="824"/>
    </row>
    <row r="1183" spans="1:26">
      <c r="A1183" s="817" t="s">
        <v>206</v>
      </c>
      <c r="B1183" s="817" t="s">
        <v>691</v>
      </c>
      <c r="C1183" s="831" t="s">
        <v>1221</v>
      </c>
      <c r="D1183" s="819" t="str">
        <f t="shared" ref="D1183" si="1169">B1183&amp;" "&amp;" "&amp;C1183</f>
        <v>10-012  ブリザード</v>
      </c>
      <c r="E1183" s="858" t="s">
        <v>609</v>
      </c>
      <c r="F1183" s="855" t="s">
        <v>130</v>
      </c>
      <c r="G1183" s="833" t="s">
        <v>19</v>
      </c>
      <c r="H1183" s="842" t="s">
        <v>89</v>
      </c>
      <c r="I1183" s="845"/>
      <c r="J1183" s="845"/>
      <c r="K1183" s="8" t="s">
        <v>99</v>
      </c>
      <c r="L1183" s="33" t="s">
        <v>104</v>
      </c>
      <c r="M1183" s="39" t="s">
        <v>3486</v>
      </c>
      <c r="N1183" s="30" t="s">
        <v>494</v>
      </c>
      <c r="O1183" s="824"/>
      <c r="P1183" s="271"/>
      <c r="Q1183" s="825">
        <v>1700</v>
      </c>
      <c r="R1183" s="826">
        <v>930</v>
      </c>
      <c r="S1183" s="827">
        <v>910</v>
      </c>
      <c r="T1183" s="828">
        <v>970</v>
      </c>
      <c r="U1183" s="829">
        <v>900</v>
      </c>
      <c r="V1183" s="830">
        <f t="shared" ref="V1183" si="1170">SUM(Q1183:U1184)</f>
        <v>5410</v>
      </c>
      <c r="W1183" s="831" t="s">
        <v>3394</v>
      </c>
      <c r="X1183" s="824"/>
      <c r="Y1183" s="706"/>
      <c r="Z1183" s="824"/>
    </row>
    <row r="1184" spans="1:26">
      <c r="A1184" s="817" t="s">
        <v>206</v>
      </c>
      <c r="B1184" s="817"/>
      <c r="C1184" s="831" t="s">
        <v>1221</v>
      </c>
      <c r="D1184" s="819" t="s">
        <v>2</v>
      </c>
      <c r="E1184" s="858" t="s">
        <v>609</v>
      </c>
      <c r="F1184" s="855" t="s">
        <v>130</v>
      </c>
      <c r="G1184" s="833" t="s">
        <v>19</v>
      </c>
      <c r="H1184" s="842" t="s">
        <v>89</v>
      </c>
      <c r="I1184" s="845"/>
      <c r="J1184" s="845"/>
      <c r="K1184" s="29"/>
      <c r="L1184" s="29"/>
      <c r="M1184" s="4"/>
      <c r="N1184" s="29"/>
      <c r="O1184" s="824"/>
      <c r="P1184" s="271"/>
      <c r="Q1184" s="825"/>
      <c r="R1184" s="826"/>
      <c r="S1184" s="827"/>
      <c r="T1184" s="828"/>
      <c r="U1184" s="829"/>
      <c r="V1184" s="830"/>
      <c r="W1184" s="831" t="s">
        <v>3394</v>
      </c>
      <c r="X1184" s="824"/>
      <c r="Y1184" s="706"/>
      <c r="Z1184" s="824"/>
    </row>
    <row r="1185" spans="1:26">
      <c r="A1185" s="817" t="s">
        <v>206</v>
      </c>
      <c r="B1185" s="817" t="s">
        <v>692</v>
      </c>
      <c r="C1185" s="831" t="s">
        <v>1222</v>
      </c>
      <c r="D1185" s="819" t="str">
        <f t="shared" ref="D1185" si="1171">B1185&amp;" "&amp;" "&amp;C1185</f>
        <v>10-013  ホークマン</v>
      </c>
      <c r="E1185" s="858" t="s">
        <v>609</v>
      </c>
      <c r="F1185" s="852" t="s">
        <v>75</v>
      </c>
      <c r="G1185" s="833" t="s">
        <v>19</v>
      </c>
      <c r="H1185" s="835" t="s">
        <v>88</v>
      </c>
      <c r="I1185" s="845"/>
      <c r="J1185" s="845"/>
      <c r="K1185" s="35" t="s">
        <v>21</v>
      </c>
      <c r="L1185" s="33" t="s">
        <v>131</v>
      </c>
      <c r="M1185" s="803" t="s">
        <v>906</v>
      </c>
      <c r="N1185" s="30" t="s">
        <v>491</v>
      </c>
      <c r="O1185" s="824">
        <v>3</v>
      </c>
      <c r="P1185" s="271"/>
      <c r="Q1185" s="825">
        <v>1600</v>
      </c>
      <c r="R1185" s="826">
        <v>980</v>
      </c>
      <c r="S1185" s="827">
        <v>630</v>
      </c>
      <c r="T1185" s="828">
        <v>1050</v>
      </c>
      <c r="U1185" s="829">
        <v>1150</v>
      </c>
      <c r="V1185" s="830">
        <f t="shared" ref="V1185" si="1172">SUM(Q1185:U1186)</f>
        <v>5410</v>
      </c>
      <c r="W1185" s="824"/>
      <c r="X1185" s="824"/>
      <c r="Y1185" s="706"/>
      <c r="Z1185" s="824"/>
    </row>
    <row r="1186" spans="1:26">
      <c r="A1186" s="817" t="s">
        <v>206</v>
      </c>
      <c r="B1186" s="817"/>
      <c r="C1186" s="831" t="s">
        <v>1222</v>
      </c>
      <c r="D1186" s="819" t="s">
        <v>2</v>
      </c>
      <c r="E1186" s="858" t="s">
        <v>609</v>
      </c>
      <c r="F1186" s="852" t="s">
        <v>75</v>
      </c>
      <c r="G1186" s="833" t="s">
        <v>19</v>
      </c>
      <c r="H1186" s="835" t="s">
        <v>88</v>
      </c>
      <c r="I1186" s="845"/>
      <c r="J1186" s="845"/>
      <c r="K1186" s="29"/>
      <c r="L1186" s="29"/>
      <c r="M1186" s="4"/>
      <c r="N1186" s="29"/>
      <c r="O1186" s="824">
        <v>1</v>
      </c>
      <c r="P1186" s="271"/>
      <c r="Q1186" s="825"/>
      <c r="R1186" s="826"/>
      <c r="S1186" s="827"/>
      <c r="T1186" s="828"/>
      <c r="U1186" s="829"/>
      <c r="V1186" s="830"/>
      <c r="W1186" s="824"/>
      <c r="X1186" s="824"/>
      <c r="Y1186" s="706"/>
      <c r="Z1186" s="824"/>
    </row>
    <row r="1187" spans="1:26">
      <c r="A1187" s="817" t="s">
        <v>206</v>
      </c>
      <c r="B1187" s="817" t="s">
        <v>693</v>
      </c>
      <c r="C1187" s="831" t="s">
        <v>1214</v>
      </c>
      <c r="D1187" s="819" t="str">
        <f t="shared" ref="D1187" si="1173">B1187&amp;" "&amp;" "&amp;C1187</f>
        <v>10-014  ゴースト</v>
      </c>
      <c r="E1187" s="858" t="s">
        <v>609</v>
      </c>
      <c r="F1187" s="851" t="s">
        <v>78</v>
      </c>
      <c r="G1187" s="833" t="s">
        <v>19</v>
      </c>
      <c r="H1187" s="835" t="s">
        <v>88</v>
      </c>
      <c r="I1187" s="845"/>
      <c r="J1187" s="845"/>
      <c r="K1187" s="7" t="s">
        <v>37</v>
      </c>
      <c r="L1187" s="33" t="s">
        <v>98</v>
      </c>
      <c r="M1187" s="803" t="s">
        <v>1187</v>
      </c>
      <c r="N1187" s="30" t="s">
        <v>491</v>
      </c>
      <c r="O1187" s="824"/>
      <c r="P1187" s="271"/>
      <c r="Q1187" s="825">
        <v>1450</v>
      </c>
      <c r="R1187" s="826">
        <v>1170</v>
      </c>
      <c r="S1187" s="827">
        <v>1130</v>
      </c>
      <c r="T1187" s="828">
        <v>1050</v>
      </c>
      <c r="U1187" s="829">
        <v>560</v>
      </c>
      <c r="V1187" s="830">
        <f t="shared" ref="V1187" si="1174">SUM(Q1187:U1188)</f>
        <v>5360</v>
      </c>
      <c r="W1187" s="443" t="s">
        <v>3918</v>
      </c>
      <c r="X1187" s="824"/>
      <c r="Y1187" s="706"/>
      <c r="Z1187" s="824"/>
    </row>
    <row r="1188" spans="1:26">
      <c r="A1188" s="817" t="s">
        <v>206</v>
      </c>
      <c r="B1188" s="817"/>
      <c r="C1188" s="831" t="s">
        <v>1214</v>
      </c>
      <c r="D1188" s="819" t="s">
        <v>2</v>
      </c>
      <c r="E1188" s="858" t="s">
        <v>609</v>
      </c>
      <c r="F1188" s="851" t="s">
        <v>78</v>
      </c>
      <c r="G1188" s="833" t="s">
        <v>19</v>
      </c>
      <c r="H1188" s="835" t="s">
        <v>88</v>
      </c>
      <c r="I1188" s="845"/>
      <c r="J1188" s="845"/>
      <c r="K1188" s="29"/>
      <c r="L1188" s="29"/>
      <c r="M1188" s="4"/>
      <c r="N1188" s="29"/>
      <c r="O1188" s="824"/>
      <c r="P1188" s="271"/>
      <c r="Q1188" s="825"/>
      <c r="R1188" s="826"/>
      <c r="S1188" s="827"/>
      <c r="T1188" s="828"/>
      <c r="U1188" s="829"/>
      <c r="V1188" s="830"/>
      <c r="W1188" s="443" t="s">
        <v>4681</v>
      </c>
      <c r="X1188" s="824"/>
      <c r="Y1188" s="706"/>
      <c r="Z1188" s="824"/>
    </row>
    <row r="1189" spans="1:26">
      <c r="A1189" s="817" t="s">
        <v>206</v>
      </c>
      <c r="B1189" s="817" t="s">
        <v>694</v>
      </c>
      <c r="C1189" s="831" t="s">
        <v>640</v>
      </c>
      <c r="D1189" s="819" t="str">
        <f t="shared" ref="D1189" si="1175">B1189&amp;" "&amp;" "&amp;C1189</f>
        <v>10-015  わらいぶくろ</v>
      </c>
      <c r="E1189" s="858" t="s">
        <v>609</v>
      </c>
      <c r="F1189" s="851" t="s">
        <v>78</v>
      </c>
      <c r="G1189" s="822" t="s">
        <v>40</v>
      </c>
      <c r="H1189" s="835" t="s">
        <v>88</v>
      </c>
      <c r="I1189" s="845"/>
      <c r="J1189" s="845"/>
      <c r="K1189" s="8" t="s">
        <v>99</v>
      </c>
      <c r="L1189" s="33" t="s">
        <v>131</v>
      </c>
      <c r="M1189" s="803" t="s">
        <v>3487</v>
      </c>
      <c r="N1189" s="30" t="s">
        <v>491</v>
      </c>
      <c r="O1189" s="824"/>
      <c r="P1189" s="271"/>
      <c r="Q1189" s="825">
        <v>1590</v>
      </c>
      <c r="R1189" s="826">
        <v>690</v>
      </c>
      <c r="S1189" s="827">
        <v>1150</v>
      </c>
      <c r="T1189" s="828">
        <v>1210</v>
      </c>
      <c r="U1189" s="829">
        <v>720</v>
      </c>
      <c r="V1189" s="830">
        <f t="shared" ref="V1189" si="1176">SUM(Q1189:U1190)</f>
        <v>5360</v>
      </c>
      <c r="W1189" s="824" t="s">
        <v>3918</v>
      </c>
      <c r="X1189" s="824"/>
      <c r="Y1189" s="706"/>
      <c r="Z1189" s="824"/>
    </row>
    <row r="1190" spans="1:26">
      <c r="A1190" s="817" t="s">
        <v>206</v>
      </c>
      <c r="B1190" s="817"/>
      <c r="C1190" s="831" t="s">
        <v>640</v>
      </c>
      <c r="D1190" s="819" t="s">
        <v>2</v>
      </c>
      <c r="E1190" s="858" t="s">
        <v>609</v>
      </c>
      <c r="F1190" s="851" t="s">
        <v>78</v>
      </c>
      <c r="G1190" s="822" t="s">
        <v>40</v>
      </c>
      <c r="H1190" s="835" t="s">
        <v>88</v>
      </c>
      <c r="I1190" s="845"/>
      <c r="J1190" s="845"/>
      <c r="K1190" s="29"/>
      <c r="L1190" s="29"/>
      <c r="M1190" s="4"/>
      <c r="N1190" s="29"/>
      <c r="O1190" s="824"/>
      <c r="P1190" s="271"/>
      <c r="Q1190" s="825"/>
      <c r="R1190" s="826"/>
      <c r="S1190" s="827"/>
      <c r="T1190" s="828"/>
      <c r="U1190" s="829"/>
      <c r="V1190" s="830"/>
      <c r="W1190" s="824" t="s">
        <v>3918</v>
      </c>
      <c r="X1190" s="824"/>
      <c r="Y1190" s="706"/>
      <c r="Z1190" s="824"/>
    </row>
    <row r="1191" spans="1:26">
      <c r="A1191" s="817" t="s">
        <v>206</v>
      </c>
      <c r="B1191" s="817" t="s">
        <v>695</v>
      </c>
      <c r="C1191" s="831" t="s">
        <v>42</v>
      </c>
      <c r="D1191" s="819" t="str">
        <f t="shared" ref="D1191" si="1177">B1191&amp;" "&amp;" "&amp;C1191</f>
        <v>10-016  レオナ</v>
      </c>
      <c r="E1191" s="854" t="s">
        <v>630</v>
      </c>
      <c r="F1191" s="821" t="s">
        <v>34</v>
      </c>
      <c r="G1191" s="822" t="s">
        <v>40</v>
      </c>
      <c r="H1191" s="843" t="s">
        <v>80</v>
      </c>
      <c r="I1191" s="845"/>
      <c r="J1191" s="845"/>
      <c r="K1191" s="35" t="s">
        <v>21</v>
      </c>
      <c r="L1191" s="33" t="s">
        <v>270</v>
      </c>
      <c r="M1191" s="803" t="s">
        <v>907</v>
      </c>
      <c r="N1191" s="30" t="s">
        <v>496</v>
      </c>
      <c r="O1191" s="824"/>
      <c r="P1191" s="271"/>
      <c r="Q1191" s="825">
        <v>1780</v>
      </c>
      <c r="R1191" s="826">
        <v>590</v>
      </c>
      <c r="S1191" s="827">
        <v>1450</v>
      </c>
      <c r="T1191" s="828">
        <v>1100</v>
      </c>
      <c r="U1191" s="829">
        <v>920</v>
      </c>
      <c r="V1191" s="830">
        <f t="shared" ref="V1191" si="1178">SUM(Q1191:U1192)</f>
        <v>5840</v>
      </c>
      <c r="W1191" s="824" t="s">
        <v>3389</v>
      </c>
      <c r="X1191" s="824"/>
      <c r="Y1191" s="706"/>
      <c r="Z1191" s="824"/>
    </row>
    <row r="1192" spans="1:26">
      <c r="A1192" s="817" t="s">
        <v>206</v>
      </c>
      <c r="B1192" s="817"/>
      <c r="C1192" s="831" t="s">
        <v>42</v>
      </c>
      <c r="D1192" s="819" t="s">
        <v>2</v>
      </c>
      <c r="E1192" s="854" t="s">
        <v>630</v>
      </c>
      <c r="F1192" s="821" t="s">
        <v>34</v>
      </c>
      <c r="G1192" s="822" t="s">
        <v>40</v>
      </c>
      <c r="H1192" s="843" t="s">
        <v>80</v>
      </c>
      <c r="I1192" s="845"/>
      <c r="J1192" s="845"/>
      <c r="K1192" s="29"/>
      <c r="L1192" s="29"/>
      <c r="M1192" s="4"/>
      <c r="N1192" s="29"/>
      <c r="O1192" s="824"/>
      <c r="P1192" s="271"/>
      <c r="Q1192" s="825"/>
      <c r="R1192" s="826"/>
      <c r="S1192" s="827"/>
      <c r="T1192" s="828"/>
      <c r="U1192" s="829"/>
      <c r="V1192" s="830"/>
      <c r="W1192" s="824" t="s">
        <v>3389</v>
      </c>
      <c r="X1192" s="824"/>
      <c r="Y1192" s="706"/>
      <c r="Z1192" s="824"/>
    </row>
    <row r="1193" spans="1:26">
      <c r="A1193" s="817" t="s">
        <v>206</v>
      </c>
      <c r="B1193" s="817" t="s">
        <v>696</v>
      </c>
      <c r="C1193" s="831" t="s">
        <v>38</v>
      </c>
      <c r="D1193" s="819" t="str">
        <f t="shared" ref="D1193" si="1179">B1193&amp;" "&amp;" "&amp;C1193</f>
        <v>10-017  ポップ</v>
      </c>
      <c r="E1193" s="854" t="s">
        <v>630</v>
      </c>
      <c r="F1193" s="821" t="s">
        <v>34</v>
      </c>
      <c r="G1193" s="822" t="s">
        <v>40</v>
      </c>
      <c r="H1193" s="822" t="s">
        <v>40</v>
      </c>
      <c r="I1193" s="845"/>
      <c r="J1193" s="845"/>
      <c r="K1193" s="35" t="s">
        <v>21</v>
      </c>
      <c r="L1193" s="33" t="s">
        <v>106</v>
      </c>
      <c r="M1193" s="803" t="s">
        <v>908</v>
      </c>
      <c r="N1193" s="30" t="s">
        <v>491</v>
      </c>
      <c r="O1193" s="824"/>
      <c r="P1193" s="271"/>
      <c r="Q1193" s="825">
        <v>1840</v>
      </c>
      <c r="R1193" s="826">
        <v>640</v>
      </c>
      <c r="S1193" s="827">
        <v>1390</v>
      </c>
      <c r="T1193" s="828">
        <v>1040</v>
      </c>
      <c r="U1193" s="829">
        <v>950</v>
      </c>
      <c r="V1193" s="830">
        <f t="shared" ref="V1193" si="1180">SUM(Q1193:U1194)</f>
        <v>5860</v>
      </c>
      <c r="W1193" s="824" t="s">
        <v>3389</v>
      </c>
      <c r="X1193" s="824"/>
      <c r="Y1193" s="706"/>
      <c r="Z1193" s="824"/>
    </row>
    <row r="1194" spans="1:26">
      <c r="A1194" s="817" t="s">
        <v>206</v>
      </c>
      <c r="B1194" s="817"/>
      <c r="C1194" s="831" t="s">
        <v>38</v>
      </c>
      <c r="D1194" s="819" t="s">
        <v>2</v>
      </c>
      <c r="E1194" s="854" t="s">
        <v>630</v>
      </c>
      <c r="F1194" s="821" t="s">
        <v>34</v>
      </c>
      <c r="G1194" s="822" t="s">
        <v>40</v>
      </c>
      <c r="H1194" s="822" t="s">
        <v>40</v>
      </c>
      <c r="I1194" s="845"/>
      <c r="J1194" s="845"/>
      <c r="K1194" s="29"/>
      <c r="L1194" s="29"/>
      <c r="M1194" s="4"/>
      <c r="N1194" s="29"/>
      <c r="O1194" s="824"/>
      <c r="P1194" s="271"/>
      <c r="Q1194" s="825"/>
      <c r="R1194" s="826"/>
      <c r="S1194" s="827"/>
      <c r="T1194" s="828"/>
      <c r="U1194" s="829"/>
      <c r="V1194" s="830"/>
      <c r="W1194" s="824" t="s">
        <v>3389</v>
      </c>
      <c r="X1194" s="824"/>
      <c r="Y1194" s="706"/>
      <c r="Z1194" s="824"/>
    </row>
    <row r="1195" spans="1:26">
      <c r="A1195" s="817" t="s">
        <v>206</v>
      </c>
      <c r="B1195" s="817" t="s">
        <v>697</v>
      </c>
      <c r="C1195" s="831" t="s">
        <v>32</v>
      </c>
      <c r="D1195" s="819" t="str">
        <f t="shared" ref="D1195" si="1181">B1195&amp;" "&amp;" "&amp;C1195</f>
        <v>10-018  バラン</v>
      </c>
      <c r="E1195" s="854" t="s">
        <v>630</v>
      </c>
      <c r="F1195" s="832" t="s">
        <v>35</v>
      </c>
      <c r="G1195" s="833" t="s">
        <v>19</v>
      </c>
      <c r="H1195" s="833" t="s">
        <v>19</v>
      </c>
      <c r="I1195" s="845"/>
      <c r="J1195" s="845"/>
      <c r="K1195" s="35" t="s">
        <v>21</v>
      </c>
      <c r="L1195" s="33" t="s">
        <v>104</v>
      </c>
      <c r="M1195" s="803" t="s">
        <v>3488</v>
      </c>
      <c r="N1195" s="30" t="s">
        <v>491</v>
      </c>
      <c r="O1195" s="824"/>
      <c r="P1195" s="271"/>
      <c r="Q1195" s="825">
        <v>1950</v>
      </c>
      <c r="R1195" s="826">
        <v>1040</v>
      </c>
      <c r="S1195" s="827">
        <v>970</v>
      </c>
      <c r="T1195" s="828">
        <v>1080</v>
      </c>
      <c r="U1195" s="829">
        <v>810</v>
      </c>
      <c r="V1195" s="830">
        <f t="shared" ref="V1195" si="1182">SUM(Q1195:U1196)</f>
        <v>5850</v>
      </c>
      <c r="W1195" s="824" t="s">
        <v>4687</v>
      </c>
      <c r="X1195" s="824"/>
      <c r="Y1195" s="706"/>
      <c r="Z1195" s="824"/>
    </row>
    <row r="1196" spans="1:26">
      <c r="A1196" s="817" t="s">
        <v>206</v>
      </c>
      <c r="B1196" s="817"/>
      <c r="C1196" s="831" t="s">
        <v>32</v>
      </c>
      <c r="D1196" s="819" t="s">
        <v>2</v>
      </c>
      <c r="E1196" s="854" t="s">
        <v>630</v>
      </c>
      <c r="F1196" s="832" t="s">
        <v>35</v>
      </c>
      <c r="G1196" s="833" t="s">
        <v>19</v>
      </c>
      <c r="H1196" s="833" t="s">
        <v>19</v>
      </c>
      <c r="I1196" s="845"/>
      <c r="J1196" s="845"/>
      <c r="K1196" s="29"/>
      <c r="L1196" s="29"/>
      <c r="M1196" s="4"/>
      <c r="N1196" s="29"/>
      <c r="O1196" s="824"/>
      <c r="P1196" s="271"/>
      <c r="Q1196" s="825"/>
      <c r="R1196" s="826"/>
      <c r="S1196" s="827"/>
      <c r="T1196" s="828"/>
      <c r="U1196" s="829"/>
      <c r="V1196" s="830"/>
      <c r="W1196" s="824" t="s">
        <v>4687</v>
      </c>
      <c r="X1196" s="824"/>
      <c r="Y1196" s="706"/>
      <c r="Z1196" s="824"/>
    </row>
    <row r="1197" spans="1:26">
      <c r="A1197" s="817" t="s">
        <v>206</v>
      </c>
      <c r="B1197" s="817" t="s">
        <v>698</v>
      </c>
      <c r="C1197" s="831" t="s">
        <v>2</v>
      </c>
      <c r="D1197" s="819" t="str">
        <f t="shared" ref="D1197" si="1183">B1197&amp;" "&amp;" "&amp;C1197</f>
        <v>10-019  ダイ</v>
      </c>
      <c r="E1197" s="854" t="s">
        <v>630</v>
      </c>
      <c r="F1197" s="821" t="s">
        <v>34</v>
      </c>
      <c r="G1197" s="833" t="s">
        <v>19</v>
      </c>
      <c r="H1197" s="833" t="s">
        <v>19</v>
      </c>
      <c r="I1197" s="845"/>
      <c r="J1197" s="845"/>
      <c r="K1197" s="35" t="s">
        <v>21</v>
      </c>
      <c r="L1197" s="33" t="s">
        <v>270</v>
      </c>
      <c r="M1197" s="803" t="s">
        <v>3489</v>
      </c>
      <c r="N1197" s="30" t="s">
        <v>491</v>
      </c>
      <c r="O1197" s="824"/>
      <c r="P1197" s="271"/>
      <c r="Q1197" s="825">
        <v>1880</v>
      </c>
      <c r="R1197" s="826">
        <v>1130</v>
      </c>
      <c r="S1197" s="827">
        <v>800</v>
      </c>
      <c r="T1197" s="828">
        <v>1180</v>
      </c>
      <c r="U1197" s="829">
        <v>880</v>
      </c>
      <c r="V1197" s="830">
        <f t="shared" ref="V1197" si="1184">SUM(Q1197:U1198)</f>
        <v>5870</v>
      </c>
      <c r="W1197" s="824" t="s">
        <v>3389</v>
      </c>
      <c r="X1197" s="824"/>
      <c r="Y1197" s="706"/>
      <c r="Z1197" s="824"/>
    </row>
    <row r="1198" spans="1:26">
      <c r="A1198" s="817" t="s">
        <v>206</v>
      </c>
      <c r="B1198" s="817"/>
      <c r="C1198" s="831" t="s">
        <v>2</v>
      </c>
      <c r="D1198" s="819" t="s">
        <v>2</v>
      </c>
      <c r="E1198" s="854" t="s">
        <v>630</v>
      </c>
      <c r="F1198" s="821" t="s">
        <v>34</v>
      </c>
      <c r="G1198" s="833" t="s">
        <v>19</v>
      </c>
      <c r="H1198" s="833" t="s">
        <v>19</v>
      </c>
      <c r="I1198" s="845"/>
      <c r="J1198" s="845"/>
      <c r="K1198" s="29"/>
      <c r="L1198" s="29"/>
      <c r="M1198" s="4"/>
      <c r="N1198" s="29"/>
      <c r="O1198" s="824"/>
      <c r="P1198" s="271"/>
      <c r="Q1198" s="825"/>
      <c r="R1198" s="826"/>
      <c r="S1198" s="827"/>
      <c r="T1198" s="828"/>
      <c r="U1198" s="829"/>
      <c r="V1198" s="830"/>
      <c r="W1198" s="824" t="s">
        <v>3389</v>
      </c>
      <c r="X1198" s="824"/>
      <c r="Y1198" s="706"/>
      <c r="Z1198" s="824"/>
    </row>
    <row r="1199" spans="1:26">
      <c r="A1199" s="817" t="s">
        <v>206</v>
      </c>
      <c r="B1199" s="817" t="s">
        <v>699</v>
      </c>
      <c r="C1199" s="818" t="s">
        <v>319</v>
      </c>
      <c r="D1199" s="819" t="str">
        <f t="shared" ref="D1199" si="1185">B1199&amp;" "&amp;" "&amp;C1199</f>
        <v>10-020  超魔生物ハドラー</v>
      </c>
      <c r="E1199" s="854" t="s">
        <v>630</v>
      </c>
      <c r="F1199" s="840" t="s">
        <v>74</v>
      </c>
      <c r="G1199" s="833" t="s">
        <v>19</v>
      </c>
      <c r="H1199" s="833" t="s">
        <v>19</v>
      </c>
      <c r="I1199" s="845"/>
      <c r="J1199" s="845"/>
      <c r="K1199" s="35" t="s">
        <v>21</v>
      </c>
      <c r="L1199" s="33" t="s">
        <v>3</v>
      </c>
      <c r="M1199" s="803" t="s">
        <v>909</v>
      </c>
      <c r="N1199" s="30" t="s">
        <v>496</v>
      </c>
      <c r="O1199" s="824"/>
      <c r="P1199" s="271"/>
      <c r="Q1199" s="825">
        <v>1760</v>
      </c>
      <c r="R1199" s="826">
        <v>1080</v>
      </c>
      <c r="S1199" s="827">
        <v>950</v>
      </c>
      <c r="T1199" s="828">
        <v>960</v>
      </c>
      <c r="U1199" s="829">
        <v>1120</v>
      </c>
      <c r="V1199" s="830">
        <f t="shared" ref="V1199" si="1186">SUM(Q1199:U1200)</f>
        <v>5870</v>
      </c>
      <c r="W1199" s="824"/>
      <c r="X1199" s="824"/>
      <c r="Y1199" s="706"/>
      <c r="Z1199" s="824"/>
    </row>
    <row r="1200" spans="1:26">
      <c r="A1200" s="817" t="s">
        <v>206</v>
      </c>
      <c r="B1200" s="817"/>
      <c r="C1200" s="818" t="s">
        <v>319</v>
      </c>
      <c r="D1200" s="819" t="s">
        <v>2</v>
      </c>
      <c r="E1200" s="854" t="s">
        <v>630</v>
      </c>
      <c r="F1200" s="840" t="s">
        <v>74</v>
      </c>
      <c r="G1200" s="833" t="s">
        <v>19</v>
      </c>
      <c r="H1200" s="833" t="s">
        <v>19</v>
      </c>
      <c r="I1200" s="845"/>
      <c r="J1200" s="845"/>
      <c r="K1200" s="29"/>
      <c r="L1200" s="29"/>
      <c r="M1200" s="4"/>
      <c r="N1200" s="29"/>
      <c r="O1200" s="824"/>
      <c r="P1200" s="271"/>
      <c r="Q1200" s="825"/>
      <c r="R1200" s="826"/>
      <c r="S1200" s="827"/>
      <c r="T1200" s="828"/>
      <c r="U1200" s="829"/>
      <c r="V1200" s="830"/>
      <c r="W1200" s="824"/>
      <c r="X1200" s="824"/>
      <c r="Y1200" s="706"/>
      <c r="Z1200" s="824"/>
    </row>
    <row r="1201" spans="1:26">
      <c r="A1201" s="817" t="s">
        <v>206</v>
      </c>
      <c r="B1201" s="817" t="s">
        <v>700</v>
      </c>
      <c r="C1201" s="831" t="s">
        <v>1226</v>
      </c>
      <c r="D1201" s="819" t="str">
        <f t="shared" ref="D1201" si="1187">B1201&amp;" "&amp;" "&amp;C1201</f>
        <v>10-021  メイジキメラ</v>
      </c>
      <c r="E1201" s="854" t="s">
        <v>630</v>
      </c>
      <c r="F1201" s="857" t="s">
        <v>128</v>
      </c>
      <c r="G1201" s="833" t="s">
        <v>19</v>
      </c>
      <c r="H1201" s="833" t="s">
        <v>19</v>
      </c>
      <c r="I1201" s="845"/>
      <c r="J1201" s="845"/>
      <c r="K1201" s="11" t="s">
        <v>81</v>
      </c>
      <c r="L1201" s="33" t="s">
        <v>81</v>
      </c>
      <c r="M1201" s="803" t="s">
        <v>910</v>
      </c>
      <c r="N1201" s="30" t="s">
        <v>492</v>
      </c>
      <c r="O1201" s="824"/>
      <c r="P1201" s="271"/>
      <c r="Q1201" s="825">
        <v>1780</v>
      </c>
      <c r="R1201" s="826">
        <v>1160</v>
      </c>
      <c r="S1201" s="827">
        <v>760</v>
      </c>
      <c r="T1201" s="828">
        <v>1050</v>
      </c>
      <c r="U1201" s="829">
        <v>1000</v>
      </c>
      <c r="V1201" s="830">
        <f t="shared" ref="V1201" si="1188">SUM(Q1201:U1202)</f>
        <v>5750</v>
      </c>
      <c r="W1201" s="824"/>
      <c r="X1201" s="824"/>
      <c r="Y1201" s="706"/>
      <c r="Z1201" s="824"/>
    </row>
    <row r="1202" spans="1:26">
      <c r="A1202" s="817" t="s">
        <v>206</v>
      </c>
      <c r="B1202" s="817"/>
      <c r="C1202" s="831" t="s">
        <v>1226</v>
      </c>
      <c r="D1202" s="819" t="s">
        <v>2</v>
      </c>
      <c r="E1202" s="854" t="s">
        <v>630</v>
      </c>
      <c r="F1202" s="857" t="s">
        <v>128</v>
      </c>
      <c r="G1202" s="833" t="s">
        <v>19</v>
      </c>
      <c r="H1202" s="833" t="s">
        <v>19</v>
      </c>
      <c r="I1202" s="845"/>
      <c r="J1202" s="845"/>
      <c r="K1202" s="29"/>
      <c r="L1202" s="29"/>
      <c r="M1202" s="4"/>
      <c r="N1202" s="29"/>
      <c r="O1202" s="824"/>
      <c r="P1202" s="271"/>
      <c r="Q1202" s="825"/>
      <c r="R1202" s="826"/>
      <c r="S1202" s="827"/>
      <c r="T1202" s="828"/>
      <c r="U1202" s="829"/>
      <c r="V1202" s="830"/>
      <c r="W1202" s="824"/>
      <c r="X1202" s="824"/>
      <c r="Y1202" s="706"/>
      <c r="Z1202" s="824"/>
    </row>
    <row r="1203" spans="1:26">
      <c r="A1203" s="817" t="s">
        <v>206</v>
      </c>
      <c r="B1203" s="817" t="s">
        <v>701</v>
      </c>
      <c r="C1203" s="831" t="s">
        <v>635</v>
      </c>
      <c r="D1203" s="819" t="str">
        <f t="shared" ref="D1203" si="1189">B1203&amp;" "&amp;" "&amp;C1203</f>
        <v>10-022  キラーパンサー</v>
      </c>
      <c r="E1203" s="854" t="s">
        <v>630</v>
      </c>
      <c r="F1203" s="857" t="s">
        <v>128</v>
      </c>
      <c r="G1203" s="833" t="s">
        <v>19</v>
      </c>
      <c r="H1203" s="833" t="s">
        <v>19</v>
      </c>
      <c r="I1203" s="845"/>
      <c r="J1203" s="845"/>
      <c r="K1203" s="35" t="s">
        <v>21</v>
      </c>
      <c r="L1203" s="33" t="s">
        <v>270</v>
      </c>
      <c r="M1203" s="803" t="s">
        <v>911</v>
      </c>
      <c r="N1203" s="30" t="s">
        <v>491</v>
      </c>
      <c r="O1203" s="824">
        <v>2</v>
      </c>
      <c r="P1203" s="271"/>
      <c r="Q1203" s="825">
        <v>1770</v>
      </c>
      <c r="R1203" s="826">
        <v>1120</v>
      </c>
      <c r="S1203" s="827">
        <v>480</v>
      </c>
      <c r="T1203" s="828">
        <v>1370</v>
      </c>
      <c r="U1203" s="829">
        <v>1020</v>
      </c>
      <c r="V1203" s="830">
        <f t="shared" ref="V1203" si="1190">SUM(Q1203:U1204)</f>
        <v>5760</v>
      </c>
      <c r="W1203" s="824"/>
      <c r="X1203" s="824"/>
      <c r="Y1203" s="706"/>
      <c r="Z1203" s="824"/>
    </row>
    <row r="1204" spans="1:26">
      <c r="A1204" s="817" t="s">
        <v>206</v>
      </c>
      <c r="B1204" s="817"/>
      <c r="C1204" s="831" t="s">
        <v>635</v>
      </c>
      <c r="D1204" s="819" t="s">
        <v>2</v>
      </c>
      <c r="E1204" s="854" t="s">
        <v>630</v>
      </c>
      <c r="F1204" s="857" t="s">
        <v>128</v>
      </c>
      <c r="G1204" s="833" t="s">
        <v>19</v>
      </c>
      <c r="H1204" s="833" t="s">
        <v>19</v>
      </c>
      <c r="I1204" s="845"/>
      <c r="J1204" s="845"/>
      <c r="K1204" s="29"/>
      <c r="L1204" s="29"/>
      <c r="M1204" s="4"/>
      <c r="N1204" s="29"/>
      <c r="O1204" s="824">
        <v>1</v>
      </c>
      <c r="P1204" s="271"/>
      <c r="Q1204" s="825"/>
      <c r="R1204" s="826"/>
      <c r="S1204" s="827"/>
      <c r="T1204" s="828"/>
      <c r="U1204" s="829"/>
      <c r="V1204" s="830"/>
      <c r="W1204" s="824"/>
      <c r="X1204" s="824"/>
      <c r="Y1204" s="706"/>
      <c r="Z1204" s="824"/>
    </row>
    <row r="1205" spans="1:26">
      <c r="A1205" s="817" t="s">
        <v>206</v>
      </c>
      <c r="B1205" s="817" t="s">
        <v>702</v>
      </c>
      <c r="C1205" s="831" t="s">
        <v>1211</v>
      </c>
      <c r="D1205" s="819" t="str">
        <f t="shared" ref="D1205" si="1191">B1205&amp;" "&amp;" "&amp;C1205</f>
        <v>10-023  ボーンファイター</v>
      </c>
      <c r="E1205" s="854" t="s">
        <v>630</v>
      </c>
      <c r="F1205" s="856" t="s">
        <v>129</v>
      </c>
      <c r="G1205" s="833" t="s">
        <v>19</v>
      </c>
      <c r="H1205" s="833" t="s">
        <v>19</v>
      </c>
      <c r="I1205" s="845"/>
      <c r="J1205" s="845"/>
      <c r="K1205" s="35" t="s">
        <v>21</v>
      </c>
      <c r="L1205" s="33" t="s">
        <v>506</v>
      </c>
      <c r="M1205" s="803" t="s">
        <v>1099</v>
      </c>
      <c r="N1205" s="30" t="s">
        <v>496</v>
      </c>
      <c r="O1205" s="824"/>
      <c r="P1205" s="271"/>
      <c r="Q1205" s="825">
        <v>1760</v>
      </c>
      <c r="R1205" s="826">
        <v>1300</v>
      </c>
      <c r="S1205" s="827">
        <v>650</v>
      </c>
      <c r="T1205" s="828">
        <v>1020</v>
      </c>
      <c r="U1205" s="829">
        <v>1030</v>
      </c>
      <c r="V1205" s="830">
        <f t="shared" ref="V1205" si="1192">SUM(Q1205:U1206)</f>
        <v>5760</v>
      </c>
      <c r="W1205" s="443" t="s">
        <v>3400</v>
      </c>
      <c r="X1205" s="824"/>
      <c r="Y1205" s="706"/>
      <c r="Z1205" s="824"/>
    </row>
    <row r="1206" spans="1:26">
      <c r="A1206" s="817" t="s">
        <v>206</v>
      </c>
      <c r="B1206" s="817"/>
      <c r="C1206" s="831" t="s">
        <v>1211</v>
      </c>
      <c r="D1206" s="819" t="s">
        <v>2</v>
      </c>
      <c r="E1206" s="854" t="s">
        <v>630</v>
      </c>
      <c r="F1206" s="856" t="s">
        <v>129</v>
      </c>
      <c r="G1206" s="833" t="s">
        <v>19</v>
      </c>
      <c r="H1206" s="833" t="s">
        <v>19</v>
      </c>
      <c r="I1206" s="845"/>
      <c r="J1206" s="845"/>
      <c r="K1206" s="29"/>
      <c r="L1206" s="29"/>
      <c r="M1206" s="4"/>
      <c r="N1206" s="29"/>
      <c r="O1206" s="824"/>
      <c r="P1206" s="271"/>
      <c r="Q1206" s="825"/>
      <c r="R1206" s="826"/>
      <c r="S1206" s="827"/>
      <c r="T1206" s="828"/>
      <c r="U1206" s="829"/>
      <c r="V1206" s="830"/>
      <c r="W1206" s="443" t="s">
        <v>4688</v>
      </c>
      <c r="X1206" s="824"/>
      <c r="Y1206" s="706"/>
      <c r="Z1206" s="824"/>
    </row>
    <row r="1207" spans="1:26">
      <c r="A1207" s="817" t="s">
        <v>206</v>
      </c>
      <c r="B1207" s="817" t="s">
        <v>703</v>
      </c>
      <c r="C1207" s="831" t="s">
        <v>646</v>
      </c>
      <c r="D1207" s="819" t="str">
        <f t="shared" ref="D1207" si="1193">B1207&amp;" "&amp;" "&amp;C1207</f>
        <v>10-024  ヒートギズモ</v>
      </c>
      <c r="E1207" s="854" t="s">
        <v>630</v>
      </c>
      <c r="F1207" s="855" t="s">
        <v>130</v>
      </c>
      <c r="G1207" s="842" t="s">
        <v>89</v>
      </c>
      <c r="H1207" s="835" t="s">
        <v>88</v>
      </c>
      <c r="I1207" s="845"/>
      <c r="J1207" s="845"/>
      <c r="K1207" s="35" t="s">
        <v>21</v>
      </c>
      <c r="L1207" s="33" t="s">
        <v>107</v>
      </c>
      <c r="M1207" s="803" t="s">
        <v>1142</v>
      </c>
      <c r="N1207" s="30" t="s">
        <v>491</v>
      </c>
      <c r="O1207" s="824">
        <v>2</v>
      </c>
      <c r="P1207" s="271"/>
      <c r="Q1207" s="825">
        <v>1750</v>
      </c>
      <c r="R1207" s="826">
        <v>720</v>
      </c>
      <c r="S1207" s="827">
        <v>1160</v>
      </c>
      <c r="T1207" s="828">
        <v>1270</v>
      </c>
      <c r="U1207" s="829">
        <v>820</v>
      </c>
      <c r="V1207" s="830">
        <f t="shared" ref="V1207" si="1194">SUM(Q1207:U1208)</f>
        <v>5720</v>
      </c>
      <c r="W1207" s="831" t="s">
        <v>3392</v>
      </c>
      <c r="X1207" s="824"/>
      <c r="Y1207" s="706"/>
      <c r="Z1207" s="824"/>
    </row>
    <row r="1208" spans="1:26">
      <c r="A1208" s="817" t="s">
        <v>206</v>
      </c>
      <c r="B1208" s="817"/>
      <c r="C1208" s="831" t="s">
        <v>646</v>
      </c>
      <c r="D1208" s="819" t="s">
        <v>2</v>
      </c>
      <c r="E1208" s="854" t="s">
        <v>630</v>
      </c>
      <c r="F1208" s="855" t="s">
        <v>130</v>
      </c>
      <c r="G1208" s="842" t="s">
        <v>89</v>
      </c>
      <c r="H1208" s="835" t="s">
        <v>88</v>
      </c>
      <c r="I1208" s="845"/>
      <c r="J1208" s="845"/>
      <c r="K1208" s="29"/>
      <c r="L1208" s="29"/>
      <c r="M1208" s="4"/>
      <c r="N1208" s="29"/>
      <c r="O1208" s="824">
        <v>1</v>
      </c>
      <c r="P1208" s="271"/>
      <c r="Q1208" s="825"/>
      <c r="R1208" s="826"/>
      <c r="S1208" s="827"/>
      <c r="T1208" s="828"/>
      <c r="U1208" s="829"/>
      <c r="V1208" s="830"/>
      <c r="W1208" s="831" t="s">
        <v>3392</v>
      </c>
      <c r="X1208" s="824"/>
      <c r="Y1208" s="706"/>
      <c r="Z1208" s="824"/>
    </row>
    <row r="1209" spans="1:26">
      <c r="A1209" s="817" t="s">
        <v>206</v>
      </c>
      <c r="B1209" s="817" t="s">
        <v>704</v>
      </c>
      <c r="C1209" s="831" t="s">
        <v>638</v>
      </c>
      <c r="D1209" s="819" t="str">
        <f t="shared" ref="D1209" si="1195">B1209&amp;" "&amp;" "&amp;C1209</f>
        <v>10-025  あくま神官</v>
      </c>
      <c r="E1209" s="854" t="s">
        <v>630</v>
      </c>
      <c r="F1209" s="852" t="s">
        <v>75</v>
      </c>
      <c r="G1209" s="822" t="s">
        <v>40</v>
      </c>
      <c r="H1209" s="833" t="s">
        <v>19</v>
      </c>
      <c r="I1209" s="845"/>
      <c r="J1209" s="845"/>
      <c r="K1209" s="8" t="s">
        <v>99</v>
      </c>
      <c r="L1209" s="34" t="s">
        <v>269</v>
      </c>
      <c r="M1209" s="39" t="s">
        <v>3490</v>
      </c>
      <c r="N1209" s="30" t="s">
        <v>494</v>
      </c>
      <c r="O1209" s="824"/>
      <c r="P1209" s="271"/>
      <c r="Q1209" s="825">
        <v>1700</v>
      </c>
      <c r="R1209" s="826">
        <v>960</v>
      </c>
      <c r="S1209" s="827">
        <v>1340</v>
      </c>
      <c r="T1209" s="828">
        <v>790</v>
      </c>
      <c r="U1209" s="829">
        <v>940</v>
      </c>
      <c r="V1209" s="830">
        <f t="shared" ref="V1209" si="1196">SUM(Q1209:U1210)</f>
        <v>5730</v>
      </c>
      <c r="W1209" s="824" t="s">
        <v>4689</v>
      </c>
      <c r="X1209" s="824"/>
      <c r="Y1209" s="706"/>
      <c r="Z1209" s="824"/>
    </row>
    <row r="1210" spans="1:26">
      <c r="A1210" s="817" t="s">
        <v>206</v>
      </c>
      <c r="B1210" s="817"/>
      <c r="C1210" s="831" t="s">
        <v>638</v>
      </c>
      <c r="D1210" s="819" t="s">
        <v>2</v>
      </c>
      <c r="E1210" s="854" t="s">
        <v>630</v>
      </c>
      <c r="F1210" s="852" t="s">
        <v>75</v>
      </c>
      <c r="G1210" s="822" t="s">
        <v>40</v>
      </c>
      <c r="H1210" s="833" t="s">
        <v>19</v>
      </c>
      <c r="I1210" s="845"/>
      <c r="J1210" s="845"/>
      <c r="K1210" s="29"/>
      <c r="L1210" s="29"/>
      <c r="M1210" s="4"/>
      <c r="N1210" s="29"/>
      <c r="O1210" s="824"/>
      <c r="P1210" s="271"/>
      <c r="Q1210" s="825"/>
      <c r="R1210" s="826"/>
      <c r="S1210" s="827"/>
      <c r="T1210" s="828"/>
      <c r="U1210" s="829"/>
      <c r="V1210" s="830"/>
      <c r="W1210" s="824" t="s">
        <v>4689</v>
      </c>
      <c r="X1210" s="824"/>
      <c r="Y1210" s="706"/>
      <c r="Z1210" s="824"/>
    </row>
    <row r="1211" spans="1:26">
      <c r="A1211" s="817" t="s">
        <v>206</v>
      </c>
      <c r="B1211" s="817" t="s">
        <v>705</v>
      </c>
      <c r="C1211" s="831" t="s">
        <v>125</v>
      </c>
      <c r="D1211" s="819" t="str">
        <f t="shared" ref="D1211" si="1197">B1211&amp;" "&amp;" "&amp;C1211</f>
        <v>10-026  アークデーモン</v>
      </c>
      <c r="E1211" s="854" t="s">
        <v>630</v>
      </c>
      <c r="F1211" s="852" t="s">
        <v>75</v>
      </c>
      <c r="G1211" s="833" t="s">
        <v>19</v>
      </c>
      <c r="H1211" s="822" t="s">
        <v>40</v>
      </c>
      <c r="I1211" s="845"/>
      <c r="J1211" s="845"/>
      <c r="K1211" s="35" t="s">
        <v>21</v>
      </c>
      <c r="L1211" s="33" t="s">
        <v>131</v>
      </c>
      <c r="M1211" s="803" t="s">
        <v>912</v>
      </c>
      <c r="N1211" s="114" t="s">
        <v>491</v>
      </c>
      <c r="O1211" s="824"/>
      <c r="P1211" s="271"/>
      <c r="Q1211" s="825">
        <v>1790</v>
      </c>
      <c r="R1211" s="826">
        <v>1150</v>
      </c>
      <c r="S1211" s="827">
        <v>1100</v>
      </c>
      <c r="T1211" s="828">
        <v>820</v>
      </c>
      <c r="U1211" s="829">
        <v>930</v>
      </c>
      <c r="V1211" s="830">
        <f t="shared" ref="V1211" si="1198">SUM(Q1211:U1212)</f>
        <v>5790</v>
      </c>
      <c r="W1211" s="824" t="s">
        <v>4260</v>
      </c>
      <c r="X1211" s="824"/>
      <c r="Y1211" s="706"/>
      <c r="Z1211" s="824"/>
    </row>
    <row r="1212" spans="1:26">
      <c r="A1212" s="817" t="s">
        <v>206</v>
      </c>
      <c r="B1212" s="817"/>
      <c r="C1212" s="831" t="s">
        <v>125</v>
      </c>
      <c r="D1212" s="819" t="s">
        <v>2</v>
      </c>
      <c r="E1212" s="854" t="s">
        <v>630</v>
      </c>
      <c r="F1212" s="852" t="s">
        <v>75</v>
      </c>
      <c r="G1212" s="833" t="s">
        <v>19</v>
      </c>
      <c r="H1212" s="822" t="s">
        <v>40</v>
      </c>
      <c r="I1212" s="845"/>
      <c r="J1212" s="845"/>
      <c r="K1212" s="29"/>
      <c r="L1212" s="29"/>
      <c r="M1212" s="4"/>
      <c r="N1212" s="29"/>
      <c r="O1212" s="824"/>
      <c r="P1212" s="271"/>
      <c r="Q1212" s="825"/>
      <c r="R1212" s="826"/>
      <c r="S1212" s="827"/>
      <c r="T1212" s="828"/>
      <c r="U1212" s="829"/>
      <c r="V1212" s="830"/>
      <c r="W1212" s="824" t="s">
        <v>4260</v>
      </c>
      <c r="X1212" s="824"/>
      <c r="Y1212" s="706"/>
      <c r="Z1212" s="824"/>
    </row>
    <row r="1213" spans="1:26">
      <c r="A1213" s="817" t="s">
        <v>206</v>
      </c>
      <c r="B1213" s="817" t="s">
        <v>706</v>
      </c>
      <c r="C1213" s="831" t="s">
        <v>126</v>
      </c>
      <c r="D1213" s="819" t="str">
        <f t="shared" ref="D1213" si="1199">B1213&amp;" "&amp;" "&amp;C1213</f>
        <v>10-027  メトロゴースト</v>
      </c>
      <c r="E1213" s="854" t="s">
        <v>630</v>
      </c>
      <c r="F1213" s="851" t="s">
        <v>78</v>
      </c>
      <c r="G1213" s="833" t="s">
        <v>19</v>
      </c>
      <c r="H1213" s="835" t="s">
        <v>88</v>
      </c>
      <c r="I1213" s="845"/>
      <c r="J1213" s="845"/>
      <c r="K1213" s="8" t="s">
        <v>99</v>
      </c>
      <c r="L1213" s="33" t="s">
        <v>131</v>
      </c>
      <c r="M1213" s="803" t="s">
        <v>3491</v>
      </c>
      <c r="N1213" s="30" t="s">
        <v>491</v>
      </c>
      <c r="O1213" s="824"/>
      <c r="P1213" s="271"/>
      <c r="Q1213" s="825">
        <v>1600</v>
      </c>
      <c r="R1213" s="826">
        <v>1160</v>
      </c>
      <c r="S1213" s="827">
        <v>1190</v>
      </c>
      <c r="T1213" s="828">
        <v>1160</v>
      </c>
      <c r="U1213" s="829">
        <v>610</v>
      </c>
      <c r="V1213" s="830">
        <f t="shared" ref="V1213" si="1200">SUM(Q1213:U1214)</f>
        <v>5720</v>
      </c>
      <c r="W1213" s="443" t="s">
        <v>3918</v>
      </c>
      <c r="X1213" s="824"/>
      <c r="Y1213" s="706"/>
      <c r="Z1213" s="824"/>
    </row>
    <row r="1214" spans="1:26">
      <c r="A1214" s="817" t="s">
        <v>206</v>
      </c>
      <c r="B1214" s="817"/>
      <c r="C1214" s="831" t="s">
        <v>126</v>
      </c>
      <c r="D1214" s="819" t="s">
        <v>2</v>
      </c>
      <c r="E1214" s="854" t="s">
        <v>630</v>
      </c>
      <c r="F1214" s="851" t="s">
        <v>78</v>
      </c>
      <c r="G1214" s="833" t="s">
        <v>19</v>
      </c>
      <c r="H1214" s="835" t="s">
        <v>88</v>
      </c>
      <c r="I1214" s="845"/>
      <c r="J1214" s="845"/>
      <c r="K1214" s="29"/>
      <c r="L1214" s="29"/>
      <c r="M1214" s="4"/>
      <c r="N1214" s="29"/>
      <c r="O1214" s="824"/>
      <c r="P1214" s="271"/>
      <c r="Q1214" s="825"/>
      <c r="R1214" s="826"/>
      <c r="S1214" s="827"/>
      <c r="T1214" s="828"/>
      <c r="U1214" s="829"/>
      <c r="V1214" s="830"/>
      <c r="W1214" s="443" t="s">
        <v>4681</v>
      </c>
      <c r="X1214" s="824"/>
      <c r="Y1214" s="706"/>
      <c r="Z1214" s="824"/>
    </row>
    <row r="1215" spans="1:26">
      <c r="A1215" s="817" t="s">
        <v>206</v>
      </c>
      <c r="B1215" s="817" t="s">
        <v>707</v>
      </c>
      <c r="C1215" s="831" t="s">
        <v>647</v>
      </c>
      <c r="D1215" s="819" t="str">
        <f t="shared" ref="D1215" si="1201">B1215&amp;" "&amp;" "&amp;C1215</f>
        <v>10-028  おどるほうせき</v>
      </c>
      <c r="E1215" s="854" t="s">
        <v>630</v>
      </c>
      <c r="F1215" s="851" t="s">
        <v>78</v>
      </c>
      <c r="G1215" s="835" t="s">
        <v>88</v>
      </c>
      <c r="H1215" s="835" t="s">
        <v>88</v>
      </c>
      <c r="I1215" s="845"/>
      <c r="J1215" s="845"/>
      <c r="K1215" s="35" t="s">
        <v>21</v>
      </c>
      <c r="L1215" s="33" t="s">
        <v>506</v>
      </c>
      <c r="M1215" s="803" t="s">
        <v>1143</v>
      </c>
      <c r="N1215" s="30" t="s">
        <v>491</v>
      </c>
      <c r="O1215" s="824"/>
      <c r="P1215" s="271"/>
      <c r="Q1215" s="825">
        <v>1700</v>
      </c>
      <c r="R1215" s="826">
        <v>710</v>
      </c>
      <c r="S1215" s="827">
        <v>1150</v>
      </c>
      <c r="T1215" s="828">
        <v>1160</v>
      </c>
      <c r="U1215" s="829">
        <v>990</v>
      </c>
      <c r="V1215" s="830">
        <f t="shared" ref="V1215" si="1202">SUM(Q1215:U1216)</f>
        <v>5710</v>
      </c>
      <c r="W1215" s="824" t="s">
        <v>3918</v>
      </c>
      <c r="X1215" s="824"/>
      <c r="Y1215" s="706"/>
      <c r="Z1215" s="824"/>
    </row>
    <row r="1216" spans="1:26">
      <c r="A1216" s="817" t="s">
        <v>206</v>
      </c>
      <c r="B1216" s="817"/>
      <c r="C1216" s="831" t="s">
        <v>647</v>
      </c>
      <c r="D1216" s="819" t="s">
        <v>2</v>
      </c>
      <c r="E1216" s="854" t="s">
        <v>630</v>
      </c>
      <c r="F1216" s="851" t="s">
        <v>78</v>
      </c>
      <c r="G1216" s="835" t="s">
        <v>88</v>
      </c>
      <c r="H1216" s="835" t="s">
        <v>88</v>
      </c>
      <c r="I1216" s="845"/>
      <c r="J1216" s="845"/>
      <c r="K1216" s="29"/>
      <c r="L1216" s="29"/>
      <c r="M1216" s="4"/>
      <c r="N1216" s="29"/>
      <c r="O1216" s="824"/>
      <c r="P1216" s="271"/>
      <c r="Q1216" s="825"/>
      <c r="R1216" s="826"/>
      <c r="S1216" s="827"/>
      <c r="T1216" s="828"/>
      <c r="U1216" s="829"/>
      <c r="V1216" s="830"/>
      <c r="W1216" s="824" t="s">
        <v>3918</v>
      </c>
      <c r="X1216" s="824"/>
      <c r="Y1216" s="706"/>
      <c r="Z1216" s="824"/>
    </row>
    <row r="1217" spans="1:26">
      <c r="A1217" s="817" t="s">
        <v>206</v>
      </c>
      <c r="B1217" s="817" t="s">
        <v>708</v>
      </c>
      <c r="C1217" s="831" t="s">
        <v>639</v>
      </c>
      <c r="D1217" s="819" t="str">
        <f t="shared" ref="D1217" si="1203">B1217&amp;" "&amp;" "&amp;C1217</f>
        <v>10-029  ゴールドマン</v>
      </c>
      <c r="E1217" s="854" t="s">
        <v>630</v>
      </c>
      <c r="F1217" s="851" t="s">
        <v>78</v>
      </c>
      <c r="G1217" s="833" t="s">
        <v>19</v>
      </c>
      <c r="H1217" s="835" t="s">
        <v>88</v>
      </c>
      <c r="I1217" s="845"/>
      <c r="J1217" s="845"/>
      <c r="K1217" s="35" t="s">
        <v>21</v>
      </c>
      <c r="L1217" s="33" t="s">
        <v>131</v>
      </c>
      <c r="M1217" s="803" t="s">
        <v>913</v>
      </c>
      <c r="N1217" s="30" t="s">
        <v>491</v>
      </c>
      <c r="O1217" s="824">
        <v>2</v>
      </c>
      <c r="P1217" s="271"/>
      <c r="Q1217" s="825">
        <v>1850</v>
      </c>
      <c r="R1217" s="826">
        <v>1110</v>
      </c>
      <c r="S1217" s="827">
        <v>580</v>
      </c>
      <c r="T1217" s="828">
        <v>860</v>
      </c>
      <c r="U1217" s="829">
        <v>1370</v>
      </c>
      <c r="V1217" s="830">
        <f t="shared" ref="V1217" si="1204">SUM(Q1217:U1218)</f>
        <v>5770</v>
      </c>
      <c r="W1217" s="824" t="s">
        <v>4682</v>
      </c>
      <c r="X1217" s="824"/>
      <c r="Y1217" s="706"/>
      <c r="Z1217" s="824"/>
    </row>
    <row r="1218" spans="1:26">
      <c r="A1218" s="817" t="s">
        <v>206</v>
      </c>
      <c r="B1218" s="817"/>
      <c r="C1218" s="831" t="s">
        <v>639</v>
      </c>
      <c r="D1218" s="819" t="s">
        <v>2</v>
      </c>
      <c r="E1218" s="854" t="s">
        <v>630</v>
      </c>
      <c r="F1218" s="851" t="s">
        <v>78</v>
      </c>
      <c r="G1218" s="833" t="s">
        <v>19</v>
      </c>
      <c r="H1218" s="835" t="s">
        <v>88</v>
      </c>
      <c r="I1218" s="845"/>
      <c r="J1218" s="845"/>
      <c r="K1218" s="29"/>
      <c r="L1218" s="29"/>
      <c r="M1218" s="4"/>
      <c r="N1218" s="29"/>
      <c r="O1218" s="824">
        <v>1</v>
      </c>
      <c r="P1218" s="271"/>
      <c r="Q1218" s="825"/>
      <c r="R1218" s="826"/>
      <c r="S1218" s="827"/>
      <c r="T1218" s="828"/>
      <c r="U1218" s="829"/>
      <c r="V1218" s="830"/>
      <c r="W1218" s="824" t="s">
        <v>4682</v>
      </c>
      <c r="X1218" s="824"/>
      <c r="Y1218" s="706"/>
      <c r="Z1218" s="824"/>
    </row>
    <row r="1219" spans="1:26">
      <c r="A1219" s="817" t="s">
        <v>206</v>
      </c>
      <c r="B1219" s="817" t="s">
        <v>709</v>
      </c>
      <c r="C1219" s="831" t="s">
        <v>642</v>
      </c>
      <c r="D1219" s="819" t="str">
        <f t="shared" ref="D1219" si="1205">B1219&amp;" "&amp;" "&amp;C1219</f>
        <v>10-030  キラーマシン テムジン改造ver.</v>
      </c>
      <c r="E1219" s="854" t="s">
        <v>630</v>
      </c>
      <c r="F1219" s="851" t="s">
        <v>78</v>
      </c>
      <c r="G1219" s="833" t="s">
        <v>19</v>
      </c>
      <c r="H1219" s="833" t="s">
        <v>19</v>
      </c>
      <c r="I1219" s="845"/>
      <c r="J1219" s="845"/>
      <c r="K1219" s="35" t="s">
        <v>21</v>
      </c>
      <c r="L1219" s="33" t="s">
        <v>104</v>
      </c>
      <c r="M1219" s="803" t="s">
        <v>3492</v>
      </c>
      <c r="N1219" s="30" t="s">
        <v>491</v>
      </c>
      <c r="O1219" s="824"/>
      <c r="P1219" s="271"/>
      <c r="Q1219" s="825">
        <v>1770</v>
      </c>
      <c r="R1219" s="826">
        <v>1140</v>
      </c>
      <c r="S1219" s="827">
        <v>740</v>
      </c>
      <c r="T1219" s="828">
        <v>1020</v>
      </c>
      <c r="U1219" s="829">
        <v>1120</v>
      </c>
      <c r="V1219" s="830">
        <f t="shared" ref="V1219" si="1206">SUM(Q1219:U1220)</f>
        <v>5790</v>
      </c>
      <c r="W1219" s="831" t="s">
        <v>3391</v>
      </c>
      <c r="X1219" s="824"/>
      <c r="Y1219" s="706"/>
      <c r="Z1219" s="824"/>
    </row>
    <row r="1220" spans="1:26">
      <c r="A1220" s="817" t="s">
        <v>206</v>
      </c>
      <c r="B1220" s="817"/>
      <c r="C1220" s="831" t="s">
        <v>641</v>
      </c>
      <c r="D1220" s="819" t="s">
        <v>2</v>
      </c>
      <c r="E1220" s="854" t="s">
        <v>630</v>
      </c>
      <c r="F1220" s="851" t="s">
        <v>78</v>
      </c>
      <c r="G1220" s="833" t="s">
        <v>19</v>
      </c>
      <c r="H1220" s="833" t="s">
        <v>19</v>
      </c>
      <c r="I1220" s="845"/>
      <c r="J1220" s="845"/>
      <c r="K1220" s="29"/>
      <c r="L1220" s="29"/>
      <c r="M1220" s="4"/>
      <c r="N1220" s="29"/>
      <c r="O1220" s="824"/>
      <c r="P1220" s="271"/>
      <c r="Q1220" s="825"/>
      <c r="R1220" s="826"/>
      <c r="S1220" s="827"/>
      <c r="T1220" s="828"/>
      <c r="U1220" s="829"/>
      <c r="V1220" s="830"/>
      <c r="W1220" s="831" t="s">
        <v>3391</v>
      </c>
      <c r="X1220" s="824"/>
      <c r="Y1220" s="706"/>
      <c r="Z1220" s="824"/>
    </row>
    <row r="1221" spans="1:26">
      <c r="A1221" s="817" t="s">
        <v>206</v>
      </c>
      <c r="B1221" s="817" t="s">
        <v>207</v>
      </c>
      <c r="C1221" s="831" t="s">
        <v>2</v>
      </c>
      <c r="D1221" s="819" t="str">
        <f t="shared" ref="D1221" si="1207">B1221&amp;" "&amp;" "&amp;C1221</f>
        <v>10-031  ダイ</v>
      </c>
      <c r="E1221" s="853" t="s">
        <v>120</v>
      </c>
      <c r="F1221" s="821" t="s">
        <v>34</v>
      </c>
      <c r="G1221" s="833" t="s">
        <v>19</v>
      </c>
      <c r="H1221" s="833" t="s">
        <v>19</v>
      </c>
      <c r="I1221" s="15"/>
      <c r="J1221" s="15"/>
      <c r="K1221" s="9" t="s">
        <v>21</v>
      </c>
      <c r="L1221" s="14" t="s">
        <v>269</v>
      </c>
      <c r="M1221" s="37" t="s">
        <v>3493</v>
      </c>
      <c r="N1221" s="3" t="s">
        <v>84</v>
      </c>
      <c r="O1221" s="824"/>
      <c r="P1221" s="271"/>
      <c r="Q1221" s="825">
        <v>2380</v>
      </c>
      <c r="R1221" s="826">
        <v>1480</v>
      </c>
      <c r="S1221" s="827">
        <v>920</v>
      </c>
      <c r="T1221" s="828">
        <v>1220</v>
      </c>
      <c r="U1221" s="829">
        <v>1100</v>
      </c>
      <c r="V1221" s="830">
        <f t="shared" ref="V1221" si="1208">SUM(Q1221:U1222)</f>
        <v>7100</v>
      </c>
      <c r="W1221" s="824" t="s">
        <v>3389</v>
      </c>
      <c r="X1221" s="824"/>
      <c r="Y1221" s="706"/>
      <c r="Z1221" s="824"/>
    </row>
    <row r="1222" spans="1:26">
      <c r="A1222" s="817" t="s">
        <v>206</v>
      </c>
      <c r="B1222" s="817"/>
      <c r="C1222" s="831" t="s">
        <v>2</v>
      </c>
      <c r="D1222" s="819" t="s">
        <v>2</v>
      </c>
      <c r="E1222" s="853" t="s">
        <v>120</v>
      </c>
      <c r="F1222" s="821" t="s">
        <v>34</v>
      </c>
      <c r="G1222" s="833" t="s">
        <v>19</v>
      </c>
      <c r="H1222" s="833" t="s">
        <v>19</v>
      </c>
      <c r="I1222" s="15"/>
      <c r="J1222" s="15"/>
      <c r="K1222" s="14"/>
      <c r="L1222" s="14"/>
      <c r="M1222" s="4"/>
      <c r="N1222" s="14"/>
      <c r="O1222" s="824"/>
      <c r="P1222" s="271"/>
      <c r="Q1222" s="825"/>
      <c r="R1222" s="826"/>
      <c r="S1222" s="827"/>
      <c r="T1222" s="828"/>
      <c r="U1222" s="829"/>
      <c r="V1222" s="830"/>
      <c r="W1222" s="824" t="s">
        <v>3389</v>
      </c>
      <c r="X1222" s="824"/>
      <c r="Y1222" s="706"/>
      <c r="Z1222" s="824"/>
    </row>
    <row r="1223" spans="1:26">
      <c r="A1223" s="817" t="s">
        <v>206</v>
      </c>
      <c r="B1223" s="817" t="s">
        <v>208</v>
      </c>
      <c r="C1223" s="831" t="s">
        <v>172</v>
      </c>
      <c r="D1223" s="819" t="str">
        <f t="shared" ref="D1223" si="1209">B1223&amp;" "&amp;" "&amp;C1223</f>
        <v>10-032  ヒュンケル</v>
      </c>
      <c r="E1223" s="853" t="s">
        <v>120</v>
      </c>
      <c r="F1223" s="856" t="s">
        <v>129</v>
      </c>
      <c r="G1223" s="833" t="s">
        <v>19</v>
      </c>
      <c r="H1223" s="833" t="s">
        <v>19</v>
      </c>
      <c r="I1223" s="15"/>
      <c r="J1223" s="15"/>
      <c r="K1223" s="9" t="s">
        <v>21</v>
      </c>
      <c r="L1223" s="14" t="s">
        <v>205</v>
      </c>
      <c r="M1223" s="803" t="s">
        <v>914</v>
      </c>
      <c r="N1223" s="3" t="s">
        <v>84</v>
      </c>
      <c r="O1223" s="824"/>
      <c r="P1223" s="271"/>
      <c r="Q1223" s="825">
        <v>2440</v>
      </c>
      <c r="R1223" s="826">
        <v>1550</v>
      </c>
      <c r="S1223" s="827">
        <v>760</v>
      </c>
      <c r="T1223" s="828">
        <v>1000</v>
      </c>
      <c r="U1223" s="829">
        <v>1310</v>
      </c>
      <c r="V1223" s="830">
        <f t="shared" ref="V1223" si="1210">SUM(Q1223:U1224)</f>
        <v>7060</v>
      </c>
      <c r="W1223" s="824" t="s">
        <v>3389</v>
      </c>
      <c r="X1223" s="824"/>
      <c r="Y1223" s="706"/>
      <c r="Z1223" s="824"/>
    </row>
    <row r="1224" spans="1:26">
      <c r="A1224" s="817" t="s">
        <v>206</v>
      </c>
      <c r="B1224" s="817"/>
      <c r="C1224" s="831" t="s">
        <v>172</v>
      </c>
      <c r="D1224" s="819" t="s">
        <v>2</v>
      </c>
      <c r="E1224" s="853" t="s">
        <v>120</v>
      </c>
      <c r="F1224" s="856" t="s">
        <v>129</v>
      </c>
      <c r="G1224" s="833" t="s">
        <v>19</v>
      </c>
      <c r="H1224" s="833" t="s">
        <v>19</v>
      </c>
      <c r="I1224" s="15"/>
      <c r="J1224" s="15"/>
      <c r="K1224" s="14"/>
      <c r="L1224" s="14"/>
      <c r="M1224" s="4"/>
      <c r="N1224" s="14"/>
      <c r="O1224" s="824"/>
      <c r="P1224" s="271"/>
      <c r="Q1224" s="825"/>
      <c r="R1224" s="826"/>
      <c r="S1224" s="827"/>
      <c r="T1224" s="828"/>
      <c r="U1224" s="829"/>
      <c r="V1224" s="830"/>
      <c r="W1224" s="824" t="s">
        <v>3389</v>
      </c>
      <c r="X1224" s="824"/>
      <c r="Y1224" s="706"/>
      <c r="Z1224" s="824"/>
    </row>
    <row r="1225" spans="1:26">
      <c r="A1225" s="817" t="s">
        <v>206</v>
      </c>
      <c r="B1225" s="817" t="s">
        <v>209</v>
      </c>
      <c r="C1225" s="831" t="s">
        <v>183</v>
      </c>
      <c r="D1225" s="819" t="str">
        <f t="shared" ref="D1225" si="1211">B1225&amp;" "&amp;" "&amp;C1225</f>
        <v>10-033  マァム</v>
      </c>
      <c r="E1225" s="853" t="s">
        <v>120</v>
      </c>
      <c r="F1225" s="821" t="s">
        <v>34</v>
      </c>
      <c r="G1225" s="833" t="s">
        <v>19</v>
      </c>
      <c r="H1225" s="833" t="s">
        <v>19</v>
      </c>
      <c r="I1225" s="15"/>
      <c r="J1225" s="15"/>
      <c r="K1225" s="11" t="s">
        <v>81</v>
      </c>
      <c r="L1225" s="3" t="s">
        <v>81</v>
      </c>
      <c r="M1225" s="803" t="s">
        <v>915</v>
      </c>
      <c r="N1225" s="3" t="s">
        <v>86</v>
      </c>
      <c r="O1225" s="824"/>
      <c r="P1225" s="271"/>
      <c r="Q1225" s="825">
        <v>2360</v>
      </c>
      <c r="R1225" s="826">
        <v>1370</v>
      </c>
      <c r="S1225" s="827">
        <v>920</v>
      </c>
      <c r="T1225" s="828">
        <v>1300</v>
      </c>
      <c r="U1225" s="829">
        <v>1130</v>
      </c>
      <c r="V1225" s="830">
        <f t="shared" ref="V1225" si="1212">SUM(Q1225:U1226)</f>
        <v>7080</v>
      </c>
      <c r="W1225" s="824" t="s">
        <v>3389</v>
      </c>
      <c r="X1225" s="824"/>
      <c r="Y1225" s="706"/>
      <c r="Z1225" s="824"/>
    </row>
    <row r="1226" spans="1:26">
      <c r="A1226" s="817" t="s">
        <v>206</v>
      </c>
      <c r="B1226" s="817"/>
      <c r="C1226" s="831" t="s">
        <v>183</v>
      </c>
      <c r="D1226" s="819" t="s">
        <v>2</v>
      </c>
      <c r="E1226" s="853" t="s">
        <v>120</v>
      </c>
      <c r="F1226" s="821" t="s">
        <v>34</v>
      </c>
      <c r="G1226" s="833" t="s">
        <v>19</v>
      </c>
      <c r="H1226" s="833" t="s">
        <v>19</v>
      </c>
      <c r="I1226" s="17"/>
      <c r="J1226" s="17"/>
      <c r="K1226" s="16"/>
      <c r="L1226" s="16"/>
      <c r="M1226" s="4"/>
      <c r="N1226" s="14"/>
      <c r="O1226" s="824"/>
      <c r="P1226" s="271"/>
      <c r="Q1226" s="825"/>
      <c r="R1226" s="826"/>
      <c r="S1226" s="827"/>
      <c r="T1226" s="828"/>
      <c r="U1226" s="829"/>
      <c r="V1226" s="830"/>
      <c r="W1226" s="824" t="s">
        <v>3389</v>
      </c>
      <c r="X1226" s="824"/>
      <c r="Y1226" s="706"/>
      <c r="Z1226" s="824"/>
    </row>
    <row r="1227" spans="1:26">
      <c r="A1227" s="817" t="s">
        <v>206</v>
      </c>
      <c r="B1227" s="817" t="s">
        <v>210</v>
      </c>
      <c r="C1227" s="818" t="s">
        <v>258</v>
      </c>
      <c r="D1227" s="819" t="str">
        <f t="shared" ref="D1227" si="1213">B1227&amp;" "&amp;" "&amp;C1227</f>
        <v>10-034  ベホイミスライム</v>
      </c>
      <c r="E1227" s="853" t="s">
        <v>120</v>
      </c>
      <c r="F1227" s="857" t="s">
        <v>128</v>
      </c>
      <c r="G1227" s="833" t="s">
        <v>19</v>
      </c>
      <c r="H1227" s="843" t="s">
        <v>80</v>
      </c>
      <c r="I1227" s="846" t="s">
        <v>93</v>
      </c>
      <c r="J1227" s="845">
        <v>3</v>
      </c>
      <c r="K1227" s="11" t="s">
        <v>81</v>
      </c>
      <c r="L1227" s="3" t="s">
        <v>81</v>
      </c>
      <c r="M1227" s="803" t="s">
        <v>1119</v>
      </c>
      <c r="N1227" s="3" t="s">
        <v>86</v>
      </c>
      <c r="O1227" s="824"/>
      <c r="P1227" s="271"/>
      <c r="Q1227" s="825">
        <v>2230</v>
      </c>
      <c r="R1227" s="826">
        <v>920</v>
      </c>
      <c r="S1227" s="827">
        <v>1370</v>
      </c>
      <c r="T1227" s="828">
        <v>1120</v>
      </c>
      <c r="U1227" s="829">
        <v>1240</v>
      </c>
      <c r="V1227" s="830">
        <f t="shared" ref="V1227" si="1214">SUM(Q1227:U1228)</f>
        <v>6880</v>
      </c>
      <c r="W1227" s="824" t="s">
        <v>3399</v>
      </c>
      <c r="X1227" s="824"/>
      <c r="Y1227" s="706"/>
      <c r="Z1227" s="824"/>
    </row>
    <row r="1228" spans="1:26">
      <c r="A1228" s="817" t="s">
        <v>206</v>
      </c>
      <c r="B1228" s="817"/>
      <c r="C1228" s="818" t="s">
        <v>258</v>
      </c>
      <c r="D1228" s="819" t="s">
        <v>2</v>
      </c>
      <c r="E1228" s="853" t="s">
        <v>120</v>
      </c>
      <c r="F1228" s="857" t="s">
        <v>128</v>
      </c>
      <c r="G1228" s="833" t="s">
        <v>19</v>
      </c>
      <c r="H1228" s="843" t="s">
        <v>80</v>
      </c>
      <c r="I1228" s="846" t="s">
        <v>93</v>
      </c>
      <c r="J1228" s="845">
        <v>3</v>
      </c>
      <c r="K1228" s="16"/>
      <c r="L1228" s="16"/>
      <c r="M1228" s="4"/>
      <c r="N1228" s="14"/>
      <c r="O1228" s="824"/>
      <c r="P1228" s="271"/>
      <c r="Q1228" s="825"/>
      <c r="R1228" s="826"/>
      <c r="S1228" s="827"/>
      <c r="T1228" s="828"/>
      <c r="U1228" s="829"/>
      <c r="V1228" s="830"/>
      <c r="W1228" s="824" t="s">
        <v>3399</v>
      </c>
      <c r="X1228" s="824"/>
      <c r="Y1228" s="706"/>
      <c r="Z1228" s="824"/>
    </row>
    <row r="1229" spans="1:26">
      <c r="A1229" s="817" t="s">
        <v>206</v>
      </c>
      <c r="B1229" s="817" t="s">
        <v>211</v>
      </c>
      <c r="C1229" s="818" t="s">
        <v>259</v>
      </c>
      <c r="D1229" s="819" t="str">
        <f t="shared" ref="D1229" si="1215">B1229&amp;" "&amp;" "&amp;C1229</f>
        <v>10-035  ウドラー</v>
      </c>
      <c r="E1229" s="853" t="s">
        <v>120</v>
      </c>
      <c r="F1229" s="857" t="s">
        <v>128</v>
      </c>
      <c r="G1229" s="833" t="s">
        <v>19</v>
      </c>
      <c r="H1229" s="835" t="s">
        <v>88</v>
      </c>
      <c r="I1229" s="17"/>
      <c r="J1229" s="17"/>
      <c r="K1229" s="9" t="s">
        <v>21</v>
      </c>
      <c r="L1229" s="3" t="s">
        <v>270</v>
      </c>
      <c r="M1229" s="803" t="s">
        <v>3494</v>
      </c>
      <c r="N1229" s="3" t="s">
        <v>83</v>
      </c>
      <c r="O1229" s="824"/>
      <c r="P1229" s="271"/>
      <c r="Q1229" s="825">
        <v>2430</v>
      </c>
      <c r="R1229" s="826">
        <v>1140</v>
      </c>
      <c r="S1229" s="827">
        <v>1180</v>
      </c>
      <c r="T1229" s="828">
        <v>830</v>
      </c>
      <c r="U1229" s="829">
        <v>1400</v>
      </c>
      <c r="V1229" s="830">
        <f t="shared" ref="V1229" si="1216">SUM(Q1229:U1230)</f>
        <v>6980</v>
      </c>
      <c r="W1229" s="824"/>
      <c r="X1229" s="824"/>
      <c r="Y1229" s="706"/>
      <c r="Z1229" s="824"/>
    </row>
    <row r="1230" spans="1:26">
      <c r="A1230" s="817" t="s">
        <v>206</v>
      </c>
      <c r="B1230" s="817"/>
      <c r="C1230" s="818" t="s">
        <v>259</v>
      </c>
      <c r="D1230" s="819" t="s">
        <v>2</v>
      </c>
      <c r="E1230" s="853" t="s">
        <v>120</v>
      </c>
      <c r="F1230" s="857" t="s">
        <v>128</v>
      </c>
      <c r="G1230" s="833" t="s">
        <v>19</v>
      </c>
      <c r="H1230" s="835" t="s">
        <v>88</v>
      </c>
      <c r="I1230" s="17"/>
      <c r="J1230" s="17"/>
      <c r="K1230" s="16"/>
      <c r="L1230" s="16"/>
      <c r="M1230" s="4"/>
      <c r="N1230" s="14"/>
      <c r="O1230" s="824"/>
      <c r="P1230" s="271"/>
      <c r="Q1230" s="825"/>
      <c r="R1230" s="826"/>
      <c r="S1230" s="827"/>
      <c r="T1230" s="828"/>
      <c r="U1230" s="829"/>
      <c r="V1230" s="830"/>
      <c r="W1230" s="824"/>
      <c r="X1230" s="824"/>
      <c r="Y1230" s="706"/>
      <c r="Z1230" s="824"/>
    </row>
    <row r="1231" spans="1:26">
      <c r="A1231" s="817" t="s">
        <v>206</v>
      </c>
      <c r="B1231" s="817" t="s">
        <v>212</v>
      </c>
      <c r="C1231" s="818" t="s">
        <v>260</v>
      </c>
      <c r="D1231" s="819" t="str">
        <f t="shared" ref="D1231" si="1217">B1231&amp;" "&amp;" "&amp;C1231</f>
        <v>10-036  シャドウパンサー</v>
      </c>
      <c r="E1231" s="853" t="s">
        <v>120</v>
      </c>
      <c r="F1231" s="857" t="s">
        <v>128</v>
      </c>
      <c r="G1231" s="833" t="s">
        <v>19</v>
      </c>
      <c r="H1231" s="833" t="s">
        <v>19</v>
      </c>
      <c r="I1231" s="17"/>
      <c r="J1231" s="17"/>
      <c r="K1231" s="9" t="s">
        <v>21</v>
      </c>
      <c r="L1231" s="3" t="s">
        <v>131</v>
      </c>
      <c r="M1231" s="803" t="s">
        <v>1051</v>
      </c>
      <c r="N1231" s="3" t="s">
        <v>84</v>
      </c>
      <c r="O1231" s="824"/>
      <c r="P1231" s="271"/>
      <c r="Q1231" s="825">
        <v>2220</v>
      </c>
      <c r="R1231" s="826">
        <v>1340</v>
      </c>
      <c r="S1231" s="827">
        <v>580</v>
      </c>
      <c r="T1231" s="828">
        <v>1630</v>
      </c>
      <c r="U1231" s="829">
        <v>1210</v>
      </c>
      <c r="V1231" s="830">
        <f t="shared" ref="V1231" si="1218">SUM(Q1231:U1232)</f>
        <v>6980</v>
      </c>
      <c r="W1231" s="824"/>
      <c r="X1231" s="824"/>
      <c r="Y1231" s="706"/>
      <c r="Z1231" s="824"/>
    </row>
    <row r="1232" spans="1:26">
      <c r="A1232" s="817" t="s">
        <v>206</v>
      </c>
      <c r="B1232" s="817"/>
      <c r="C1232" s="818" t="s">
        <v>260</v>
      </c>
      <c r="D1232" s="819" t="s">
        <v>2</v>
      </c>
      <c r="E1232" s="853" t="s">
        <v>120</v>
      </c>
      <c r="F1232" s="857" t="s">
        <v>128</v>
      </c>
      <c r="G1232" s="833" t="s">
        <v>19</v>
      </c>
      <c r="H1232" s="833" t="s">
        <v>19</v>
      </c>
      <c r="I1232" s="17"/>
      <c r="J1232" s="17"/>
      <c r="K1232" s="16"/>
      <c r="L1232" s="16"/>
      <c r="M1232" s="4"/>
      <c r="N1232" s="14"/>
      <c r="O1232" s="824"/>
      <c r="P1232" s="271"/>
      <c r="Q1232" s="825"/>
      <c r="R1232" s="826"/>
      <c r="S1232" s="827"/>
      <c r="T1232" s="828"/>
      <c r="U1232" s="829"/>
      <c r="V1232" s="830"/>
      <c r="W1232" s="824"/>
      <c r="X1232" s="824"/>
      <c r="Y1232" s="706"/>
      <c r="Z1232" s="824"/>
    </row>
    <row r="1233" spans="1:26">
      <c r="A1233" s="817" t="s">
        <v>206</v>
      </c>
      <c r="B1233" s="817" t="s">
        <v>213</v>
      </c>
      <c r="C1233" s="818" t="s">
        <v>261</v>
      </c>
      <c r="D1233" s="819" t="str">
        <f t="shared" ref="D1233" si="1219">B1233&amp;" "&amp;" "&amp;C1233</f>
        <v>10-037  ヘルクラッシャー</v>
      </c>
      <c r="E1233" s="853" t="s">
        <v>120</v>
      </c>
      <c r="F1233" s="856" t="s">
        <v>129</v>
      </c>
      <c r="G1233" s="833" t="s">
        <v>19</v>
      </c>
      <c r="H1233" s="833" t="s">
        <v>19</v>
      </c>
      <c r="I1233" s="17"/>
      <c r="J1233" s="17"/>
      <c r="K1233" s="9" t="s">
        <v>21</v>
      </c>
      <c r="L1233" s="3" t="s">
        <v>3</v>
      </c>
      <c r="M1233" s="803" t="s">
        <v>1198</v>
      </c>
      <c r="N1233" s="3" t="s">
        <v>83</v>
      </c>
      <c r="O1233" s="824"/>
      <c r="P1233" s="271"/>
      <c r="Q1233" s="825">
        <v>2310</v>
      </c>
      <c r="R1233" s="826">
        <v>1410</v>
      </c>
      <c r="S1233" s="827">
        <v>760</v>
      </c>
      <c r="T1233" s="828">
        <v>1030</v>
      </c>
      <c r="U1233" s="829">
        <v>1470</v>
      </c>
      <c r="V1233" s="830">
        <f t="shared" ref="V1233" si="1220">SUM(Q1233:U1234)</f>
        <v>6980</v>
      </c>
      <c r="W1233" s="443" t="s">
        <v>3400</v>
      </c>
      <c r="X1233" s="824"/>
      <c r="Y1233" s="706"/>
      <c r="Z1233" s="824"/>
    </row>
    <row r="1234" spans="1:26">
      <c r="A1234" s="817" t="s">
        <v>206</v>
      </c>
      <c r="B1234" s="817"/>
      <c r="C1234" s="818" t="s">
        <v>261</v>
      </c>
      <c r="D1234" s="819" t="s">
        <v>2</v>
      </c>
      <c r="E1234" s="853" t="s">
        <v>120</v>
      </c>
      <c r="F1234" s="856" t="s">
        <v>129</v>
      </c>
      <c r="G1234" s="833" t="s">
        <v>19</v>
      </c>
      <c r="H1234" s="833" t="s">
        <v>19</v>
      </c>
      <c r="I1234" s="17"/>
      <c r="J1234" s="17"/>
      <c r="K1234" s="16"/>
      <c r="L1234" s="16"/>
      <c r="M1234" s="4"/>
      <c r="N1234" s="14"/>
      <c r="O1234" s="824"/>
      <c r="P1234" s="271"/>
      <c r="Q1234" s="825"/>
      <c r="R1234" s="826"/>
      <c r="S1234" s="827"/>
      <c r="T1234" s="828"/>
      <c r="U1234" s="829"/>
      <c r="V1234" s="830"/>
      <c r="W1234" s="443" t="s">
        <v>4688</v>
      </c>
      <c r="X1234" s="824"/>
      <c r="Y1234" s="706"/>
      <c r="Z1234" s="824"/>
    </row>
    <row r="1235" spans="1:26">
      <c r="A1235" s="817" t="s">
        <v>206</v>
      </c>
      <c r="B1235" s="817" t="s">
        <v>214</v>
      </c>
      <c r="C1235" s="818" t="s">
        <v>262</v>
      </c>
      <c r="D1235" s="819" t="str">
        <f t="shared" ref="D1235" si="1221">B1235&amp;" "&amp;" "&amp;C1235</f>
        <v>10-038  じごくのつかい</v>
      </c>
      <c r="E1235" s="853" t="s">
        <v>120</v>
      </c>
      <c r="F1235" s="852" t="s">
        <v>75</v>
      </c>
      <c r="G1235" s="822" t="s">
        <v>40</v>
      </c>
      <c r="H1235" s="822" t="s">
        <v>40</v>
      </c>
      <c r="I1235" s="823" t="s">
        <v>82</v>
      </c>
      <c r="J1235" s="845">
        <v>3</v>
      </c>
      <c r="K1235" s="8" t="s">
        <v>99</v>
      </c>
      <c r="L1235" s="3" t="s">
        <v>131</v>
      </c>
      <c r="M1235" s="803" t="s">
        <v>3495</v>
      </c>
      <c r="N1235" s="3" t="s">
        <v>83</v>
      </c>
      <c r="O1235" s="824"/>
      <c r="P1235" s="271"/>
      <c r="Q1235" s="825">
        <v>2180</v>
      </c>
      <c r="R1235" s="826">
        <v>1130</v>
      </c>
      <c r="S1235" s="827">
        <v>1600</v>
      </c>
      <c r="T1235" s="828">
        <v>1010</v>
      </c>
      <c r="U1235" s="829">
        <v>1020</v>
      </c>
      <c r="V1235" s="830">
        <f t="shared" ref="V1235" si="1222">SUM(Q1235:U1236)</f>
        <v>6940</v>
      </c>
      <c r="W1235" s="824" t="s">
        <v>4689</v>
      </c>
      <c r="X1235" s="824"/>
      <c r="Y1235" s="706"/>
      <c r="Z1235" s="824"/>
    </row>
    <row r="1236" spans="1:26">
      <c r="A1236" s="817" t="s">
        <v>206</v>
      </c>
      <c r="B1236" s="817"/>
      <c r="C1236" s="818" t="s">
        <v>262</v>
      </c>
      <c r="D1236" s="819" t="s">
        <v>2</v>
      </c>
      <c r="E1236" s="853" t="s">
        <v>120</v>
      </c>
      <c r="F1236" s="852" t="s">
        <v>75</v>
      </c>
      <c r="G1236" s="822" t="s">
        <v>40</v>
      </c>
      <c r="H1236" s="822" t="s">
        <v>40</v>
      </c>
      <c r="I1236" s="823" t="s">
        <v>82</v>
      </c>
      <c r="J1236" s="845">
        <v>3</v>
      </c>
      <c r="K1236" s="16"/>
      <c r="L1236" s="16"/>
      <c r="M1236" s="4"/>
      <c r="N1236" s="14"/>
      <c r="O1236" s="824"/>
      <c r="P1236" s="271"/>
      <c r="Q1236" s="825"/>
      <c r="R1236" s="826"/>
      <c r="S1236" s="827"/>
      <c r="T1236" s="828"/>
      <c r="U1236" s="829"/>
      <c r="V1236" s="830"/>
      <c r="W1236" s="824" t="s">
        <v>4689</v>
      </c>
      <c r="X1236" s="824"/>
      <c r="Y1236" s="706"/>
      <c r="Z1236" s="824"/>
    </row>
    <row r="1237" spans="1:26">
      <c r="A1237" s="817" t="s">
        <v>206</v>
      </c>
      <c r="B1237" s="817" t="s">
        <v>215</v>
      </c>
      <c r="C1237" s="818" t="s">
        <v>263</v>
      </c>
      <c r="D1237" s="819" t="str">
        <f t="shared" ref="D1237" si="1223">B1237&amp;" "&amp;" "&amp;C1237</f>
        <v>10-039  ギガンテス</v>
      </c>
      <c r="E1237" s="853" t="s">
        <v>120</v>
      </c>
      <c r="F1237" s="852" t="s">
        <v>75</v>
      </c>
      <c r="G1237" s="833" t="s">
        <v>19</v>
      </c>
      <c r="H1237" s="833" t="s">
        <v>19</v>
      </c>
      <c r="I1237" s="17"/>
      <c r="J1237" s="17"/>
      <c r="K1237" s="9" t="s">
        <v>21</v>
      </c>
      <c r="L1237" s="3" t="s">
        <v>131</v>
      </c>
      <c r="M1237" s="803" t="s">
        <v>3496</v>
      </c>
      <c r="N1237" s="3" t="s">
        <v>83</v>
      </c>
      <c r="O1237" s="824">
        <v>1</v>
      </c>
      <c r="P1237" s="271"/>
      <c r="Q1237" s="825">
        <v>2460</v>
      </c>
      <c r="R1237" s="826">
        <v>1510</v>
      </c>
      <c r="S1237" s="827">
        <v>690</v>
      </c>
      <c r="T1237" s="828">
        <v>760</v>
      </c>
      <c r="U1237" s="829">
        <v>1570</v>
      </c>
      <c r="V1237" s="830">
        <f t="shared" ref="V1237" si="1224">SUM(Q1237:U1238)</f>
        <v>6990</v>
      </c>
      <c r="W1237" s="824" t="s">
        <v>4212</v>
      </c>
      <c r="X1237" s="824"/>
      <c r="Y1237" s="706"/>
      <c r="Z1237" s="824"/>
    </row>
    <row r="1238" spans="1:26">
      <c r="A1238" s="817" t="s">
        <v>206</v>
      </c>
      <c r="B1238" s="817"/>
      <c r="C1238" s="818" t="s">
        <v>263</v>
      </c>
      <c r="D1238" s="819" t="s">
        <v>2</v>
      </c>
      <c r="E1238" s="853" t="s">
        <v>120</v>
      </c>
      <c r="F1238" s="852" t="s">
        <v>75</v>
      </c>
      <c r="G1238" s="833" t="s">
        <v>19</v>
      </c>
      <c r="H1238" s="833" t="s">
        <v>19</v>
      </c>
      <c r="I1238" s="17"/>
      <c r="J1238" s="17"/>
      <c r="K1238" s="16"/>
      <c r="L1238" s="16"/>
      <c r="M1238" s="4"/>
      <c r="N1238" s="14"/>
      <c r="O1238" s="824">
        <v>1</v>
      </c>
      <c r="P1238" s="271"/>
      <c r="Q1238" s="825"/>
      <c r="R1238" s="826"/>
      <c r="S1238" s="827"/>
      <c r="T1238" s="828"/>
      <c r="U1238" s="829"/>
      <c r="V1238" s="830"/>
      <c r="W1238" s="824" t="s">
        <v>4212</v>
      </c>
      <c r="X1238" s="824"/>
      <c r="Y1238" s="706"/>
      <c r="Z1238" s="824"/>
    </row>
    <row r="1239" spans="1:26">
      <c r="A1239" s="817" t="s">
        <v>206</v>
      </c>
      <c r="B1239" s="817" t="s">
        <v>216</v>
      </c>
      <c r="C1239" s="818" t="s">
        <v>264</v>
      </c>
      <c r="D1239" s="819" t="str">
        <f t="shared" ref="D1239" si="1225">B1239&amp;" "&amp;" "&amp;C1239</f>
        <v>10-040  シュバルツシュルト</v>
      </c>
      <c r="E1239" s="853" t="s">
        <v>120</v>
      </c>
      <c r="F1239" s="851" t="s">
        <v>78</v>
      </c>
      <c r="G1239" s="833" t="s">
        <v>19</v>
      </c>
      <c r="H1239" s="833" t="s">
        <v>19</v>
      </c>
      <c r="I1239" s="17"/>
      <c r="J1239" s="17"/>
      <c r="K1239" s="8" t="s">
        <v>99</v>
      </c>
      <c r="L1239" s="3" t="s">
        <v>205</v>
      </c>
      <c r="M1239" s="803" t="s">
        <v>3497</v>
      </c>
      <c r="N1239" s="3" t="s">
        <v>84</v>
      </c>
      <c r="O1239" s="824"/>
      <c r="P1239" s="271"/>
      <c r="Q1239" s="825">
        <v>2320</v>
      </c>
      <c r="R1239" s="826">
        <v>1210</v>
      </c>
      <c r="S1239" s="827">
        <v>1220</v>
      </c>
      <c r="T1239" s="828">
        <v>830</v>
      </c>
      <c r="U1239" s="829">
        <v>1400</v>
      </c>
      <c r="V1239" s="830">
        <f t="shared" ref="V1239" si="1226">SUM(Q1239:U1240)</f>
        <v>6980</v>
      </c>
      <c r="W1239" s="824"/>
      <c r="X1239" s="824"/>
      <c r="Y1239" s="706"/>
      <c r="Z1239" s="824"/>
    </row>
    <row r="1240" spans="1:26">
      <c r="A1240" s="817" t="s">
        <v>206</v>
      </c>
      <c r="B1240" s="817"/>
      <c r="C1240" s="818" t="s">
        <v>264</v>
      </c>
      <c r="D1240" s="819" t="s">
        <v>2</v>
      </c>
      <c r="E1240" s="853" t="s">
        <v>120</v>
      </c>
      <c r="F1240" s="851" t="s">
        <v>78</v>
      </c>
      <c r="G1240" s="833" t="s">
        <v>19</v>
      </c>
      <c r="H1240" s="833" t="s">
        <v>19</v>
      </c>
      <c r="I1240" s="17"/>
      <c r="J1240" s="17"/>
      <c r="K1240" s="16"/>
      <c r="L1240" s="16"/>
      <c r="M1240" s="4"/>
      <c r="N1240" s="14"/>
      <c r="O1240" s="824"/>
      <c r="P1240" s="271"/>
      <c r="Q1240" s="825"/>
      <c r="R1240" s="826"/>
      <c r="S1240" s="827"/>
      <c r="T1240" s="828"/>
      <c r="U1240" s="829"/>
      <c r="V1240" s="830"/>
      <c r="W1240" s="824"/>
      <c r="X1240" s="824"/>
      <c r="Y1240" s="706"/>
      <c r="Z1240" s="824"/>
    </row>
    <row r="1241" spans="1:26">
      <c r="A1241" s="817" t="s">
        <v>206</v>
      </c>
      <c r="B1241" s="817" t="s">
        <v>217</v>
      </c>
      <c r="C1241" s="818" t="s">
        <v>265</v>
      </c>
      <c r="D1241" s="819" t="str">
        <f t="shared" ref="D1241" si="1227">B1241&amp;" "&amp;" "&amp;C1241</f>
        <v>10-041  キラーマシン2</v>
      </c>
      <c r="E1241" s="853" t="s">
        <v>120</v>
      </c>
      <c r="F1241" s="851" t="s">
        <v>78</v>
      </c>
      <c r="G1241" s="833" t="s">
        <v>19</v>
      </c>
      <c r="H1241" s="833" t="s">
        <v>19</v>
      </c>
      <c r="I1241" s="17"/>
      <c r="J1241" s="17"/>
      <c r="K1241" s="9" t="s">
        <v>21</v>
      </c>
      <c r="L1241" s="14" t="s">
        <v>269</v>
      </c>
      <c r="M1241" s="803" t="s">
        <v>3498</v>
      </c>
      <c r="N1241" s="3" t="s">
        <v>84</v>
      </c>
      <c r="O1241" s="824"/>
      <c r="P1241" s="271"/>
      <c r="Q1241" s="825">
        <v>2250</v>
      </c>
      <c r="R1241" s="826">
        <v>1320</v>
      </c>
      <c r="S1241" s="827">
        <v>870</v>
      </c>
      <c r="T1241" s="828">
        <v>1190</v>
      </c>
      <c r="U1241" s="829">
        <v>1350</v>
      </c>
      <c r="V1241" s="830">
        <f t="shared" ref="V1241" si="1228">SUM(Q1241:U1242)</f>
        <v>6980</v>
      </c>
      <c r="W1241" s="444" t="s">
        <v>3391</v>
      </c>
      <c r="X1241" s="824"/>
      <c r="Y1241" s="706"/>
      <c r="Z1241" s="824"/>
    </row>
    <row r="1242" spans="1:26">
      <c r="A1242" s="817" t="s">
        <v>206</v>
      </c>
      <c r="B1242" s="817"/>
      <c r="C1242" s="818" t="s">
        <v>265</v>
      </c>
      <c r="D1242" s="819" t="s">
        <v>2</v>
      </c>
      <c r="E1242" s="853" t="s">
        <v>120</v>
      </c>
      <c r="F1242" s="851" t="s">
        <v>78</v>
      </c>
      <c r="G1242" s="833" t="s">
        <v>19</v>
      </c>
      <c r="H1242" s="833" t="s">
        <v>19</v>
      </c>
      <c r="I1242" s="17"/>
      <c r="J1242" s="17"/>
      <c r="K1242" s="16"/>
      <c r="L1242" s="16"/>
      <c r="M1242" s="4"/>
      <c r="N1242" s="14"/>
      <c r="O1242" s="824"/>
      <c r="P1242" s="271"/>
      <c r="Q1242" s="825"/>
      <c r="R1242" s="826"/>
      <c r="S1242" s="827"/>
      <c r="T1242" s="828"/>
      <c r="U1242" s="829"/>
      <c r="V1242" s="830"/>
      <c r="W1242" s="443" t="s">
        <v>4690</v>
      </c>
      <c r="X1242" s="824"/>
      <c r="Y1242" s="706"/>
      <c r="Z1242" s="824"/>
    </row>
    <row r="1243" spans="1:26">
      <c r="A1243" s="817" t="s">
        <v>206</v>
      </c>
      <c r="B1243" s="817" t="s">
        <v>218</v>
      </c>
      <c r="C1243" s="818" t="s">
        <v>266</v>
      </c>
      <c r="D1243" s="819" t="str">
        <f t="shared" ref="D1243" si="1229">B1243&amp;" "&amp;" "&amp;C1243</f>
        <v>10-042  グレイトドラゴン</v>
      </c>
      <c r="E1243" s="853" t="s">
        <v>120</v>
      </c>
      <c r="F1243" s="832" t="s">
        <v>35</v>
      </c>
      <c r="G1243" s="842" t="s">
        <v>89</v>
      </c>
      <c r="H1243" s="842" t="s">
        <v>89</v>
      </c>
      <c r="I1243" s="17"/>
      <c r="J1243" s="17"/>
      <c r="K1243" s="7" t="s">
        <v>37</v>
      </c>
      <c r="L1243" s="3" t="s">
        <v>101</v>
      </c>
      <c r="M1243" s="37" t="s">
        <v>3499</v>
      </c>
      <c r="N1243" s="3" t="s">
        <v>95</v>
      </c>
      <c r="O1243" s="824">
        <v>1</v>
      </c>
      <c r="P1243" s="271"/>
      <c r="Q1243" s="825">
        <v>2430</v>
      </c>
      <c r="R1243" s="826">
        <v>1270</v>
      </c>
      <c r="S1243" s="827">
        <v>880</v>
      </c>
      <c r="T1243" s="828">
        <v>1010</v>
      </c>
      <c r="U1243" s="829">
        <v>1400</v>
      </c>
      <c r="V1243" s="830">
        <f t="shared" ref="V1243" si="1230">SUM(Q1243:U1244)</f>
        <v>6990</v>
      </c>
      <c r="W1243" s="824"/>
      <c r="X1243" s="824"/>
      <c r="Y1243" s="706"/>
      <c r="Z1243" s="824"/>
    </row>
    <row r="1244" spans="1:26">
      <c r="A1244" s="817" t="s">
        <v>206</v>
      </c>
      <c r="B1244" s="817"/>
      <c r="C1244" s="818" t="s">
        <v>266</v>
      </c>
      <c r="D1244" s="819" t="s">
        <v>2</v>
      </c>
      <c r="E1244" s="853" t="s">
        <v>120</v>
      </c>
      <c r="F1244" s="832" t="s">
        <v>35</v>
      </c>
      <c r="G1244" s="842" t="s">
        <v>89</v>
      </c>
      <c r="H1244" s="842" t="s">
        <v>89</v>
      </c>
      <c r="I1244" s="17"/>
      <c r="J1244" s="17"/>
      <c r="K1244" s="16"/>
      <c r="L1244" s="16"/>
      <c r="M1244" s="4"/>
      <c r="N1244" s="14"/>
      <c r="O1244" s="824">
        <v>1</v>
      </c>
      <c r="P1244" s="271"/>
      <c r="Q1244" s="825"/>
      <c r="R1244" s="826"/>
      <c r="S1244" s="827"/>
      <c r="T1244" s="828"/>
      <c r="U1244" s="829"/>
      <c r="V1244" s="830"/>
      <c r="W1244" s="824"/>
      <c r="X1244" s="824"/>
      <c r="Y1244" s="706"/>
      <c r="Z1244" s="824"/>
    </row>
    <row r="1245" spans="1:26">
      <c r="A1245" s="817" t="s">
        <v>206</v>
      </c>
      <c r="B1245" s="817" t="s">
        <v>219</v>
      </c>
      <c r="C1245" s="818" t="s">
        <v>267</v>
      </c>
      <c r="D1245" s="819" t="str">
        <f t="shared" ref="D1245" si="1231">B1245&amp;" "&amp;" "&amp;C1245</f>
        <v>10-043  ヒドラ</v>
      </c>
      <c r="E1245" s="853" t="s">
        <v>120</v>
      </c>
      <c r="F1245" s="832" t="s">
        <v>35</v>
      </c>
      <c r="G1245" s="833" t="s">
        <v>19</v>
      </c>
      <c r="H1245" s="842" t="s">
        <v>89</v>
      </c>
      <c r="I1245" s="17"/>
      <c r="J1245" s="17"/>
      <c r="K1245" s="7" t="s">
        <v>37</v>
      </c>
      <c r="L1245" s="14" t="s">
        <v>205</v>
      </c>
      <c r="M1245" s="803" t="s">
        <v>839</v>
      </c>
      <c r="N1245" s="3" t="s">
        <v>95</v>
      </c>
      <c r="O1245" s="824"/>
      <c r="P1245" s="271"/>
      <c r="Q1245" s="825">
        <v>2350</v>
      </c>
      <c r="R1245" s="826">
        <v>1350</v>
      </c>
      <c r="S1245" s="827">
        <v>850</v>
      </c>
      <c r="T1245" s="828">
        <v>1040</v>
      </c>
      <c r="U1245" s="829">
        <v>1410</v>
      </c>
      <c r="V1245" s="830">
        <f t="shared" ref="V1245" si="1232">SUM(Q1245:U1246)</f>
        <v>7000</v>
      </c>
      <c r="W1245" s="824"/>
      <c r="X1245" s="824"/>
      <c r="Y1245" s="706"/>
      <c r="Z1245" s="824"/>
    </row>
    <row r="1246" spans="1:26">
      <c r="A1246" s="817" t="s">
        <v>206</v>
      </c>
      <c r="B1246" s="817"/>
      <c r="C1246" s="818" t="s">
        <v>267</v>
      </c>
      <c r="D1246" s="819" t="s">
        <v>2</v>
      </c>
      <c r="E1246" s="853" t="s">
        <v>120</v>
      </c>
      <c r="F1246" s="832" t="s">
        <v>35</v>
      </c>
      <c r="G1246" s="833" t="s">
        <v>19</v>
      </c>
      <c r="H1246" s="842" t="s">
        <v>89</v>
      </c>
      <c r="I1246" s="17"/>
      <c r="J1246" s="17"/>
      <c r="K1246" s="16"/>
      <c r="L1246" s="16"/>
      <c r="M1246" s="4"/>
      <c r="N1246" s="14"/>
      <c r="O1246" s="824"/>
      <c r="P1246" s="271"/>
      <c r="Q1246" s="825"/>
      <c r="R1246" s="826"/>
      <c r="S1246" s="827"/>
      <c r="T1246" s="828"/>
      <c r="U1246" s="829"/>
      <c r="V1246" s="830"/>
      <c r="W1246" s="824"/>
      <c r="X1246" s="824"/>
      <c r="Y1246" s="706"/>
      <c r="Z1246" s="824"/>
    </row>
    <row r="1247" spans="1:26">
      <c r="A1247" s="817" t="s">
        <v>206</v>
      </c>
      <c r="B1247" s="817" t="s">
        <v>220</v>
      </c>
      <c r="C1247" s="818" t="s">
        <v>268</v>
      </c>
      <c r="D1247" s="819" t="str">
        <f t="shared" ref="D1247" si="1233">B1247&amp;" "&amp;" "&amp;C1247</f>
        <v>10-044  キングリザード</v>
      </c>
      <c r="E1247" s="853" t="s">
        <v>120</v>
      </c>
      <c r="F1247" s="832" t="s">
        <v>35</v>
      </c>
      <c r="G1247" s="833" t="s">
        <v>19</v>
      </c>
      <c r="H1247" s="842" t="s">
        <v>89</v>
      </c>
      <c r="I1247" s="17"/>
      <c r="J1247" s="17"/>
      <c r="K1247" s="9" t="s">
        <v>21</v>
      </c>
      <c r="L1247" s="3" t="s">
        <v>270</v>
      </c>
      <c r="M1247" s="803" t="s">
        <v>3500</v>
      </c>
      <c r="N1247" s="3" t="s">
        <v>83</v>
      </c>
      <c r="O1247" s="824"/>
      <c r="P1247" s="271"/>
      <c r="Q1247" s="825">
        <v>2430</v>
      </c>
      <c r="R1247" s="826">
        <v>1420</v>
      </c>
      <c r="S1247" s="827">
        <v>710</v>
      </c>
      <c r="T1247" s="828">
        <v>1140</v>
      </c>
      <c r="U1247" s="829">
        <v>1290</v>
      </c>
      <c r="V1247" s="830">
        <f t="shared" ref="V1247" si="1234">SUM(Q1247:U1248)</f>
        <v>6990</v>
      </c>
      <c r="W1247" s="824" t="s">
        <v>4451</v>
      </c>
      <c r="X1247" s="824"/>
      <c r="Y1247" s="706"/>
      <c r="Z1247" s="824"/>
    </row>
    <row r="1248" spans="1:26">
      <c r="A1248" s="817" t="s">
        <v>206</v>
      </c>
      <c r="B1248" s="817"/>
      <c r="C1248" s="818" t="s">
        <v>268</v>
      </c>
      <c r="D1248" s="819" t="s">
        <v>2</v>
      </c>
      <c r="E1248" s="853" t="s">
        <v>120</v>
      </c>
      <c r="F1248" s="832" t="s">
        <v>35</v>
      </c>
      <c r="G1248" s="833" t="s">
        <v>19</v>
      </c>
      <c r="H1248" s="842" t="s">
        <v>89</v>
      </c>
      <c r="I1248" s="17"/>
      <c r="J1248" s="17"/>
      <c r="K1248" s="16"/>
      <c r="L1248" s="16"/>
      <c r="M1248" s="4"/>
      <c r="N1248" s="14"/>
      <c r="O1248" s="824"/>
      <c r="P1248" s="271"/>
      <c r="Q1248" s="825"/>
      <c r="R1248" s="826"/>
      <c r="S1248" s="827"/>
      <c r="T1248" s="828"/>
      <c r="U1248" s="829"/>
      <c r="V1248" s="830"/>
      <c r="W1248" s="824" t="s">
        <v>4451</v>
      </c>
      <c r="X1248" s="824"/>
      <c r="Y1248" s="706"/>
      <c r="Z1248" s="824"/>
    </row>
    <row r="1249" spans="1:26">
      <c r="A1249" s="817" t="s">
        <v>206</v>
      </c>
      <c r="B1249" s="817" t="s">
        <v>221</v>
      </c>
      <c r="C1249" s="831" t="s">
        <v>2</v>
      </c>
      <c r="D1249" s="819" t="str">
        <f t="shared" ref="D1249" si="1235">B1249&amp;" "&amp;" "&amp;C1249</f>
        <v>10-045  ダイ</v>
      </c>
      <c r="E1249" s="850" t="s">
        <v>36</v>
      </c>
      <c r="F1249" s="821" t="s">
        <v>34</v>
      </c>
      <c r="G1249" s="833" t="s">
        <v>19</v>
      </c>
      <c r="H1249" s="833" t="s">
        <v>19</v>
      </c>
      <c r="I1249" s="823" t="s">
        <v>82</v>
      </c>
      <c r="J1249" s="817">
        <v>2</v>
      </c>
      <c r="K1249" s="9" t="s">
        <v>21</v>
      </c>
      <c r="L1249" s="3" t="s">
        <v>104</v>
      </c>
      <c r="M1249" s="803" t="s">
        <v>3501</v>
      </c>
      <c r="N1249" s="3" t="s">
        <v>83</v>
      </c>
      <c r="O1249" s="824"/>
      <c r="P1249" s="271"/>
      <c r="Q1249" s="825">
        <v>2420</v>
      </c>
      <c r="R1249" s="826">
        <v>1660</v>
      </c>
      <c r="S1249" s="827">
        <v>1090</v>
      </c>
      <c r="T1249" s="828">
        <v>1350</v>
      </c>
      <c r="U1249" s="829">
        <v>1120</v>
      </c>
      <c r="V1249" s="830">
        <f t="shared" ref="V1249" si="1236">SUM(Q1249:U1250)</f>
        <v>7640</v>
      </c>
      <c r="W1249" s="824" t="s">
        <v>3389</v>
      </c>
      <c r="X1249" s="824"/>
      <c r="Y1249" s="706"/>
      <c r="Z1249" s="824"/>
    </row>
    <row r="1250" spans="1:26">
      <c r="A1250" s="817" t="s">
        <v>206</v>
      </c>
      <c r="B1250" s="817"/>
      <c r="C1250" s="831" t="s">
        <v>2</v>
      </c>
      <c r="D1250" s="819" t="s">
        <v>2</v>
      </c>
      <c r="E1250" s="850" t="s">
        <v>36</v>
      </c>
      <c r="F1250" s="821" t="s">
        <v>34</v>
      </c>
      <c r="G1250" s="833" t="s">
        <v>19</v>
      </c>
      <c r="H1250" s="833" t="s">
        <v>19</v>
      </c>
      <c r="I1250" s="823" t="s">
        <v>82</v>
      </c>
      <c r="J1250" s="817">
        <v>2</v>
      </c>
      <c r="K1250" s="16"/>
      <c r="L1250" s="16"/>
      <c r="M1250" s="4"/>
      <c r="N1250" s="14"/>
      <c r="O1250" s="824"/>
      <c r="P1250" s="271"/>
      <c r="Q1250" s="825"/>
      <c r="R1250" s="826"/>
      <c r="S1250" s="827"/>
      <c r="T1250" s="828"/>
      <c r="U1250" s="829"/>
      <c r="V1250" s="830"/>
      <c r="W1250" s="824" t="s">
        <v>3389</v>
      </c>
      <c r="X1250" s="824"/>
      <c r="Y1250" s="706"/>
      <c r="Z1250" s="824"/>
    </row>
    <row r="1251" spans="1:26">
      <c r="A1251" s="817" t="s">
        <v>206</v>
      </c>
      <c r="B1251" s="817" t="s">
        <v>222</v>
      </c>
      <c r="C1251" s="831" t="s">
        <v>38</v>
      </c>
      <c r="D1251" s="819" t="str">
        <f t="shared" ref="D1251" si="1237">B1251&amp;" "&amp;" "&amp;C1251</f>
        <v>10-046  ポップ</v>
      </c>
      <c r="E1251" s="850" t="s">
        <v>36</v>
      </c>
      <c r="F1251" s="821" t="s">
        <v>34</v>
      </c>
      <c r="G1251" s="822" t="s">
        <v>40</v>
      </c>
      <c r="H1251" s="822" t="s">
        <v>40</v>
      </c>
      <c r="I1251" s="17"/>
      <c r="J1251" s="17"/>
      <c r="K1251" s="9" t="s">
        <v>21</v>
      </c>
      <c r="L1251" s="3" t="s">
        <v>105</v>
      </c>
      <c r="M1251" s="803" t="s">
        <v>916</v>
      </c>
      <c r="N1251" s="3" t="s">
        <v>83</v>
      </c>
      <c r="O1251" s="824"/>
      <c r="P1251" s="271"/>
      <c r="Q1251" s="825">
        <v>2340</v>
      </c>
      <c r="R1251" s="826">
        <v>950</v>
      </c>
      <c r="S1251" s="827">
        <v>1770</v>
      </c>
      <c r="T1251" s="828">
        <v>1390</v>
      </c>
      <c r="U1251" s="829">
        <v>1170</v>
      </c>
      <c r="V1251" s="830">
        <f t="shared" ref="V1251" si="1238">SUM(Q1251:U1252)</f>
        <v>7620</v>
      </c>
      <c r="W1251" s="824" t="s">
        <v>3389</v>
      </c>
      <c r="X1251" s="824"/>
      <c r="Y1251" s="706"/>
      <c r="Z1251" s="824"/>
    </row>
    <row r="1252" spans="1:26">
      <c r="A1252" s="817" t="s">
        <v>206</v>
      </c>
      <c r="B1252" s="817"/>
      <c r="C1252" s="831" t="s">
        <v>38</v>
      </c>
      <c r="D1252" s="819" t="s">
        <v>2</v>
      </c>
      <c r="E1252" s="850" t="s">
        <v>36</v>
      </c>
      <c r="F1252" s="821" t="s">
        <v>34</v>
      </c>
      <c r="G1252" s="822" t="s">
        <v>40</v>
      </c>
      <c r="H1252" s="822" t="s">
        <v>40</v>
      </c>
      <c r="I1252" s="17"/>
      <c r="J1252" s="17"/>
      <c r="K1252" s="7" t="s">
        <v>37</v>
      </c>
      <c r="L1252" s="3" t="s">
        <v>98</v>
      </c>
      <c r="M1252" s="803" t="s">
        <v>1144</v>
      </c>
      <c r="N1252" s="3" t="s">
        <v>86</v>
      </c>
      <c r="O1252" s="824"/>
      <c r="P1252" s="271"/>
      <c r="Q1252" s="825"/>
      <c r="R1252" s="826"/>
      <c r="S1252" s="827"/>
      <c r="T1252" s="828"/>
      <c r="U1252" s="829"/>
      <c r="V1252" s="830"/>
      <c r="W1252" s="824" t="s">
        <v>3389</v>
      </c>
      <c r="X1252" s="824"/>
      <c r="Y1252" s="706"/>
      <c r="Z1252" s="824"/>
    </row>
    <row r="1253" spans="1:26">
      <c r="A1253" s="817" t="s">
        <v>206</v>
      </c>
      <c r="B1253" s="817" t="s">
        <v>223</v>
      </c>
      <c r="C1253" s="831" t="s">
        <v>183</v>
      </c>
      <c r="D1253" s="819" t="str">
        <f t="shared" ref="D1253" si="1239">B1253&amp;" "&amp;" "&amp;C1253</f>
        <v>10-047  マァム</v>
      </c>
      <c r="E1253" s="850" t="s">
        <v>36</v>
      </c>
      <c r="F1253" s="821" t="s">
        <v>34</v>
      </c>
      <c r="G1253" s="833" t="s">
        <v>19</v>
      </c>
      <c r="H1253" s="833" t="s">
        <v>19</v>
      </c>
      <c r="I1253" s="17"/>
      <c r="J1253" s="17"/>
      <c r="K1253" s="11" t="s">
        <v>81</v>
      </c>
      <c r="L1253" s="3" t="s">
        <v>81</v>
      </c>
      <c r="M1253" s="803" t="s">
        <v>1120</v>
      </c>
      <c r="N1253" s="3" t="s">
        <v>86</v>
      </c>
      <c r="O1253" s="824"/>
      <c r="P1253" s="271"/>
      <c r="Q1253" s="825">
        <v>2420</v>
      </c>
      <c r="R1253" s="826">
        <v>1420</v>
      </c>
      <c r="S1253" s="827">
        <v>980</v>
      </c>
      <c r="T1253" s="828">
        <v>1500</v>
      </c>
      <c r="U1253" s="829">
        <v>1300</v>
      </c>
      <c r="V1253" s="830">
        <f t="shared" ref="V1253" si="1240">SUM(Q1253:U1254)</f>
        <v>7620</v>
      </c>
      <c r="W1253" s="824" t="s">
        <v>3389</v>
      </c>
      <c r="X1253" s="824"/>
      <c r="Y1253" s="706"/>
      <c r="Z1253" s="824"/>
    </row>
    <row r="1254" spans="1:26">
      <c r="A1254" s="817" t="s">
        <v>206</v>
      </c>
      <c r="B1254" s="817"/>
      <c r="C1254" s="831" t="s">
        <v>183</v>
      </c>
      <c r="D1254" s="819" t="s">
        <v>2</v>
      </c>
      <c r="E1254" s="850" t="s">
        <v>36</v>
      </c>
      <c r="F1254" s="821" t="s">
        <v>34</v>
      </c>
      <c r="G1254" s="833" t="s">
        <v>19</v>
      </c>
      <c r="H1254" s="833" t="s">
        <v>19</v>
      </c>
      <c r="I1254" s="17"/>
      <c r="J1254" s="17"/>
      <c r="K1254" s="7" t="s">
        <v>37</v>
      </c>
      <c r="L1254" s="3" t="s">
        <v>102</v>
      </c>
      <c r="M1254" s="803" t="s">
        <v>1199</v>
      </c>
      <c r="N1254" s="3" t="s">
        <v>86</v>
      </c>
      <c r="O1254" s="824"/>
      <c r="P1254" s="271"/>
      <c r="Q1254" s="825"/>
      <c r="R1254" s="826"/>
      <c r="S1254" s="827"/>
      <c r="T1254" s="828"/>
      <c r="U1254" s="829"/>
      <c r="V1254" s="830"/>
      <c r="W1254" s="824" t="s">
        <v>3389</v>
      </c>
      <c r="X1254" s="824"/>
      <c r="Y1254" s="706"/>
      <c r="Z1254" s="824"/>
    </row>
    <row r="1255" spans="1:26">
      <c r="A1255" s="817" t="s">
        <v>206</v>
      </c>
      <c r="B1255" s="817" t="s">
        <v>224</v>
      </c>
      <c r="C1255" s="831" t="s">
        <v>172</v>
      </c>
      <c r="D1255" s="819" t="str">
        <f t="shared" ref="D1255" si="1241">B1255&amp;" "&amp;" "&amp;C1255</f>
        <v>10-048  ヒュンケル</v>
      </c>
      <c r="E1255" s="850" t="s">
        <v>36</v>
      </c>
      <c r="F1255" s="821" t="s">
        <v>34</v>
      </c>
      <c r="G1255" s="833" t="s">
        <v>19</v>
      </c>
      <c r="H1255" s="835" t="s">
        <v>88</v>
      </c>
      <c r="I1255" s="848" t="s">
        <v>87</v>
      </c>
      <c r="J1255" s="817">
        <v>2</v>
      </c>
      <c r="K1255" s="9" t="s">
        <v>21</v>
      </c>
      <c r="L1255" s="3" t="s">
        <v>104</v>
      </c>
      <c r="M1255" s="803" t="s">
        <v>917</v>
      </c>
      <c r="N1255" s="3" t="s">
        <v>83</v>
      </c>
      <c r="O1255" s="824"/>
      <c r="P1255" s="271"/>
      <c r="Q1255" s="825">
        <v>2440</v>
      </c>
      <c r="R1255" s="826">
        <v>1510</v>
      </c>
      <c r="S1255" s="827">
        <v>830</v>
      </c>
      <c r="T1255" s="828">
        <v>1220</v>
      </c>
      <c r="U1255" s="829">
        <v>1620</v>
      </c>
      <c r="V1255" s="830">
        <f t="shared" ref="V1255" si="1242">SUM(Q1255:U1256)</f>
        <v>7620</v>
      </c>
      <c r="W1255" s="378" t="s">
        <v>3389</v>
      </c>
      <c r="X1255" s="824"/>
      <c r="Y1255" s="706"/>
      <c r="Z1255" s="824"/>
    </row>
    <row r="1256" spans="1:26">
      <c r="A1256" s="817" t="s">
        <v>206</v>
      </c>
      <c r="B1256" s="817"/>
      <c r="C1256" s="831" t="s">
        <v>172</v>
      </c>
      <c r="D1256" s="819" t="s">
        <v>2</v>
      </c>
      <c r="E1256" s="850" t="s">
        <v>36</v>
      </c>
      <c r="F1256" s="821" t="s">
        <v>34</v>
      </c>
      <c r="G1256" s="833" t="s">
        <v>19</v>
      </c>
      <c r="H1256" s="835" t="s">
        <v>88</v>
      </c>
      <c r="I1256" s="848" t="s">
        <v>87</v>
      </c>
      <c r="J1256" s="817">
        <v>2</v>
      </c>
      <c r="K1256" s="16"/>
      <c r="L1256" s="16"/>
      <c r="M1256" s="4"/>
      <c r="N1256" s="14"/>
      <c r="O1256" s="824"/>
      <c r="P1256" s="271"/>
      <c r="Q1256" s="825"/>
      <c r="R1256" s="826"/>
      <c r="S1256" s="827"/>
      <c r="T1256" s="828"/>
      <c r="U1256" s="829"/>
      <c r="V1256" s="830"/>
      <c r="W1256" s="380" t="s">
        <v>4450</v>
      </c>
      <c r="X1256" s="824"/>
      <c r="Y1256" s="706"/>
      <c r="Z1256" s="824"/>
    </row>
    <row r="1257" spans="1:26">
      <c r="A1257" s="817" t="s">
        <v>206</v>
      </c>
      <c r="B1257" s="817" t="s">
        <v>225</v>
      </c>
      <c r="C1257" s="831" t="s">
        <v>44</v>
      </c>
      <c r="D1257" s="819" t="str">
        <f t="shared" ref="D1257" si="1243">B1257&amp;" "&amp;" "&amp;C1257</f>
        <v>10-049  ヒム</v>
      </c>
      <c r="E1257" s="850" t="s">
        <v>36</v>
      </c>
      <c r="F1257" s="821" t="s">
        <v>34</v>
      </c>
      <c r="G1257" s="833" t="s">
        <v>19</v>
      </c>
      <c r="H1257" s="833" t="s">
        <v>19</v>
      </c>
      <c r="I1257" s="834" t="s">
        <v>90</v>
      </c>
      <c r="J1257" s="817">
        <v>2</v>
      </c>
      <c r="K1257" s="9" t="s">
        <v>21</v>
      </c>
      <c r="L1257" s="3" t="s">
        <v>131</v>
      </c>
      <c r="M1257" s="803" t="s">
        <v>918</v>
      </c>
      <c r="N1257" s="14" t="s">
        <v>94</v>
      </c>
      <c r="O1257" s="824"/>
      <c r="P1257" s="271"/>
      <c r="Q1257" s="825">
        <v>2350</v>
      </c>
      <c r="R1257" s="826">
        <v>1600</v>
      </c>
      <c r="S1257" s="827">
        <v>1110</v>
      </c>
      <c r="T1257" s="828">
        <v>1280</v>
      </c>
      <c r="U1257" s="829">
        <v>1300</v>
      </c>
      <c r="V1257" s="830">
        <f t="shared" ref="V1257" si="1244">SUM(Q1257:U1258)</f>
        <v>7640</v>
      </c>
      <c r="W1257" s="824" t="s">
        <v>3402</v>
      </c>
      <c r="X1257" s="824"/>
      <c r="Y1257" s="859" t="s">
        <v>5495</v>
      </c>
      <c r="Z1257" s="824"/>
    </row>
    <row r="1258" spans="1:26">
      <c r="A1258" s="817" t="s">
        <v>206</v>
      </c>
      <c r="B1258" s="817"/>
      <c r="C1258" s="831" t="s">
        <v>44</v>
      </c>
      <c r="D1258" s="819" t="s">
        <v>2</v>
      </c>
      <c r="E1258" s="850" t="s">
        <v>36</v>
      </c>
      <c r="F1258" s="821" t="s">
        <v>34</v>
      </c>
      <c r="G1258" s="833" t="s">
        <v>19</v>
      </c>
      <c r="H1258" s="833" t="s">
        <v>19</v>
      </c>
      <c r="I1258" s="834" t="s">
        <v>90</v>
      </c>
      <c r="J1258" s="817">
        <v>2</v>
      </c>
      <c r="K1258" s="16"/>
      <c r="L1258" s="16"/>
      <c r="M1258" s="4"/>
      <c r="N1258" s="14"/>
      <c r="O1258" s="824"/>
      <c r="P1258" s="271"/>
      <c r="Q1258" s="825"/>
      <c r="R1258" s="826"/>
      <c r="S1258" s="827"/>
      <c r="T1258" s="828"/>
      <c r="U1258" s="829"/>
      <c r="V1258" s="830"/>
      <c r="W1258" s="824" t="s">
        <v>3402</v>
      </c>
      <c r="X1258" s="824"/>
      <c r="Y1258" s="859" t="s">
        <v>5495</v>
      </c>
      <c r="Z1258" s="824"/>
    </row>
    <row r="1259" spans="1:26">
      <c r="A1259" s="817" t="s">
        <v>206</v>
      </c>
      <c r="B1259" s="817" t="s">
        <v>226</v>
      </c>
      <c r="C1259" s="831" t="s">
        <v>189</v>
      </c>
      <c r="D1259" s="819" t="str">
        <f t="shared" ref="D1259" si="1245">B1259&amp;" "&amp;" "&amp;C1259</f>
        <v>10-050  アバン</v>
      </c>
      <c r="E1259" s="850" t="s">
        <v>36</v>
      </c>
      <c r="F1259" s="821" t="s">
        <v>34</v>
      </c>
      <c r="G1259" s="833" t="s">
        <v>19</v>
      </c>
      <c r="H1259" s="833" t="s">
        <v>19</v>
      </c>
      <c r="I1259" s="849" t="s">
        <v>91</v>
      </c>
      <c r="J1259" s="817">
        <v>2</v>
      </c>
      <c r="K1259" s="9" t="s">
        <v>21</v>
      </c>
      <c r="L1259" s="3" t="s">
        <v>3</v>
      </c>
      <c r="M1259" s="37" t="s">
        <v>3502</v>
      </c>
      <c r="N1259" s="3" t="s">
        <v>84</v>
      </c>
      <c r="O1259" s="824"/>
      <c r="P1259" s="271"/>
      <c r="Q1259" s="825">
        <v>2330</v>
      </c>
      <c r="R1259" s="826">
        <v>1550</v>
      </c>
      <c r="S1259" s="827">
        <v>1090</v>
      </c>
      <c r="T1259" s="828">
        <v>1300</v>
      </c>
      <c r="U1259" s="829">
        <v>1320</v>
      </c>
      <c r="V1259" s="830">
        <f t="shared" ref="V1259" si="1246">SUM(Q1259:U1260)</f>
        <v>7590</v>
      </c>
      <c r="W1259" s="824"/>
      <c r="X1259" s="824"/>
      <c r="Y1259" s="706"/>
      <c r="Z1259" s="824"/>
    </row>
    <row r="1260" spans="1:26">
      <c r="A1260" s="817" t="s">
        <v>206</v>
      </c>
      <c r="B1260" s="817"/>
      <c r="C1260" s="831" t="s">
        <v>189</v>
      </c>
      <c r="D1260" s="819" t="s">
        <v>2</v>
      </c>
      <c r="E1260" s="850" t="s">
        <v>36</v>
      </c>
      <c r="F1260" s="821" t="s">
        <v>34</v>
      </c>
      <c r="G1260" s="833" t="s">
        <v>19</v>
      </c>
      <c r="H1260" s="833" t="s">
        <v>19</v>
      </c>
      <c r="I1260" s="849" t="s">
        <v>91</v>
      </c>
      <c r="J1260" s="817">
        <v>2</v>
      </c>
      <c r="K1260" s="16"/>
      <c r="L1260" s="16"/>
      <c r="M1260" s="4"/>
      <c r="N1260" s="14"/>
      <c r="O1260" s="824"/>
      <c r="P1260" s="271"/>
      <c r="Q1260" s="825"/>
      <c r="R1260" s="826"/>
      <c r="S1260" s="827"/>
      <c r="T1260" s="828"/>
      <c r="U1260" s="829"/>
      <c r="V1260" s="830"/>
      <c r="W1260" s="824"/>
      <c r="X1260" s="824"/>
      <c r="Y1260" s="706"/>
      <c r="Z1260" s="824"/>
    </row>
    <row r="1261" spans="1:26">
      <c r="A1261" s="817" t="s">
        <v>206</v>
      </c>
      <c r="B1261" s="817" t="s">
        <v>227</v>
      </c>
      <c r="C1261" s="831" t="s">
        <v>4</v>
      </c>
      <c r="D1261" s="819" t="str">
        <f t="shared" ref="D1261" si="1247">B1261&amp;" "&amp;" "&amp;C1261</f>
        <v>10-051  クロコダイン</v>
      </c>
      <c r="E1261" s="850" t="s">
        <v>36</v>
      </c>
      <c r="F1261" s="821" t="s">
        <v>34</v>
      </c>
      <c r="G1261" s="842" t="s">
        <v>89</v>
      </c>
      <c r="H1261" s="833" t="s">
        <v>19</v>
      </c>
      <c r="I1261" s="848" t="s">
        <v>87</v>
      </c>
      <c r="J1261" s="817">
        <v>1</v>
      </c>
      <c r="K1261" s="9" t="s">
        <v>21</v>
      </c>
      <c r="L1261" s="3" t="s">
        <v>271</v>
      </c>
      <c r="M1261" s="803" t="s">
        <v>1145</v>
      </c>
      <c r="N1261" s="3" t="s">
        <v>83</v>
      </c>
      <c r="O1261" s="824"/>
      <c r="P1261" s="271"/>
      <c r="Q1261" s="825">
        <v>2530</v>
      </c>
      <c r="R1261" s="826">
        <v>1710</v>
      </c>
      <c r="S1261" s="827">
        <v>810</v>
      </c>
      <c r="T1261" s="828">
        <v>990</v>
      </c>
      <c r="U1261" s="829">
        <v>1580</v>
      </c>
      <c r="V1261" s="830">
        <f t="shared" ref="V1261" si="1248">SUM(Q1261:U1262)</f>
        <v>7620</v>
      </c>
      <c r="W1261" s="824"/>
      <c r="X1261" s="824"/>
      <c r="Y1261" s="706"/>
      <c r="Z1261" s="824"/>
    </row>
    <row r="1262" spans="1:26">
      <c r="A1262" s="817" t="s">
        <v>206</v>
      </c>
      <c r="B1262" s="817"/>
      <c r="C1262" s="831" t="s">
        <v>4</v>
      </c>
      <c r="D1262" s="819" t="s">
        <v>2</v>
      </c>
      <c r="E1262" s="850" t="s">
        <v>36</v>
      </c>
      <c r="F1262" s="821" t="s">
        <v>34</v>
      </c>
      <c r="G1262" s="842" t="s">
        <v>89</v>
      </c>
      <c r="H1262" s="833" t="s">
        <v>19</v>
      </c>
      <c r="I1262" s="848" t="s">
        <v>87</v>
      </c>
      <c r="J1262" s="817">
        <v>1</v>
      </c>
      <c r="K1262" s="14"/>
      <c r="L1262" s="14"/>
      <c r="M1262" s="4"/>
      <c r="N1262" s="14"/>
      <c r="O1262" s="824"/>
      <c r="P1262" s="271"/>
      <c r="Q1262" s="825"/>
      <c r="R1262" s="826"/>
      <c r="S1262" s="827"/>
      <c r="T1262" s="828"/>
      <c r="U1262" s="829"/>
      <c r="V1262" s="830"/>
      <c r="W1262" s="824"/>
      <c r="X1262" s="824"/>
      <c r="Y1262" s="706"/>
      <c r="Z1262" s="824"/>
    </row>
    <row r="1263" spans="1:26">
      <c r="A1263" s="817" t="s">
        <v>206</v>
      </c>
      <c r="B1263" s="817" t="s">
        <v>228</v>
      </c>
      <c r="C1263" s="831" t="s">
        <v>43</v>
      </c>
      <c r="D1263" s="819" t="str">
        <f t="shared" ref="D1263" si="1249">B1263&amp;" "&amp;" "&amp;C1263</f>
        <v>10-052  ラーハルト</v>
      </c>
      <c r="E1263" s="841" t="s">
        <v>54</v>
      </c>
      <c r="F1263" s="832" t="s">
        <v>35</v>
      </c>
      <c r="G1263" s="833" t="s">
        <v>19</v>
      </c>
      <c r="H1263" s="833" t="s">
        <v>19</v>
      </c>
      <c r="I1263" s="15"/>
      <c r="J1263" s="15"/>
      <c r="K1263" s="7" t="s">
        <v>37</v>
      </c>
      <c r="L1263" s="3" t="s">
        <v>102</v>
      </c>
      <c r="M1263" s="803" t="s">
        <v>1200</v>
      </c>
      <c r="N1263" s="3" t="s">
        <v>86</v>
      </c>
      <c r="O1263" s="824"/>
      <c r="P1263" s="271"/>
      <c r="Q1263" s="825">
        <v>2380</v>
      </c>
      <c r="R1263" s="826">
        <v>1580</v>
      </c>
      <c r="S1263" s="827">
        <v>1330</v>
      </c>
      <c r="T1263" s="828">
        <v>1670</v>
      </c>
      <c r="U1263" s="829">
        <v>1000</v>
      </c>
      <c r="V1263" s="830">
        <f t="shared" ref="V1263" si="1250">SUM(Q1263:U1264)</f>
        <v>7960</v>
      </c>
      <c r="W1263" s="378" t="s">
        <v>3397</v>
      </c>
      <c r="X1263" s="824"/>
      <c r="Y1263" s="706"/>
      <c r="Z1263" s="824"/>
    </row>
    <row r="1264" spans="1:26">
      <c r="A1264" s="817" t="s">
        <v>206</v>
      </c>
      <c r="B1264" s="817"/>
      <c r="C1264" s="831" t="s">
        <v>43</v>
      </c>
      <c r="D1264" s="819" t="s">
        <v>2</v>
      </c>
      <c r="E1264" s="841" t="s">
        <v>54</v>
      </c>
      <c r="F1264" s="832" t="s">
        <v>35</v>
      </c>
      <c r="G1264" s="833" t="s">
        <v>19</v>
      </c>
      <c r="H1264" s="833" t="s">
        <v>19</v>
      </c>
      <c r="I1264" s="15"/>
      <c r="J1264" s="15"/>
      <c r="K1264" s="9" t="s">
        <v>21</v>
      </c>
      <c r="L1264" s="3" t="s">
        <v>131</v>
      </c>
      <c r="M1264" s="37" t="s">
        <v>1052</v>
      </c>
      <c r="N1264" s="3" t="s">
        <v>95</v>
      </c>
      <c r="O1264" s="824"/>
      <c r="P1264" s="271"/>
      <c r="Q1264" s="825"/>
      <c r="R1264" s="826"/>
      <c r="S1264" s="827"/>
      <c r="T1264" s="828"/>
      <c r="U1264" s="829"/>
      <c r="V1264" s="830"/>
      <c r="W1264" s="378" t="s">
        <v>4450</v>
      </c>
      <c r="X1264" s="824"/>
      <c r="Y1264" s="706"/>
      <c r="Z1264" s="824"/>
    </row>
    <row r="1265" spans="1:26">
      <c r="A1265" s="817" t="s">
        <v>206</v>
      </c>
      <c r="B1265" s="817" t="s">
        <v>229</v>
      </c>
      <c r="C1265" s="831" t="s">
        <v>188</v>
      </c>
      <c r="D1265" s="819" t="str">
        <f t="shared" ref="D1265" si="1251">B1265&amp;" "&amp;" "&amp;C1265</f>
        <v>10-053  キルバーン</v>
      </c>
      <c r="E1265" s="841" t="s">
        <v>54</v>
      </c>
      <c r="F1265" s="840" t="s">
        <v>74</v>
      </c>
      <c r="G1265" s="833" t="s">
        <v>19</v>
      </c>
      <c r="H1265" s="833" t="s">
        <v>19</v>
      </c>
      <c r="I1265" s="849" t="s">
        <v>91</v>
      </c>
      <c r="J1265" s="817" t="s">
        <v>4264</v>
      </c>
      <c r="K1265" s="8" t="s">
        <v>99</v>
      </c>
      <c r="L1265" s="3" t="s">
        <v>131</v>
      </c>
      <c r="M1265" s="803" t="s">
        <v>919</v>
      </c>
      <c r="N1265" s="3" t="s">
        <v>84</v>
      </c>
      <c r="O1265" s="824"/>
      <c r="P1265" s="271"/>
      <c r="Q1265" s="825">
        <v>2440</v>
      </c>
      <c r="R1265" s="826">
        <v>1600</v>
      </c>
      <c r="S1265" s="827">
        <v>1350</v>
      </c>
      <c r="T1265" s="828">
        <v>1340</v>
      </c>
      <c r="U1265" s="829">
        <v>1240</v>
      </c>
      <c r="V1265" s="830">
        <f t="shared" ref="V1265" si="1252">SUM(Q1265:U1266)</f>
        <v>7970</v>
      </c>
      <c r="W1265" s="824"/>
      <c r="X1265" s="824"/>
      <c r="Y1265" s="706"/>
      <c r="Z1265" s="824"/>
    </row>
    <row r="1266" spans="1:26">
      <c r="A1266" s="817" t="s">
        <v>206</v>
      </c>
      <c r="B1266" s="817"/>
      <c r="C1266" s="831" t="s">
        <v>188</v>
      </c>
      <c r="D1266" s="819" t="s">
        <v>2</v>
      </c>
      <c r="E1266" s="841" t="s">
        <v>54</v>
      </c>
      <c r="F1266" s="840" t="s">
        <v>74</v>
      </c>
      <c r="G1266" s="833" t="s">
        <v>19</v>
      </c>
      <c r="H1266" s="833" t="s">
        <v>19</v>
      </c>
      <c r="I1266" s="849" t="s">
        <v>91</v>
      </c>
      <c r="J1266" s="817" t="s">
        <v>4264</v>
      </c>
      <c r="K1266" s="14"/>
      <c r="L1266" s="14"/>
      <c r="M1266" s="4"/>
      <c r="N1266" s="14"/>
      <c r="O1266" s="824"/>
      <c r="P1266" s="271"/>
      <c r="Q1266" s="825"/>
      <c r="R1266" s="826"/>
      <c r="S1266" s="827"/>
      <c r="T1266" s="828"/>
      <c r="U1266" s="829"/>
      <c r="V1266" s="830"/>
      <c r="W1266" s="824"/>
      <c r="X1266" s="824"/>
      <c r="Y1266" s="706"/>
      <c r="Z1266" s="824"/>
    </row>
    <row r="1267" spans="1:26">
      <c r="A1267" s="817" t="s">
        <v>206</v>
      </c>
      <c r="B1267" s="817" t="s">
        <v>230</v>
      </c>
      <c r="C1267" s="831" t="s">
        <v>187</v>
      </c>
      <c r="D1267" s="819" t="str">
        <f t="shared" ref="D1267" si="1253">B1267&amp;" "&amp;" "&amp;C1267</f>
        <v>10-054  ミストバーン</v>
      </c>
      <c r="E1267" s="841" t="s">
        <v>54</v>
      </c>
      <c r="F1267" s="851" t="s">
        <v>78</v>
      </c>
      <c r="G1267" s="833" t="s">
        <v>19</v>
      </c>
      <c r="H1267" s="833" t="s">
        <v>19</v>
      </c>
      <c r="I1267" s="823" t="s">
        <v>82</v>
      </c>
      <c r="J1267" s="817">
        <v>2</v>
      </c>
      <c r="K1267" s="8" t="s">
        <v>99</v>
      </c>
      <c r="L1267" s="3" t="s">
        <v>131</v>
      </c>
      <c r="M1267" s="39" t="s">
        <v>3503</v>
      </c>
      <c r="N1267" s="14" t="s">
        <v>94</v>
      </c>
      <c r="O1267" s="824"/>
      <c r="P1267" s="271"/>
      <c r="Q1267" s="825">
        <v>2500</v>
      </c>
      <c r="R1267" s="826">
        <v>1630</v>
      </c>
      <c r="S1267" s="827">
        <v>1390</v>
      </c>
      <c r="T1267" s="828">
        <v>1170</v>
      </c>
      <c r="U1267" s="829">
        <v>1280</v>
      </c>
      <c r="V1267" s="830">
        <f t="shared" ref="V1267" si="1254">SUM(Q1267:U1268)</f>
        <v>7970</v>
      </c>
      <c r="W1267" s="824" t="s">
        <v>4687</v>
      </c>
      <c r="X1267" s="824"/>
      <c r="Y1267" s="706"/>
      <c r="Z1267" s="824"/>
    </row>
    <row r="1268" spans="1:26">
      <c r="A1268" s="817" t="s">
        <v>206</v>
      </c>
      <c r="B1268" s="817"/>
      <c r="C1268" s="831" t="s">
        <v>187</v>
      </c>
      <c r="D1268" s="819" t="s">
        <v>2</v>
      </c>
      <c r="E1268" s="841" t="s">
        <v>54</v>
      </c>
      <c r="F1268" s="851" t="s">
        <v>78</v>
      </c>
      <c r="G1268" s="833" t="s">
        <v>19</v>
      </c>
      <c r="H1268" s="833" t="s">
        <v>19</v>
      </c>
      <c r="I1268" s="823" t="s">
        <v>82</v>
      </c>
      <c r="J1268" s="817">
        <v>2</v>
      </c>
      <c r="K1268" s="14"/>
      <c r="L1268" s="14"/>
      <c r="M1268" s="4"/>
      <c r="N1268" s="14"/>
      <c r="O1268" s="824"/>
      <c r="P1268" s="271"/>
      <c r="Q1268" s="825"/>
      <c r="R1268" s="826"/>
      <c r="S1268" s="827"/>
      <c r="T1268" s="828"/>
      <c r="U1268" s="829"/>
      <c r="V1268" s="830"/>
      <c r="W1268" s="824" t="s">
        <v>4687</v>
      </c>
      <c r="X1268" s="824"/>
      <c r="Y1268" s="706"/>
      <c r="Z1268" s="824"/>
    </row>
    <row r="1269" spans="1:26">
      <c r="A1269" s="817" t="s">
        <v>206</v>
      </c>
      <c r="B1269" s="817" t="s">
        <v>231</v>
      </c>
      <c r="C1269" s="818" t="s">
        <v>247</v>
      </c>
      <c r="D1269" s="819" t="str">
        <f t="shared" ref="D1269" si="1255">B1269&amp;" "&amp;" "&amp;C1269</f>
        <v>10-055  ザボエラ</v>
      </c>
      <c r="E1269" s="841" t="s">
        <v>54</v>
      </c>
      <c r="F1269" s="852" t="s">
        <v>75</v>
      </c>
      <c r="G1269" s="835" t="s">
        <v>88</v>
      </c>
      <c r="H1269" s="822" t="s">
        <v>40</v>
      </c>
      <c r="I1269" s="15"/>
      <c r="J1269" s="15"/>
      <c r="K1269" s="32" t="s">
        <v>21</v>
      </c>
      <c r="L1269" s="3" t="s">
        <v>5540</v>
      </c>
      <c r="M1269" s="803" t="s">
        <v>3504</v>
      </c>
      <c r="N1269" s="3" t="s">
        <v>83</v>
      </c>
      <c r="O1269" s="824"/>
      <c r="P1269" s="271"/>
      <c r="Q1269" s="825">
        <v>2470</v>
      </c>
      <c r="R1269" s="826">
        <v>990</v>
      </c>
      <c r="S1269" s="827">
        <v>1840</v>
      </c>
      <c r="T1269" s="828">
        <v>1490</v>
      </c>
      <c r="U1269" s="829">
        <v>1120</v>
      </c>
      <c r="V1269" s="830">
        <f t="shared" ref="V1269" si="1256">SUM(Q1269:U1270)</f>
        <v>7910</v>
      </c>
      <c r="W1269" s="824" t="s">
        <v>4687</v>
      </c>
      <c r="X1269" s="824"/>
      <c r="Y1269" s="706"/>
      <c r="Z1269" s="824"/>
    </row>
    <row r="1270" spans="1:26">
      <c r="A1270" s="817" t="s">
        <v>206</v>
      </c>
      <c r="B1270" s="817"/>
      <c r="C1270" s="818" t="s">
        <v>247</v>
      </c>
      <c r="D1270" s="819" t="s">
        <v>2</v>
      </c>
      <c r="E1270" s="841" t="s">
        <v>54</v>
      </c>
      <c r="F1270" s="852" t="s">
        <v>75</v>
      </c>
      <c r="G1270" s="835" t="s">
        <v>88</v>
      </c>
      <c r="H1270" s="822" t="s">
        <v>40</v>
      </c>
      <c r="I1270" s="15"/>
      <c r="J1270" s="15"/>
      <c r="K1270" s="9" t="s">
        <v>21</v>
      </c>
      <c r="L1270" s="3" t="s">
        <v>105</v>
      </c>
      <c r="M1270" s="39" t="s">
        <v>3505</v>
      </c>
      <c r="N1270" s="3" t="s">
        <v>85</v>
      </c>
      <c r="O1270" s="824"/>
      <c r="P1270" s="271"/>
      <c r="Q1270" s="825"/>
      <c r="R1270" s="826"/>
      <c r="S1270" s="827"/>
      <c r="T1270" s="828"/>
      <c r="U1270" s="829"/>
      <c r="V1270" s="830"/>
      <c r="W1270" s="824" t="s">
        <v>4687</v>
      </c>
      <c r="X1270" s="824"/>
      <c r="Y1270" s="706"/>
      <c r="Z1270" s="824"/>
    </row>
    <row r="1271" spans="1:26">
      <c r="A1271" s="817" t="s">
        <v>206</v>
      </c>
      <c r="B1271" s="817" t="s">
        <v>232</v>
      </c>
      <c r="C1271" s="818" t="s">
        <v>248</v>
      </c>
      <c r="D1271" s="819" t="str">
        <f t="shared" ref="D1271" si="1257">B1271&amp;" "&amp;" "&amp;C1271</f>
        <v>10-056  超魔生物ザムザ</v>
      </c>
      <c r="E1271" s="841" t="s">
        <v>54</v>
      </c>
      <c r="F1271" s="852" t="s">
        <v>75</v>
      </c>
      <c r="G1271" s="833" t="s">
        <v>19</v>
      </c>
      <c r="H1271" s="835" t="s">
        <v>88</v>
      </c>
      <c r="I1271" s="849" t="s">
        <v>91</v>
      </c>
      <c r="J1271" s="817">
        <v>2</v>
      </c>
      <c r="K1271" s="7" t="s">
        <v>37</v>
      </c>
      <c r="L1271" s="3" t="s">
        <v>98</v>
      </c>
      <c r="M1271" s="803" t="s">
        <v>1188</v>
      </c>
      <c r="N1271" s="3" t="s">
        <v>86</v>
      </c>
      <c r="O1271" s="824"/>
      <c r="P1271" s="271"/>
      <c r="Q1271" s="825">
        <v>2670</v>
      </c>
      <c r="R1271" s="826">
        <v>1670</v>
      </c>
      <c r="S1271" s="827">
        <v>1320</v>
      </c>
      <c r="T1271" s="828">
        <v>1100</v>
      </c>
      <c r="U1271" s="829">
        <v>1200</v>
      </c>
      <c r="V1271" s="830">
        <f t="shared" ref="V1271" si="1258">SUM(Q1271:U1272)</f>
        <v>7960</v>
      </c>
      <c r="W1271" s="824"/>
      <c r="X1271" s="824"/>
      <c r="Y1271" s="706"/>
      <c r="Z1271" s="824"/>
    </row>
    <row r="1272" spans="1:26">
      <c r="A1272" s="817" t="s">
        <v>206</v>
      </c>
      <c r="B1272" s="817"/>
      <c r="C1272" s="818" t="s">
        <v>248</v>
      </c>
      <c r="D1272" s="819" t="s">
        <v>2</v>
      </c>
      <c r="E1272" s="841" t="s">
        <v>54</v>
      </c>
      <c r="F1272" s="852" t="s">
        <v>75</v>
      </c>
      <c r="G1272" s="833" t="s">
        <v>19</v>
      </c>
      <c r="H1272" s="835" t="s">
        <v>88</v>
      </c>
      <c r="I1272" s="849" t="s">
        <v>91</v>
      </c>
      <c r="J1272" s="817">
        <v>2</v>
      </c>
      <c r="K1272" s="14"/>
      <c r="L1272" s="14"/>
      <c r="M1272" s="4"/>
      <c r="N1272" s="14"/>
      <c r="O1272" s="824"/>
      <c r="P1272" s="271"/>
      <c r="Q1272" s="825"/>
      <c r="R1272" s="826"/>
      <c r="S1272" s="827"/>
      <c r="T1272" s="828"/>
      <c r="U1272" s="829"/>
      <c r="V1272" s="830"/>
      <c r="W1272" s="824"/>
      <c r="X1272" s="824"/>
      <c r="Y1272" s="706"/>
      <c r="Z1272" s="824"/>
    </row>
    <row r="1273" spans="1:26">
      <c r="A1273" s="817" t="s">
        <v>206</v>
      </c>
      <c r="B1273" s="817" t="s">
        <v>233</v>
      </c>
      <c r="C1273" s="818" t="s">
        <v>249</v>
      </c>
      <c r="D1273" s="819" t="str">
        <f t="shared" ref="D1273" si="1259">B1273&amp;" "&amp;" "&amp;C1273</f>
        <v>10-057  フレイザード</v>
      </c>
      <c r="E1273" s="841" t="s">
        <v>54</v>
      </c>
      <c r="F1273" s="855" t="s">
        <v>130</v>
      </c>
      <c r="G1273" s="833" t="s">
        <v>19</v>
      </c>
      <c r="H1273" s="822" t="s">
        <v>40</v>
      </c>
      <c r="I1273" s="823" t="s">
        <v>82</v>
      </c>
      <c r="J1273" s="817" t="s">
        <v>4263</v>
      </c>
      <c r="K1273" s="7" t="s">
        <v>37</v>
      </c>
      <c r="L1273" s="3" t="s">
        <v>20</v>
      </c>
      <c r="M1273" s="4" t="s">
        <v>243</v>
      </c>
      <c r="N1273" s="14" t="s">
        <v>94</v>
      </c>
      <c r="O1273" s="824"/>
      <c r="P1273" s="271"/>
      <c r="Q1273" s="825">
        <v>2710</v>
      </c>
      <c r="R1273" s="826">
        <v>1510</v>
      </c>
      <c r="S1273" s="827">
        <v>1430</v>
      </c>
      <c r="T1273" s="828">
        <v>1060</v>
      </c>
      <c r="U1273" s="829">
        <v>1200</v>
      </c>
      <c r="V1273" s="830">
        <f t="shared" ref="V1273" si="1260">SUM(Q1273:U1274)</f>
        <v>7910</v>
      </c>
      <c r="W1273" s="194" t="s">
        <v>3393</v>
      </c>
      <c r="X1273" s="824"/>
      <c r="Y1273" s="706"/>
      <c r="Z1273" s="824"/>
    </row>
    <row r="1274" spans="1:26">
      <c r="A1274" s="817" t="s">
        <v>206</v>
      </c>
      <c r="B1274" s="817"/>
      <c r="C1274" s="818" t="s">
        <v>249</v>
      </c>
      <c r="D1274" s="819" t="s">
        <v>2</v>
      </c>
      <c r="E1274" s="841" t="s">
        <v>54</v>
      </c>
      <c r="F1274" s="855" t="s">
        <v>130</v>
      </c>
      <c r="G1274" s="833" t="s">
        <v>19</v>
      </c>
      <c r="H1274" s="822" t="s">
        <v>40</v>
      </c>
      <c r="I1274" s="823" t="s">
        <v>82</v>
      </c>
      <c r="J1274" s="817" t="s">
        <v>4263</v>
      </c>
      <c r="K1274" s="14"/>
      <c r="L1274" s="14"/>
      <c r="M1274" s="4"/>
      <c r="N1274" s="14"/>
      <c r="O1274" s="824"/>
      <c r="P1274" s="271"/>
      <c r="Q1274" s="825"/>
      <c r="R1274" s="826"/>
      <c r="S1274" s="827"/>
      <c r="T1274" s="828"/>
      <c r="U1274" s="829"/>
      <c r="V1274" s="830"/>
      <c r="W1274" s="194" t="s">
        <v>3395</v>
      </c>
      <c r="X1274" s="824"/>
      <c r="Y1274" s="706"/>
      <c r="Z1274" s="824"/>
    </row>
    <row r="1275" spans="1:26">
      <c r="A1275" s="817" t="s">
        <v>206</v>
      </c>
      <c r="B1275" s="817" t="s">
        <v>234</v>
      </c>
      <c r="C1275" s="831" t="s">
        <v>2</v>
      </c>
      <c r="D1275" s="819" t="str">
        <f t="shared" ref="D1275" si="1261">B1275&amp;" "&amp;" "&amp;C1275</f>
        <v>10-058  ダイ</v>
      </c>
      <c r="E1275" s="841" t="s">
        <v>54</v>
      </c>
      <c r="F1275" s="821" t="s">
        <v>34</v>
      </c>
      <c r="G1275" s="833" t="s">
        <v>19</v>
      </c>
      <c r="H1275" s="833" t="s">
        <v>19</v>
      </c>
      <c r="I1275" s="15"/>
      <c r="J1275" s="15"/>
      <c r="K1275" s="7" t="s">
        <v>37</v>
      </c>
      <c r="L1275" s="3" t="s">
        <v>102</v>
      </c>
      <c r="M1275" s="803" t="s">
        <v>3506</v>
      </c>
      <c r="N1275" s="3" t="s">
        <v>95</v>
      </c>
      <c r="O1275" s="824"/>
      <c r="P1275" s="271"/>
      <c r="Q1275" s="825">
        <v>2510</v>
      </c>
      <c r="R1275" s="826">
        <v>1680</v>
      </c>
      <c r="S1275" s="827">
        <v>1140</v>
      </c>
      <c r="T1275" s="828">
        <v>1450</v>
      </c>
      <c r="U1275" s="829">
        <v>1210</v>
      </c>
      <c r="V1275" s="830">
        <f t="shared" ref="V1275" si="1262">SUM(Q1275:U1276)</f>
        <v>7990</v>
      </c>
      <c r="W1275" s="824" t="s">
        <v>3389</v>
      </c>
      <c r="X1275" s="824"/>
      <c r="Y1275" s="859" t="s">
        <v>5495</v>
      </c>
      <c r="Z1275" s="824"/>
    </row>
    <row r="1276" spans="1:26">
      <c r="A1276" s="817" t="s">
        <v>206</v>
      </c>
      <c r="B1276" s="817"/>
      <c r="C1276" s="831" t="s">
        <v>2</v>
      </c>
      <c r="D1276" s="819" t="s">
        <v>2</v>
      </c>
      <c r="E1276" s="841" t="s">
        <v>54</v>
      </c>
      <c r="F1276" s="821" t="s">
        <v>34</v>
      </c>
      <c r="G1276" s="833" t="s">
        <v>19</v>
      </c>
      <c r="H1276" s="833" t="s">
        <v>19</v>
      </c>
      <c r="I1276" s="15"/>
      <c r="J1276" s="15"/>
      <c r="K1276" s="7" t="s">
        <v>37</v>
      </c>
      <c r="L1276" s="3" t="s">
        <v>98</v>
      </c>
      <c r="M1276" s="803" t="s">
        <v>3507</v>
      </c>
      <c r="N1276" s="3" t="s">
        <v>86</v>
      </c>
      <c r="O1276" s="824"/>
      <c r="P1276" s="271"/>
      <c r="Q1276" s="825"/>
      <c r="R1276" s="826"/>
      <c r="S1276" s="827"/>
      <c r="T1276" s="828"/>
      <c r="U1276" s="829"/>
      <c r="V1276" s="830"/>
      <c r="W1276" s="824" t="s">
        <v>3389</v>
      </c>
      <c r="X1276" s="824"/>
      <c r="Y1276" s="859" t="s">
        <v>5495</v>
      </c>
      <c r="Z1276" s="824"/>
    </row>
    <row r="1277" spans="1:26">
      <c r="A1277" s="817" t="s">
        <v>206</v>
      </c>
      <c r="B1277" s="817" t="s">
        <v>235</v>
      </c>
      <c r="C1277" s="818" t="s">
        <v>250</v>
      </c>
      <c r="D1277" s="819" t="str">
        <f t="shared" ref="D1277" si="1263">B1277&amp;" "&amp;" "&amp;C1277</f>
        <v>10-059  少年アルス</v>
      </c>
      <c r="E1277" s="841" t="s">
        <v>54</v>
      </c>
      <c r="F1277" s="821" t="s">
        <v>34</v>
      </c>
      <c r="G1277" s="833" t="s">
        <v>19</v>
      </c>
      <c r="H1277" s="833" t="s">
        <v>19</v>
      </c>
      <c r="I1277" s="848" t="s">
        <v>87</v>
      </c>
      <c r="J1277" s="845">
        <v>3</v>
      </c>
      <c r="K1277" s="7" t="s">
        <v>37</v>
      </c>
      <c r="L1277" s="3" t="s">
        <v>98</v>
      </c>
      <c r="M1277" s="803" t="s">
        <v>1053</v>
      </c>
      <c r="N1277" s="3" t="s">
        <v>86</v>
      </c>
      <c r="O1277" s="824"/>
      <c r="P1277" s="271"/>
      <c r="Q1277" s="825">
        <v>2600</v>
      </c>
      <c r="R1277" s="826">
        <v>1550</v>
      </c>
      <c r="S1277" s="827">
        <v>1160</v>
      </c>
      <c r="T1277" s="828">
        <v>1360</v>
      </c>
      <c r="U1277" s="829">
        <v>1220</v>
      </c>
      <c r="V1277" s="830">
        <f t="shared" ref="V1277" si="1264">SUM(Q1277:U1278)</f>
        <v>7890</v>
      </c>
      <c r="W1277" s="824"/>
      <c r="X1277" s="824"/>
      <c r="Y1277" s="706"/>
      <c r="Z1277" s="824"/>
    </row>
    <row r="1278" spans="1:26">
      <c r="A1278" s="817" t="s">
        <v>206</v>
      </c>
      <c r="B1278" s="817"/>
      <c r="C1278" s="818" t="s">
        <v>250</v>
      </c>
      <c r="D1278" s="819" t="s">
        <v>2</v>
      </c>
      <c r="E1278" s="841" t="s">
        <v>54</v>
      </c>
      <c r="F1278" s="821" t="s">
        <v>34</v>
      </c>
      <c r="G1278" s="833" t="s">
        <v>19</v>
      </c>
      <c r="H1278" s="833" t="s">
        <v>19</v>
      </c>
      <c r="I1278" s="848" t="s">
        <v>87</v>
      </c>
      <c r="J1278" s="845">
        <v>3</v>
      </c>
      <c r="K1278" s="14"/>
      <c r="L1278" s="14"/>
      <c r="M1278" s="4"/>
      <c r="N1278" s="14"/>
      <c r="O1278" s="824"/>
      <c r="P1278" s="271"/>
      <c r="Q1278" s="825"/>
      <c r="R1278" s="826"/>
      <c r="S1278" s="827"/>
      <c r="T1278" s="828"/>
      <c r="U1278" s="829"/>
      <c r="V1278" s="830"/>
      <c r="W1278" s="824"/>
      <c r="X1278" s="824"/>
      <c r="Y1278" s="706"/>
      <c r="Z1278" s="824"/>
    </row>
    <row r="1279" spans="1:26">
      <c r="A1279" s="817" t="s">
        <v>206</v>
      </c>
      <c r="B1279" s="817" t="s">
        <v>236</v>
      </c>
      <c r="C1279" s="818" t="s">
        <v>251</v>
      </c>
      <c r="D1279" s="819" t="str">
        <f t="shared" ref="D1279" si="1265">B1279&amp;" "&amp;" "&amp;C1279</f>
        <v>10-060  王子キーファ</v>
      </c>
      <c r="E1279" s="841" t="s">
        <v>54</v>
      </c>
      <c r="F1279" s="821" t="s">
        <v>34</v>
      </c>
      <c r="G1279" s="833" t="s">
        <v>19</v>
      </c>
      <c r="H1279" s="833" t="s">
        <v>19</v>
      </c>
      <c r="I1279" s="15"/>
      <c r="J1279" s="15"/>
      <c r="K1279" s="9" t="s">
        <v>21</v>
      </c>
      <c r="L1279" s="3" t="s">
        <v>3</v>
      </c>
      <c r="M1279" s="803" t="s">
        <v>3508</v>
      </c>
      <c r="N1279" s="3" t="s">
        <v>83</v>
      </c>
      <c r="O1279" s="824"/>
      <c r="P1279" s="271"/>
      <c r="Q1279" s="825">
        <v>2510</v>
      </c>
      <c r="R1279" s="826">
        <v>1680</v>
      </c>
      <c r="S1279" s="827">
        <v>1130</v>
      </c>
      <c r="T1279" s="828">
        <v>1150</v>
      </c>
      <c r="U1279" s="829">
        <v>1420</v>
      </c>
      <c r="V1279" s="830">
        <f t="shared" ref="V1279" si="1266">SUM(Q1279:U1280)</f>
        <v>7890</v>
      </c>
      <c r="W1279" s="824"/>
      <c r="X1279" s="824"/>
      <c r="Y1279" s="706"/>
      <c r="Z1279" s="824"/>
    </row>
    <row r="1280" spans="1:26">
      <c r="A1280" s="817" t="s">
        <v>206</v>
      </c>
      <c r="B1280" s="817"/>
      <c r="C1280" s="818" t="s">
        <v>251</v>
      </c>
      <c r="D1280" s="819" t="s">
        <v>2</v>
      </c>
      <c r="E1280" s="841" t="s">
        <v>54</v>
      </c>
      <c r="F1280" s="821" t="s">
        <v>34</v>
      </c>
      <c r="G1280" s="833" t="s">
        <v>19</v>
      </c>
      <c r="H1280" s="833" t="s">
        <v>19</v>
      </c>
      <c r="I1280" s="15"/>
      <c r="J1280" s="15"/>
      <c r="K1280" s="9" t="s">
        <v>21</v>
      </c>
      <c r="L1280" s="3" t="s">
        <v>131</v>
      </c>
      <c r="M1280" s="803" t="s">
        <v>1054</v>
      </c>
      <c r="N1280" s="3" t="s">
        <v>84</v>
      </c>
      <c r="O1280" s="824"/>
      <c r="P1280" s="271"/>
      <c r="Q1280" s="825"/>
      <c r="R1280" s="826"/>
      <c r="S1280" s="827"/>
      <c r="T1280" s="828"/>
      <c r="U1280" s="829"/>
      <c r="V1280" s="830"/>
      <c r="W1280" s="824"/>
      <c r="X1280" s="824"/>
      <c r="Y1280" s="706"/>
      <c r="Z1280" s="824"/>
    </row>
    <row r="1281" spans="1:26">
      <c r="A1281" s="817" t="s">
        <v>206</v>
      </c>
      <c r="B1281" s="817" t="s">
        <v>237</v>
      </c>
      <c r="C1281" s="818" t="s">
        <v>252</v>
      </c>
      <c r="D1281" s="819" t="str">
        <f t="shared" ref="D1281" si="1267">B1281&amp;" "&amp;" "&amp;C1281</f>
        <v>10-061  マリベル</v>
      </c>
      <c r="E1281" s="841" t="s">
        <v>54</v>
      </c>
      <c r="F1281" s="821" t="s">
        <v>34</v>
      </c>
      <c r="G1281" s="822" t="s">
        <v>40</v>
      </c>
      <c r="H1281" s="822" t="s">
        <v>40</v>
      </c>
      <c r="I1281" s="846" t="s">
        <v>93</v>
      </c>
      <c r="J1281" s="817">
        <v>2</v>
      </c>
      <c r="K1281" s="9" t="s">
        <v>21</v>
      </c>
      <c r="L1281" s="3" t="s">
        <v>131</v>
      </c>
      <c r="M1281" s="803" t="s">
        <v>3509</v>
      </c>
      <c r="N1281" s="3" t="s">
        <v>83</v>
      </c>
      <c r="O1281" s="824"/>
      <c r="P1281" s="271"/>
      <c r="Q1281" s="825">
        <v>2370</v>
      </c>
      <c r="R1281" s="826">
        <v>1090</v>
      </c>
      <c r="S1281" s="827">
        <v>1770</v>
      </c>
      <c r="T1281" s="828">
        <v>1380</v>
      </c>
      <c r="U1281" s="829">
        <v>1280</v>
      </c>
      <c r="V1281" s="830">
        <f t="shared" ref="V1281" si="1268">SUM(Q1281:U1282)</f>
        <v>7890</v>
      </c>
      <c r="W1281" s="824"/>
      <c r="X1281" s="824"/>
      <c r="Y1281" s="706"/>
      <c r="Z1281" s="824"/>
    </row>
    <row r="1282" spans="1:26">
      <c r="A1282" s="817" t="s">
        <v>206</v>
      </c>
      <c r="B1282" s="817"/>
      <c r="C1282" s="818" t="s">
        <v>252</v>
      </c>
      <c r="D1282" s="819" t="s">
        <v>2</v>
      </c>
      <c r="E1282" s="841" t="s">
        <v>54</v>
      </c>
      <c r="F1282" s="821" t="s">
        <v>34</v>
      </c>
      <c r="G1282" s="822" t="s">
        <v>40</v>
      </c>
      <c r="H1282" s="822" t="s">
        <v>40</v>
      </c>
      <c r="I1282" s="846" t="s">
        <v>93</v>
      </c>
      <c r="J1282" s="817">
        <v>2</v>
      </c>
      <c r="K1282" s="14"/>
      <c r="L1282" s="14"/>
      <c r="M1282" s="4"/>
      <c r="N1282" s="14"/>
      <c r="O1282" s="824"/>
      <c r="P1282" s="271"/>
      <c r="Q1282" s="825"/>
      <c r="R1282" s="826"/>
      <c r="S1282" s="827"/>
      <c r="T1282" s="828"/>
      <c r="U1282" s="829"/>
      <c r="V1282" s="830"/>
      <c r="W1282" s="824"/>
      <c r="X1282" s="824"/>
      <c r="Y1282" s="706"/>
      <c r="Z1282" s="824"/>
    </row>
    <row r="1283" spans="1:26">
      <c r="A1283" s="817" t="s">
        <v>206</v>
      </c>
      <c r="B1283" s="817" t="s">
        <v>238</v>
      </c>
      <c r="C1283" s="818" t="s">
        <v>253</v>
      </c>
      <c r="D1283" s="819" t="str">
        <f t="shared" ref="D1283" si="1269">B1283&amp;" "&amp;" "&amp;C1283</f>
        <v>10-062  れんごくまちょう</v>
      </c>
      <c r="E1283" s="841" t="s">
        <v>54</v>
      </c>
      <c r="F1283" s="857" t="s">
        <v>128</v>
      </c>
      <c r="G1283" s="833" t="s">
        <v>19</v>
      </c>
      <c r="H1283" s="842" t="s">
        <v>89</v>
      </c>
      <c r="I1283" s="15"/>
      <c r="J1283" s="15"/>
      <c r="K1283" s="7" t="s">
        <v>37</v>
      </c>
      <c r="L1283" s="3" t="s">
        <v>20</v>
      </c>
      <c r="M1283" s="803" t="s">
        <v>1117</v>
      </c>
      <c r="N1283" s="3" t="s">
        <v>83</v>
      </c>
      <c r="O1283" s="824"/>
      <c r="P1283" s="271"/>
      <c r="Q1283" s="825">
        <v>2580</v>
      </c>
      <c r="R1283" s="826">
        <v>1420</v>
      </c>
      <c r="S1283" s="827">
        <v>790</v>
      </c>
      <c r="T1283" s="828">
        <v>1630</v>
      </c>
      <c r="U1283" s="829">
        <v>1440</v>
      </c>
      <c r="V1283" s="830">
        <f t="shared" ref="V1283" si="1270">SUM(Q1283:U1284)</f>
        <v>7860</v>
      </c>
      <c r="W1283" s="831" t="s">
        <v>3392</v>
      </c>
      <c r="X1283" s="824"/>
      <c r="Y1283" s="706"/>
      <c r="Z1283" s="824"/>
    </row>
    <row r="1284" spans="1:26">
      <c r="A1284" s="817" t="s">
        <v>206</v>
      </c>
      <c r="B1284" s="817"/>
      <c r="C1284" s="818" t="s">
        <v>253</v>
      </c>
      <c r="D1284" s="819" t="s">
        <v>2</v>
      </c>
      <c r="E1284" s="841" t="s">
        <v>54</v>
      </c>
      <c r="F1284" s="857" t="s">
        <v>128</v>
      </c>
      <c r="G1284" s="833" t="s">
        <v>19</v>
      </c>
      <c r="H1284" s="842" t="s">
        <v>89</v>
      </c>
      <c r="I1284" s="15"/>
      <c r="J1284" s="15"/>
      <c r="K1284" s="7" t="s">
        <v>37</v>
      </c>
      <c r="L1284" s="3" t="s">
        <v>102</v>
      </c>
      <c r="M1284" s="803" t="s">
        <v>1201</v>
      </c>
      <c r="N1284" s="3" t="s">
        <v>86</v>
      </c>
      <c r="O1284" s="824"/>
      <c r="P1284" s="271"/>
      <c r="Q1284" s="825"/>
      <c r="R1284" s="826"/>
      <c r="S1284" s="827"/>
      <c r="T1284" s="828"/>
      <c r="U1284" s="829"/>
      <c r="V1284" s="830"/>
      <c r="W1284" s="831" t="s">
        <v>3392</v>
      </c>
      <c r="X1284" s="824"/>
      <c r="Y1284" s="706"/>
      <c r="Z1284" s="824"/>
    </row>
    <row r="1285" spans="1:26">
      <c r="A1285" s="817" t="s">
        <v>206</v>
      </c>
      <c r="B1285" s="817" t="s">
        <v>239</v>
      </c>
      <c r="C1285" s="818" t="s">
        <v>254</v>
      </c>
      <c r="D1285" s="819" t="str">
        <f t="shared" ref="D1285" si="1271">B1285&amp;" "&amp;" "&amp;C1285</f>
        <v>10-063  ギガントドラゴン</v>
      </c>
      <c r="E1285" s="841" t="s">
        <v>54</v>
      </c>
      <c r="F1285" s="832" t="s">
        <v>35</v>
      </c>
      <c r="G1285" s="833" t="s">
        <v>19</v>
      </c>
      <c r="H1285" s="833" t="s">
        <v>19</v>
      </c>
      <c r="I1285" s="15"/>
      <c r="J1285" s="15"/>
      <c r="K1285" s="8" t="s">
        <v>99</v>
      </c>
      <c r="L1285" s="3" t="s">
        <v>131</v>
      </c>
      <c r="M1285" s="803" t="s">
        <v>3510</v>
      </c>
      <c r="N1285" s="3" t="s">
        <v>84</v>
      </c>
      <c r="O1285" s="824"/>
      <c r="P1285" s="271"/>
      <c r="Q1285" s="825">
        <v>2620</v>
      </c>
      <c r="R1285" s="826">
        <v>1680</v>
      </c>
      <c r="S1285" s="827">
        <v>770</v>
      </c>
      <c r="T1285" s="828">
        <v>1040</v>
      </c>
      <c r="U1285" s="829">
        <v>1750</v>
      </c>
      <c r="V1285" s="830">
        <f t="shared" ref="V1285" si="1272">SUM(Q1285:U1286)</f>
        <v>7860</v>
      </c>
      <c r="W1285" s="824" t="s">
        <v>4451</v>
      </c>
      <c r="X1285" s="824"/>
      <c r="Y1285" s="706"/>
      <c r="Z1285" s="824"/>
    </row>
    <row r="1286" spans="1:26">
      <c r="A1286" s="817" t="s">
        <v>206</v>
      </c>
      <c r="B1286" s="817"/>
      <c r="C1286" s="818" t="s">
        <v>254</v>
      </c>
      <c r="D1286" s="819" t="s">
        <v>2</v>
      </c>
      <c r="E1286" s="841" t="s">
        <v>54</v>
      </c>
      <c r="F1286" s="832" t="s">
        <v>35</v>
      </c>
      <c r="G1286" s="833" t="s">
        <v>19</v>
      </c>
      <c r="H1286" s="833" t="s">
        <v>19</v>
      </c>
      <c r="I1286" s="15"/>
      <c r="J1286" s="15"/>
      <c r="K1286" s="9" t="s">
        <v>21</v>
      </c>
      <c r="L1286" s="3" t="s">
        <v>3</v>
      </c>
      <c r="M1286" s="803" t="s">
        <v>920</v>
      </c>
      <c r="N1286" s="3" t="s">
        <v>83</v>
      </c>
      <c r="O1286" s="824"/>
      <c r="P1286" s="271"/>
      <c r="Q1286" s="825"/>
      <c r="R1286" s="826"/>
      <c r="S1286" s="827"/>
      <c r="T1286" s="828"/>
      <c r="U1286" s="829"/>
      <c r="V1286" s="830"/>
      <c r="W1286" s="824" t="s">
        <v>4451</v>
      </c>
      <c r="X1286" s="824"/>
      <c r="Y1286" s="706"/>
      <c r="Z1286" s="824"/>
    </row>
    <row r="1287" spans="1:26">
      <c r="A1287" s="817" t="s">
        <v>206</v>
      </c>
      <c r="B1287" s="817" t="s">
        <v>240</v>
      </c>
      <c r="C1287" s="818" t="s">
        <v>255</v>
      </c>
      <c r="D1287" s="819" t="str">
        <f t="shared" ref="D1287" si="1273">B1287&amp;" "&amp;" "&amp;C1287</f>
        <v>10-064  超越魔獣ダムド</v>
      </c>
      <c r="E1287" s="841" t="s">
        <v>54</v>
      </c>
      <c r="F1287" s="840" t="s">
        <v>74</v>
      </c>
      <c r="G1287" s="835" t="s">
        <v>88</v>
      </c>
      <c r="H1287" s="835" t="s">
        <v>88</v>
      </c>
      <c r="I1287" s="849" t="s">
        <v>91</v>
      </c>
      <c r="J1287" s="817">
        <v>1</v>
      </c>
      <c r="K1287" s="8" t="s">
        <v>99</v>
      </c>
      <c r="L1287" s="3" t="s">
        <v>4255</v>
      </c>
      <c r="M1287" s="803" t="s">
        <v>3511</v>
      </c>
      <c r="N1287" s="3" t="s">
        <v>83</v>
      </c>
      <c r="O1287" s="824"/>
      <c r="P1287" s="271"/>
      <c r="Q1287" s="825">
        <v>2570</v>
      </c>
      <c r="R1287" s="826">
        <v>1380</v>
      </c>
      <c r="S1287" s="827">
        <v>1700</v>
      </c>
      <c r="T1287" s="828">
        <v>1290</v>
      </c>
      <c r="U1287" s="829">
        <v>1050</v>
      </c>
      <c r="V1287" s="830">
        <f t="shared" ref="V1287" si="1274">SUM(Q1287:U1288)</f>
        <v>7990</v>
      </c>
      <c r="W1287" s="824"/>
      <c r="X1287" s="824"/>
      <c r="Y1287" s="706"/>
      <c r="Z1287" s="824"/>
    </row>
    <row r="1288" spans="1:26">
      <c r="A1288" s="817" t="s">
        <v>206</v>
      </c>
      <c r="B1288" s="817"/>
      <c r="C1288" s="818" t="s">
        <v>255</v>
      </c>
      <c r="D1288" s="819" t="s">
        <v>2</v>
      </c>
      <c r="E1288" s="841" t="s">
        <v>54</v>
      </c>
      <c r="F1288" s="840" t="s">
        <v>74</v>
      </c>
      <c r="G1288" s="835" t="s">
        <v>88</v>
      </c>
      <c r="H1288" s="835" t="s">
        <v>88</v>
      </c>
      <c r="I1288" s="849" t="s">
        <v>91</v>
      </c>
      <c r="J1288" s="817">
        <v>1</v>
      </c>
      <c r="K1288" s="14"/>
      <c r="L1288" s="14"/>
      <c r="M1288" s="4"/>
      <c r="N1288" s="14"/>
      <c r="O1288" s="824"/>
      <c r="P1288" s="271"/>
      <c r="Q1288" s="825"/>
      <c r="R1288" s="826"/>
      <c r="S1288" s="827"/>
      <c r="T1288" s="828"/>
      <c r="U1288" s="829"/>
      <c r="V1288" s="830"/>
      <c r="W1288" s="824"/>
      <c r="X1288" s="824"/>
      <c r="Y1288" s="706"/>
      <c r="Z1288" s="824"/>
    </row>
    <row r="1289" spans="1:26">
      <c r="A1289" s="817" t="s">
        <v>206</v>
      </c>
      <c r="B1289" s="817" t="s">
        <v>241</v>
      </c>
      <c r="C1289" s="818" t="s">
        <v>256</v>
      </c>
      <c r="D1289" s="819" t="str">
        <f t="shared" ref="D1289" si="1275">B1289&amp;" "&amp;" "&amp;C1289</f>
        <v>10-065  ロン・ベルク</v>
      </c>
      <c r="E1289" s="820" t="s">
        <v>2700</v>
      </c>
      <c r="F1289" s="821" t="s">
        <v>34</v>
      </c>
      <c r="G1289" s="833" t="s">
        <v>19</v>
      </c>
      <c r="H1289" s="833" t="s">
        <v>19</v>
      </c>
      <c r="I1289" s="15"/>
      <c r="J1289" s="15"/>
      <c r="K1289" s="7" t="s">
        <v>37</v>
      </c>
      <c r="L1289" s="3" t="s">
        <v>102</v>
      </c>
      <c r="M1289" s="803" t="s">
        <v>921</v>
      </c>
      <c r="N1289" s="3" t="s">
        <v>84</v>
      </c>
      <c r="O1289" s="824"/>
      <c r="P1289" s="271"/>
      <c r="Q1289" s="825">
        <v>2510</v>
      </c>
      <c r="R1289" s="826">
        <v>1800</v>
      </c>
      <c r="S1289" s="827">
        <v>1230</v>
      </c>
      <c r="T1289" s="828">
        <v>1520</v>
      </c>
      <c r="U1289" s="829">
        <v>1250</v>
      </c>
      <c r="V1289" s="830">
        <f t="shared" ref="V1289" si="1276">SUM(Q1289:U1290)</f>
        <v>8310</v>
      </c>
      <c r="W1289" s="824"/>
      <c r="X1289" s="824"/>
      <c r="Y1289" s="706"/>
      <c r="Z1289" s="824"/>
    </row>
    <row r="1290" spans="1:26">
      <c r="A1290" s="817" t="s">
        <v>206</v>
      </c>
      <c r="B1290" s="817"/>
      <c r="C1290" s="818" t="s">
        <v>256</v>
      </c>
      <c r="D1290" s="819" t="s">
        <v>2</v>
      </c>
      <c r="E1290" s="820" t="s">
        <v>2700</v>
      </c>
      <c r="F1290" s="821" t="s">
        <v>34</v>
      </c>
      <c r="G1290" s="833" t="s">
        <v>19</v>
      </c>
      <c r="H1290" s="833" t="s">
        <v>19</v>
      </c>
      <c r="I1290" s="15"/>
      <c r="J1290" s="15"/>
      <c r="K1290" s="9" t="s">
        <v>21</v>
      </c>
      <c r="L1290" s="3" t="s">
        <v>104</v>
      </c>
      <c r="M1290" s="803" t="s">
        <v>922</v>
      </c>
      <c r="N1290" s="3" t="s">
        <v>84</v>
      </c>
      <c r="O1290" s="824"/>
      <c r="P1290" s="271"/>
      <c r="Q1290" s="825"/>
      <c r="R1290" s="826"/>
      <c r="S1290" s="827"/>
      <c r="T1290" s="828"/>
      <c r="U1290" s="829"/>
      <c r="V1290" s="830"/>
      <c r="W1290" s="824"/>
      <c r="X1290" s="824"/>
      <c r="Y1290" s="706"/>
      <c r="Z1290" s="824"/>
    </row>
    <row r="1291" spans="1:26">
      <c r="A1291" s="817" t="s">
        <v>206</v>
      </c>
      <c r="B1291" s="817" t="s">
        <v>242</v>
      </c>
      <c r="C1291" s="831" t="s">
        <v>4671</v>
      </c>
      <c r="D1291" s="819" t="str">
        <f t="shared" ref="D1291" si="1277">B1291&amp;" "&amp;" "&amp;C1291</f>
        <v>10-066  ヒュンケル</v>
      </c>
      <c r="E1291" s="820" t="s">
        <v>2700</v>
      </c>
      <c r="F1291" s="821" t="s">
        <v>34</v>
      </c>
      <c r="G1291" s="833" t="s">
        <v>19</v>
      </c>
      <c r="H1291" s="835" t="s">
        <v>88</v>
      </c>
      <c r="I1291" s="15"/>
      <c r="J1291" s="15"/>
      <c r="K1291" s="7" t="s">
        <v>37</v>
      </c>
      <c r="L1291" s="3" t="s">
        <v>272</v>
      </c>
      <c r="M1291" s="4" t="s">
        <v>244</v>
      </c>
      <c r="N1291" s="3" t="s">
        <v>273</v>
      </c>
      <c r="O1291" s="824"/>
      <c r="P1291" s="271"/>
      <c r="Q1291" s="825">
        <v>1</v>
      </c>
      <c r="R1291" s="826">
        <v>2000</v>
      </c>
      <c r="S1291" s="827">
        <v>1130</v>
      </c>
      <c r="T1291" s="828">
        <v>2080</v>
      </c>
      <c r="U1291" s="829">
        <v>1880</v>
      </c>
      <c r="V1291" s="830">
        <f t="shared" ref="V1291" si="1278">SUM(Q1291:U1292)</f>
        <v>7091</v>
      </c>
      <c r="W1291" s="378" t="s">
        <v>3389</v>
      </c>
      <c r="X1291" s="824"/>
      <c r="Y1291" s="706"/>
      <c r="Z1291" s="824"/>
    </row>
    <row r="1292" spans="1:26">
      <c r="A1292" s="817" t="s">
        <v>206</v>
      </c>
      <c r="B1292" s="817"/>
      <c r="C1292" s="831" t="s">
        <v>172</v>
      </c>
      <c r="D1292" s="819" t="s">
        <v>2</v>
      </c>
      <c r="E1292" s="820" t="s">
        <v>2700</v>
      </c>
      <c r="F1292" s="821" t="s">
        <v>34</v>
      </c>
      <c r="G1292" s="833" t="s">
        <v>19</v>
      </c>
      <c r="H1292" s="835" t="s">
        <v>88</v>
      </c>
      <c r="I1292" s="15"/>
      <c r="J1292" s="15"/>
      <c r="K1292" s="9" t="s">
        <v>21</v>
      </c>
      <c r="L1292" s="3" t="s">
        <v>131</v>
      </c>
      <c r="M1292" s="803" t="s">
        <v>1146</v>
      </c>
      <c r="N1292" s="3" t="s">
        <v>85</v>
      </c>
      <c r="O1292" s="824"/>
      <c r="P1292" s="271"/>
      <c r="Q1292" s="825"/>
      <c r="R1292" s="826"/>
      <c r="S1292" s="827"/>
      <c r="T1292" s="828"/>
      <c r="U1292" s="829"/>
      <c r="V1292" s="830"/>
      <c r="W1292" s="380" t="s">
        <v>4450</v>
      </c>
      <c r="X1292" s="824"/>
      <c r="Y1292" s="706"/>
      <c r="Z1292" s="824"/>
    </row>
    <row r="1293" spans="1:26">
      <c r="A1293" s="817" t="s">
        <v>206</v>
      </c>
      <c r="B1293" s="817" t="s">
        <v>245</v>
      </c>
      <c r="C1293" s="831" t="s">
        <v>42</v>
      </c>
      <c r="D1293" s="819" t="str">
        <f t="shared" ref="D1293" si="1279">B1293&amp;" "&amp;" "&amp;C1293</f>
        <v>10-067  レオナ</v>
      </c>
      <c r="E1293" s="820" t="s">
        <v>2700</v>
      </c>
      <c r="F1293" s="821" t="s">
        <v>34</v>
      </c>
      <c r="G1293" s="822" t="s">
        <v>40</v>
      </c>
      <c r="H1293" s="843" t="s">
        <v>80</v>
      </c>
      <c r="I1293" s="846" t="s">
        <v>93</v>
      </c>
      <c r="J1293" s="817" t="s">
        <v>4263</v>
      </c>
      <c r="K1293" s="11" t="s">
        <v>81</v>
      </c>
      <c r="L1293" s="3" t="s">
        <v>81</v>
      </c>
      <c r="M1293" s="37" t="s">
        <v>923</v>
      </c>
      <c r="N1293" s="3" t="s">
        <v>86</v>
      </c>
      <c r="O1293" s="824"/>
      <c r="P1293" s="271"/>
      <c r="Q1293" s="825">
        <v>2580</v>
      </c>
      <c r="R1293" s="826">
        <v>970</v>
      </c>
      <c r="S1293" s="827">
        <v>1820</v>
      </c>
      <c r="T1293" s="828">
        <v>1570</v>
      </c>
      <c r="U1293" s="829">
        <v>1350</v>
      </c>
      <c r="V1293" s="830">
        <f t="shared" ref="V1293" si="1280">SUM(Q1293:U1294)</f>
        <v>8290</v>
      </c>
      <c r="W1293" s="824" t="s">
        <v>3389</v>
      </c>
      <c r="X1293" s="824"/>
      <c r="Y1293" s="706"/>
      <c r="Z1293" s="824"/>
    </row>
    <row r="1294" spans="1:26">
      <c r="A1294" s="817" t="s">
        <v>206</v>
      </c>
      <c r="B1294" s="817"/>
      <c r="C1294" s="831" t="s">
        <v>42</v>
      </c>
      <c r="D1294" s="819" t="s">
        <v>2</v>
      </c>
      <c r="E1294" s="820" t="s">
        <v>2700</v>
      </c>
      <c r="F1294" s="821" t="s">
        <v>34</v>
      </c>
      <c r="G1294" s="822" t="s">
        <v>40</v>
      </c>
      <c r="H1294" s="843" t="s">
        <v>80</v>
      </c>
      <c r="I1294" s="846" t="s">
        <v>93</v>
      </c>
      <c r="J1294" s="817" t="s">
        <v>4263</v>
      </c>
      <c r="K1294" s="14"/>
      <c r="L1294" s="14"/>
      <c r="M1294" s="4"/>
      <c r="N1294" s="14"/>
      <c r="O1294" s="824"/>
      <c r="P1294" s="271"/>
      <c r="Q1294" s="825"/>
      <c r="R1294" s="826"/>
      <c r="S1294" s="827"/>
      <c r="T1294" s="828"/>
      <c r="U1294" s="829"/>
      <c r="V1294" s="830"/>
      <c r="W1294" s="824" t="s">
        <v>3389</v>
      </c>
      <c r="X1294" s="824"/>
      <c r="Y1294" s="706"/>
      <c r="Z1294" s="824"/>
    </row>
    <row r="1295" spans="1:26">
      <c r="A1295" s="817" t="s">
        <v>206</v>
      </c>
      <c r="B1295" s="817" t="s">
        <v>246</v>
      </c>
      <c r="C1295" s="818" t="s">
        <v>257</v>
      </c>
      <c r="D1295" s="819" t="str">
        <f t="shared" ref="D1295" si="1281">B1295&amp;" "&amp;" "&amp;C1295</f>
        <v>10-068  オルゴ・デミーラ</v>
      </c>
      <c r="E1295" s="820" t="s">
        <v>2700</v>
      </c>
      <c r="F1295" s="840" t="s">
        <v>74</v>
      </c>
      <c r="G1295" s="822" t="s">
        <v>40</v>
      </c>
      <c r="H1295" s="822" t="s">
        <v>40</v>
      </c>
      <c r="I1295" s="849" t="s">
        <v>91</v>
      </c>
      <c r="J1295" s="817" t="s">
        <v>4264</v>
      </c>
      <c r="K1295" s="9" t="s">
        <v>21</v>
      </c>
      <c r="L1295" s="3" t="s">
        <v>106</v>
      </c>
      <c r="M1295" s="803" t="s">
        <v>1147</v>
      </c>
      <c r="N1295" s="3" t="s">
        <v>83</v>
      </c>
      <c r="O1295" s="824"/>
      <c r="P1295" s="271"/>
      <c r="Q1295" s="825">
        <v>2560</v>
      </c>
      <c r="R1295" s="826">
        <v>1110</v>
      </c>
      <c r="S1295" s="827">
        <v>1710</v>
      </c>
      <c r="T1295" s="828">
        <v>1490</v>
      </c>
      <c r="U1295" s="829">
        <v>1380</v>
      </c>
      <c r="V1295" s="830">
        <f t="shared" ref="V1295" si="1282">SUM(Q1295:U1296)</f>
        <v>8250</v>
      </c>
      <c r="W1295" s="824"/>
      <c r="X1295" s="824"/>
      <c r="Y1295" s="706"/>
      <c r="Z1295" s="824"/>
    </row>
    <row r="1296" spans="1:26">
      <c r="A1296" s="817" t="s">
        <v>206</v>
      </c>
      <c r="B1296" s="817"/>
      <c r="C1296" s="818" t="s">
        <v>257</v>
      </c>
      <c r="D1296" s="819" t="s">
        <v>2</v>
      </c>
      <c r="E1296" s="820" t="s">
        <v>2700</v>
      </c>
      <c r="F1296" s="840" t="s">
        <v>74</v>
      </c>
      <c r="G1296" s="822" t="s">
        <v>40</v>
      </c>
      <c r="H1296" s="822" t="s">
        <v>40</v>
      </c>
      <c r="I1296" s="849" t="s">
        <v>91</v>
      </c>
      <c r="J1296" s="817" t="s">
        <v>4264</v>
      </c>
      <c r="K1296" s="14"/>
      <c r="L1296" s="14"/>
      <c r="M1296" s="4"/>
      <c r="N1296" s="14"/>
      <c r="O1296" s="824"/>
      <c r="P1296" s="271"/>
      <c r="Q1296" s="825"/>
      <c r="R1296" s="826"/>
      <c r="S1296" s="827"/>
      <c r="T1296" s="828"/>
      <c r="U1296" s="829"/>
      <c r="V1296" s="830"/>
      <c r="W1296" s="824"/>
      <c r="X1296" s="824"/>
      <c r="Y1296" s="706"/>
      <c r="Z1296" s="824"/>
    </row>
    <row r="1297" spans="1:26">
      <c r="A1297" s="817" t="s">
        <v>274</v>
      </c>
      <c r="B1297" s="817" t="s">
        <v>710</v>
      </c>
      <c r="C1297" s="831" t="s">
        <v>2</v>
      </c>
      <c r="D1297" s="819" t="str">
        <f t="shared" ref="D1297" si="1283">B1297&amp;" "&amp;" "&amp;C1297</f>
        <v>09-001  ダイ</v>
      </c>
      <c r="E1297" s="858" t="s">
        <v>609</v>
      </c>
      <c r="F1297" s="821" t="s">
        <v>34</v>
      </c>
      <c r="G1297" s="833" t="s">
        <v>19</v>
      </c>
      <c r="H1297" s="833" t="s">
        <v>19</v>
      </c>
      <c r="I1297" s="845"/>
      <c r="J1297" s="845"/>
      <c r="K1297" s="35" t="s">
        <v>21</v>
      </c>
      <c r="L1297" s="33" t="s">
        <v>105</v>
      </c>
      <c r="M1297" s="803" t="s">
        <v>847</v>
      </c>
      <c r="N1297" s="30" t="s">
        <v>491</v>
      </c>
      <c r="O1297" s="824"/>
      <c r="P1297" s="271"/>
      <c r="Q1297" s="825">
        <v>1720</v>
      </c>
      <c r="R1297" s="826">
        <v>1050</v>
      </c>
      <c r="S1297" s="827">
        <v>730</v>
      </c>
      <c r="T1297" s="828">
        <v>1060</v>
      </c>
      <c r="U1297" s="829">
        <v>810</v>
      </c>
      <c r="V1297" s="830">
        <f t="shared" ref="V1297" si="1284">SUM(Q1297:U1298)</f>
        <v>5370</v>
      </c>
      <c r="W1297" s="824" t="s">
        <v>3389</v>
      </c>
      <c r="X1297" s="824"/>
      <c r="Y1297" s="706"/>
      <c r="Z1297" s="824"/>
    </row>
    <row r="1298" spans="1:26">
      <c r="A1298" s="817" t="s">
        <v>274</v>
      </c>
      <c r="B1298" s="817"/>
      <c r="C1298" s="831" t="s">
        <v>2</v>
      </c>
      <c r="D1298" s="819" t="s">
        <v>2</v>
      </c>
      <c r="E1298" s="858" t="s">
        <v>609</v>
      </c>
      <c r="F1298" s="821" t="s">
        <v>34</v>
      </c>
      <c r="G1298" s="833" t="s">
        <v>19</v>
      </c>
      <c r="H1298" s="833" t="s">
        <v>19</v>
      </c>
      <c r="I1298" s="845"/>
      <c r="J1298" s="845"/>
      <c r="K1298" s="29"/>
      <c r="L1298" s="29"/>
      <c r="M1298" s="4"/>
      <c r="N1298" s="29"/>
      <c r="O1298" s="824"/>
      <c r="P1298" s="271"/>
      <c r="Q1298" s="825"/>
      <c r="R1298" s="826"/>
      <c r="S1298" s="827"/>
      <c r="T1298" s="828"/>
      <c r="U1298" s="829"/>
      <c r="V1298" s="830"/>
      <c r="W1298" s="824" t="s">
        <v>3389</v>
      </c>
      <c r="X1298" s="824"/>
      <c r="Y1298" s="706"/>
      <c r="Z1298" s="824"/>
    </row>
    <row r="1299" spans="1:26">
      <c r="A1299" s="817" t="s">
        <v>274</v>
      </c>
      <c r="B1299" s="817" t="s">
        <v>711</v>
      </c>
      <c r="C1299" s="831" t="s">
        <v>38</v>
      </c>
      <c r="D1299" s="819" t="str">
        <f t="shared" ref="D1299" si="1285">B1299&amp;" "&amp;" "&amp;C1299</f>
        <v>09-002  ポップ</v>
      </c>
      <c r="E1299" s="858" t="s">
        <v>609</v>
      </c>
      <c r="F1299" s="821" t="s">
        <v>34</v>
      </c>
      <c r="G1299" s="822" t="s">
        <v>40</v>
      </c>
      <c r="H1299" s="822" t="s">
        <v>40</v>
      </c>
      <c r="I1299" s="845"/>
      <c r="J1299" s="845"/>
      <c r="K1299" s="35" t="s">
        <v>21</v>
      </c>
      <c r="L1299" s="33" t="s">
        <v>106</v>
      </c>
      <c r="M1299" s="803" t="s">
        <v>1055</v>
      </c>
      <c r="N1299" s="30" t="s">
        <v>495</v>
      </c>
      <c r="O1299" s="824"/>
      <c r="P1299" s="271"/>
      <c r="Q1299" s="825">
        <v>1680</v>
      </c>
      <c r="R1299" s="826">
        <v>580</v>
      </c>
      <c r="S1299" s="827">
        <v>1320</v>
      </c>
      <c r="T1299" s="828">
        <v>970</v>
      </c>
      <c r="U1299" s="829">
        <v>810</v>
      </c>
      <c r="V1299" s="830">
        <f t="shared" ref="V1299" si="1286">SUM(Q1299:U1300)</f>
        <v>5360</v>
      </c>
      <c r="W1299" s="824" t="s">
        <v>3389</v>
      </c>
      <c r="X1299" s="824"/>
      <c r="Y1299" s="706"/>
      <c r="Z1299" s="824"/>
    </row>
    <row r="1300" spans="1:26">
      <c r="A1300" s="817" t="s">
        <v>274</v>
      </c>
      <c r="B1300" s="817"/>
      <c r="C1300" s="831" t="s">
        <v>38</v>
      </c>
      <c r="D1300" s="819" t="s">
        <v>2</v>
      </c>
      <c r="E1300" s="858" t="s">
        <v>609</v>
      </c>
      <c r="F1300" s="821" t="s">
        <v>34</v>
      </c>
      <c r="G1300" s="822" t="s">
        <v>40</v>
      </c>
      <c r="H1300" s="822" t="s">
        <v>40</v>
      </c>
      <c r="I1300" s="845"/>
      <c r="J1300" s="845"/>
      <c r="K1300" s="29"/>
      <c r="L1300" s="29"/>
      <c r="M1300" s="4"/>
      <c r="N1300" s="29"/>
      <c r="O1300" s="824"/>
      <c r="P1300" s="271"/>
      <c r="Q1300" s="825"/>
      <c r="R1300" s="826"/>
      <c r="S1300" s="827"/>
      <c r="T1300" s="828"/>
      <c r="U1300" s="829"/>
      <c r="V1300" s="830"/>
      <c r="W1300" s="824" t="s">
        <v>3389</v>
      </c>
      <c r="X1300" s="824"/>
      <c r="Y1300" s="706"/>
      <c r="Z1300" s="824"/>
    </row>
    <row r="1301" spans="1:26">
      <c r="A1301" s="817" t="s">
        <v>274</v>
      </c>
      <c r="B1301" s="817" t="s">
        <v>712</v>
      </c>
      <c r="C1301" s="831" t="s">
        <v>1208</v>
      </c>
      <c r="D1301" s="819" t="str">
        <f t="shared" ref="D1301" si="1287">B1301&amp;" "&amp;" "&amp;C1301</f>
        <v>09-003  スライムベス</v>
      </c>
      <c r="E1301" s="858" t="s">
        <v>609</v>
      </c>
      <c r="F1301" s="857" t="s">
        <v>128</v>
      </c>
      <c r="G1301" s="833" t="s">
        <v>19</v>
      </c>
      <c r="H1301" s="833" t="s">
        <v>19</v>
      </c>
      <c r="I1301" s="845"/>
      <c r="J1301" s="845"/>
      <c r="K1301" s="35" t="s">
        <v>21</v>
      </c>
      <c r="L1301" s="33" t="s">
        <v>104</v>
      </c>
      <c r="M1301" s="803" t="s">
        <v>3512</v>
      </c>
      <c r="N1301" s="30" t="s">
        <v>491</v>
      </c>
      <c r="O1301" s="824">
        <v>3</v>
      </c>
      <c r="P1301" s="271"/>
      <c r="Q1301" s="825">
        <v>1600</v>
      </c>
      <c r="R1301" s="826">
        <v>910</v>
      </c>
      <c r="S1301" s="827">
        <v>840</v>
      </c>
      <c r="T1301" s="828">
        <v>940</v>
      </c>
      <c r="U1301" s="829">
        <v>870</v>
      </c>
      <c r="V1301" s="830">
        <f t="shared" ref="V1301" si="1288">SUM(Q1301:U1302)</f>
        <v>5160</v>
      </c>
      <c r="W1301" s="824" t="s">
        <v>3399</v>
      </c>
      <c r="X1301" s="824"/>
      <c r="Y1301" s="706"/>
      <c r="Z1301" s="824"/>
    </row>
    <row r="1302" spans="1:26">
      <c r="A1302" s="817" t="s">
        <v>274</v>
      </c>
      <c r="B1302" s="817"/>
      <c r="C1302" s="831" t="s">
        <v>1208</v>
      </c>
      <c r="D1302" s="819" t="s">
        <v>2</v>
      </c>
      <c r="E1302" s="858" t="s">
        <v>609</v>
      </c>
      <c r="F1302" s="857" t="s">
        <v>128</v>
      </c>
      <c r="G1302" s="833" t="s">
        <v>19</v>
      </c>
      <c r="H1302" s="833" t="s">
        <v>19</v>
      </c>
      <c r="I1302" s="845"/>
      <c r="J1302" s="845"/>
      <c r="K1302" s="29"/>
      <c r="L1302" s="29"/>
      <c r="M1302" s="4"/>
      <c r="N1302" s="29"/>
      <c r="O1302" s="824">
        <v>1</v>
      </c>
      <c r="P1302" s="271"/>
      <c r="Q1302" s="825"/>
      <c r="R1302" s="826"/>
      <c r="S1302" s="827"/>
      <c r="T1302" s="828"/>
      <c r="U1302" s="829"/>
      <c r="V1302" s="830"/>
      <c r="W1302" s="824" t="s">
        <v>3399</v>
      </c>
      <c r="X1302" s="824"/>
      <c r="Y1302" s="706"/>
      <c r="Z1302" s="824"/>
    </row>
    <row r="1303" spans="1:26">
      <c r="A1303" s="817" t="s">
        <v>274</v>
      </c>
      <c r="B1303" s="817" t="s">
        <v>713</v>
      </c>
      <c r="C1303" s="831" t="s">
        <v>643</v>
      </c>
      <c r="D1303" s="819" t="str">
        <f t="shared" ref="D1303" si="1289">B1303&amp;" "&amp;" "&amp;C1303</f>
        <v>09-004  メイジドラキー</v>
      </c>
      <c r="E1303" s="858" t="s">
        <v>609</v>
      </c>
      <c r="F1303" s="857" t="s">
        <v>128</v>
      </c>
      <c r="G1303" s="833" t="s">
        <v>19</v>
      </c>
      <c r="H1303" s="835" t="s">
        <v>88</v>
      </c>
      <c r="I1303" s="845"/>
      <c r="J1303" s="845"/>
      <c r="K1303" s="35" t="s">
        <v>21</v>
      </c>
      <c r="L1303" s="34" t="s">
        <v>269</v>
      </c>
      <c r="M1303" s="803" t="s">
        <v>1148</v>
      </c>
      <c r="N1303" s="30" t="s">
        <v>491</v>
      </c>
      <c r="O1303" s="824"/>
      <c r="P1303" s="271"/>
      <c r="Q1303" s="825">
        <v>1530</v>
      </c>
      <c r="R1303" s="826">
        <v>880</v>
      </c>
      <c r="S1303" s="827">
        <v>1060</v>
      </c>
      <c r="T1303" s="828">
        <v>1080</v>
      </c>
      <c r="U1303" s="829">
        <v>660</v>
      </c>
      <c r="V1303" s="830">
        <f t="shared" ref="V1303" si="1290">SUM(Q1303:U1304)</f>
        <v>5210</v>
      </c>
      <c r="W1303" s="824"/>
      <c r="X1303" s="824"/>
      <c r="Y1303" s="706"/>
      <c r="Z1303" s="824"/>
    </row>
    <row r="1304" spans="1:26">
      <c r="A1304" s="817" t="s">
        <v>274</v>
      </c>
      <c r="B1304" s="817"/>
      <c r="C1304" s="831" t="s">
        <v>643</v>
      </c>
      <c r="D1304" s="819" t="s">
        <v>2</v>
      </c>
      <c r="E1304" s="858" t="s">
        <v>609</v>
      </c>
      <c r="F1304" s="857" t="s">
        <v>128</v>
      </c>
      <c r="G1304" s="833" t="s">
        <v>19</v>
      </c>
      <c r="H1304" s="835" t="s">
        <v>88</v>
      </c>
      <c r="I1304" s="845"/>
      <c r="J1304" s="845"/>
      <c r="K1304" s="29"/>
      <c r="L1304" s="29"/>
      <c r="M1304" s="4"/>
      <c r="N1304" s="29"/>
      <c r="O1304" s="824"/>
      <c r="P1304" s="271"/>
      <c r="Q1304" s="825"/>
      <c r="R1304" s="826"/>
      <c r="S1304" s="827"/>
      <c r="T1304" s="828"/>
      <c r="U1304" s="829"/>
      <c r="V1304" s="830"/>
      <c r="W1304" s="824"/>
      <c r="X1304" s="824"/>
      <c r="Y1304" s="706"/>
      <c r="Z1304" s="824"/>
    </row>
    <row r="1305" spans="1:26">
      <c r="A1305" s="817" t="s">
        <v>274</v>
      </c>
      <c r="B1305" s="817" t="s">
        <v>714</v>
      </c>
      <c r="C1305" s="831" t="s">
        <v>1228</v>
      </c>
      <c r="D1305" s="819" t="str">
        <f t="shared" ref="D1305" si="1291">B1305&amp;" "&amp;" "&amp;C1305</f>
        <v>09-005  じんめんじゅ</v>
      </c>
      <c r="E1305" s="858" t="s">
        <v>609</v>
      </c>
      <c r="F1305" s="857" t="s">
        <v>128</v>
      </c>
      <c r="G1305" s="833" t="s">
        <v>19</v>
      </c>
      <c r="H1305" s="835" t="s">
        <v>88</v>
      </c>
      <c r="I1305" s="845"/>
      <c r="J1305" s="845"/>
      <c r="K1305" s="35" t="s">
        <v>21</v>
      </c>
      <c r="L1305" s="33" t="s">
        <v>104</v>
      </c>
      <c r="M1305" s="803" t="s">
        <v>1056</v>
      </c>
      <c r="N1305" s="30" t="s">
        <v>494</v>
      </c>
      <c r="O1305" s="824"/>
      <c r="P1305" s="271"/>
      <c r="Q1305" s="825">
        <v>1750</v>
      </c>
      <c r="R1305" s="826">
        <v>820</v>
      </c>
      <c r="S1305" s="827">
        <v>1070</v>
      </c>
      <c r="T1305" s="828">
        <v>660</v>
      </c>
      <c r="U1305" s="829">
        <v>960</v>
      </c>
      <c r="V1305" s="830">
        <f t="shared" ref="V1305" si="1292">SUM(Q1305:U1306)</f>
        <v>5260</v>
      </c>
      <c r="W1305" s="824"/>
      <c r="X1305" s="824"/>
      <c r="Y1305" s="706"/>
      <c r="Z1305" s="824"/>
    </row>
    <row r="1306" spans="1:26">
      <c r="A1306" s="817" t="s">
        <v>274</v>
      </c>
      <c r="B1306" s="817"/>
      <c r="C1306" s="831" t="s">
        <v>1228</v>
      </c>
      <c r="D1306" s="819" t="s">
        <v>2</v>
      </c>
      <c r="E1306" s="858" t="s">
        <v>609</v>
      </c>
      <c r="F1306" s="857" t="s">
        <v>128</v>
      </c>
      <c r="G1306" s="833" t="s">
        <v>19</v>
      </c>
      <c r="H1306" s="835" t="s">
        <v>88</v>
      </c>
      <c r="I1306" s="845"/>
      <c r="J1306" s="845"/>
      <c r="K1306" s="29"/>
      <c r="L1306" s="29"/>
      <c r="M1306" s="4"/>
      <c r="N1306" s="29"/>
      <c r="O1306" s="824"/>
      <c r="P1306" s="271"/>
      <c r="Q1306" s="825"/>
      <c r="R1306" s="826"/>
      <c r="S1306" s="827"/>
      <c r="T1306" s="828"/>
      <c r="U1306" s="829"/>
      <c r="V1306" s="830"/>
      <c r="W1306" s="824"/>
      <c r="X1306" s="824"/>
      <c r="Y1306" s="706"/>
      <c r="Z1306" s="824"/>
    </row>
    <row r="1307" spans="1:26">
      <c r="A1307" s="817" t="s">
        <v>274</v>
      </c>
      <c r="B1307" s="817" t="s">
        <v>715</v>
      </c>
      <c r="C1307" s="831" t="s">
        <v>1210</v>
      </c>
      <c r="D1307" s="819" t="str">
        <f t="shared" ref="D1307" si="1293">B1307&amp;" "&amp;" "&amp;C1307</f>
        <v>09-006  くさった死体</v>
      </c>
      <c r="E1307" s="858" t="s">
        <v>609</v>
      </c>
      <c r="F1307" s="856" t="s">
        <v>129</v>
      </c>
      <c r="G1307" s="833" t="s">
        <v>19</v>
      </c>
      <c r="H1307" s="842" t="s">
        <v>89</v>
      </c>
      <c r="I1307" s="845"/>
      <c r="J1307" s="845"/>
      <c r="K1307" s="35" t="s">
        <v>21</v>
      </c>
      <c r="L1307" s="33" t="s">
        <v>3</v>
      </c>
      <c r="M1307" s="803" t="s">
        <v>3513</v>
      </c>
      <c r="N1307" s="30" t="s">
        <v>491</v>
      </c>
      <c r="O1307" s="824">
        <v>3</v>
      </c>
      <c r="P1307" s="271"/>
      <c r="Q1307" s="825">
        <v>1630</v>
      </c>
      <c r="R1307" s="826">
        <v>1210</v>
      </c>
      <c r="S1307" s="827">
        <v>420</v>
      </c>
      <c r="T1307" s="828">
        <v>680</v>
      </c>
      <c r="U1307" s="829">
        <v>1290</v>
      </c>
      <c r="V1307" s="830">
        <f t="shared" ref="V1307" si="1294">SUM(Q1307:U1308)</f>
        <v>5230</v>
      </c>
      <c r="W1307" s="824"/>
      <c r="X1307" s="824"/>
      <c r="Y1307" s="706"/>
      <c r="Z1307" s="824"/>
    </row>
    <row r="1308" spans="1:26">
      <c r="A1308" s="817" t="s">
        <v>274</v>
      </c>
      <c r="B1308" s="817"/>
      <c r="C1308" s="831" t="s">
        <v>1210</v>
      </c>
      <c r="D1308" s="819" t="s">
        <v>2</v>
      </c>
      <c r="E1308" s="858" t="s">
        <v>609</v>
      </c>
      <c r="F1308" s="856" t="s">
        <v>129</v>
      </c>
      <c r="G1308" s="833" t="s">
        <v>19</v>
      </c>
      <c r="H1308" s="842" t="s">
        <v>89</v>
      </c>
      <c r="I1308" s="845"/>
      <c r="J1308" s="845"/>
      <c r="K1308" s="29"/>
      <c r="L1308" s="29"/>
      <c r="M1308" s="4"/>
      <c r="N1308" s="29"/>
      <c r="O1308" s="824">
        <v>1</v>
      </c>
      <c r="P1308" s="271"/>
      <c r="Q1308" s="825"/>
      <c r="R1308" s="826"/>
      <c r="S1308" s="827"/>
      <c r="T1308" s="828"/>
      <c r="U1308" s="829"/>
      <c r="V1308" s="830"/>
      <c r="W1308" s="824"/>
      <c r="X1308" s="824"/>
      <c r="Y1308" s="706"/>
      <c r="Z1308" s="824"/>
    </row>
    <row r="1309" spans="1:26">
      <c r="A1309" s="817" t="s">
        <v>274</v>
      </c>
      <c r="B1309" s="817" t="s">
        <v>716</v>
      </c>
      <c r="C1309" s="831" t="s">
        <v>176</v>
      </c>
      <c r="D1309" s="819" t="str">
        <f t="shared" ref="D1309" si="1295">B1309&amp;" "&amp;" "&amp;C1309</f>
        <v>09-007  しりょうのきし</v>
      </c>
      <c r="E1309" s="858" t="s">
        <v>609</v>
      </c>
      <c r="F1309" s="856" t="s">
        <v>129</v>
      </c>
      <c r="G1309" s="833" t="s">
        <v>19</v>
      </c>
      <c r="H1309" s="833" t="s">
        <v>19</v>
      </c>
      <c r="I1309" s="845"/>
      <c r="J1309" s="845"/>
      <c r="K1309" s="35" t="s">
        <v>21</v>
      </c>
      <c r="L1309" s="33" t="s">
        <v>3</v>
      </c>
      <c r="M1309" s="803" t="s">
        <v>924</v>
      </c>
      <c r="N1309" s="30" t="s">
        <v>496</v>
      </c>
      <c r="O1309" s="824"/>
      <c r="P1309" s="271"/>
      <c r="Q1309" s="825">
        <v>1650</v>
      </c>
      <c r="R1309" s="826">
        <v>930</v>
      </c>
      <c r="S1309" s="827">
        <v>700</v>
      </c>
      <c r="T1309" s="828">
        <v>980</v>
      </c>
      <c r="U1309" s="829">
        <v>1020</v>
      </c>
      <c r="V1309" s="830">
        <f t="shared" ref="V1309" si="1296">SUM(Q1309:U1310)</f>
        <v>5280</v>
      </c>
      <c r="W1309" s="824" t="s">
        <v>3400</v>
      </c>
      <c r="X1309" s="824"/>
      <c r="Y1309" s="706"/>
      <c r="Z1309" s="824"/>
    </row>
    <row r="1310" spans="1:26">
      <c r="A1310" s="817" t="s">
        <v>274</v>
      </c>
      <c r="B1310" s="817"/>
      <c r="C1310" s="831" t="s">
        <v>176</v>
      </c>
      <c r="D1310" s="819" t="s">
        <v>2</v>
      </c>
      <c r="E1310" s="858" t="s">
        <v>609</v>
      </c>
      <c r="F1310" s="856" t="s">
        <v>129</v>
      </c>
      <c r="G1310" s="833" t="s">
        <v>19</v>
      </c>
      <c r="H1310" s="833" t="s">
        <v>19</v>
      </c>
      <c r="I1310" s="845"/>
      <c r="J1310" s="845"/>
      <c r="K1310" s="29"/>
      <c r="L1310" s="29"/>
      <c r="M1310" s="4"/>
      <c r="N1310" s="29"/>
      <c r="O1310" s="824"/>
      <c r="P1310" s="271"/>
      <c r="Q1310" s="825"/>
      <c r="R1310" s="826"/>
      <c r="S1310" s="827"/>
      <c r="T1310" s="828"/>
      <c r="U1310" s="829"/>
      <c r="V1310" s="830"/>
      <c r="W1310" s="824" t="s">
        <v>3400</v>
      </c>
      <c r="X1310" s="824"/>
      <c r="Y1310" s="706"/>
      <c r="Z1310" s="824"/>
    </row>
    <row r="1311" spans="1:26">
      <c r="A1311" s="817" t="s">
        <v>274</v>
      </c>
      <c r="B1311" s="817" t="s">
        <v>717</v>
      </c>
      <c r="C1311" s="831" t="s">
        <v>646</v>
      </c>
      <c r="D1311" s="819" t="str">
        <f t="shared" ref="D1311" si="1297">B1311&amp;" "&amp;" "&amp;C1311</f>
        <v>09-008  ヒートギズモ</v>
      </c>
      <c r="E1311" s="858" t="s">
        <v>609</v>
      </c>
      <c r="F1311" s="855" t="s">
        <v>130</v>
      </c>
      <c r="G1311" s="842" t="s">
        <v>89</v>
      </c>
      <c r="H1311" s="835" t="s">
        <v>88</v>
      </c>
      <c r="I1311" s="845"/>
      <c r="J1311" s="845"/>
      <c r="K1311" s="7" t="s">
        <v>37</v>
      </c>
      <c r="L1311" s="33" t="s">
        <v>20</v>
      </c>
      <c r="M1311" s="803" t="s">
        <v>3514</v>
      </c>
      <c r="N1311" s="30" t="s">
        <v>496</v>
      </c>
      <c r="O1311" s="824"/>
      <c r="P1311" s="271"/>
      <c r="Q1311" s="825">
        <v>1600</v>
      </c>
      <c r="R1311" s="826">
        <v>680</v>
      </c>
      <c r="S1311" s="827">
        <v>1140</v>
      </c>
      <c r="T1311" s="828">
        <v>900</v>
      </c>
      <c r="U1311" s="829">
        <v>910</v>
      </c>
      <c r="V1311" s="830">
        <f t="shared" ref="V1311" si="1298">SUM(Q1311:U1312)</f>
        <v>5230</v>
      </c>
      <c r="W1311" s="831" t="s">
        <v>3392</v>
      </c>
      <c r="X1311" s="824"/>
      <c r="Y1311" s="706"/>
      <c r="Z1311" s="824"/>
    </row>
    <row r="1312" spans="1:26">
      <c r="A1312" s="817" t="s">
        <v>274</v>
      </c>
      <c r="B1312" s="817"/>
      <c r="C1312" s="831" t="s">
        <v>646</v>
      </c>
      <c r="D1312" s="819" t="s">
        <v>2</v>
      </c>
      <c r="E1312" s="858" t="s">
        <v>609</v>
      </c>
      <c r="F1312" s="855" t="s">
        <v>130</v>
      </c>
      <c r="G1312" s="842" t="s">
        <v>89</v>
      </c>
      <c r="H1312" s="835" t="s">
        <v>88</v>
      </c>
      <c r="I1312" s="845"/>
      <c r="J1312" s="845"/>
      <c r="K1312" s="29"/>
      <c r="L1312" s="29"/>
      <c r="M1312" s="4"/>
      <c r="N1312" s="29"/>
      <c r="O1312" s="824"/>
      <c r="P1312" s="271"/>
      <c r="Q1312" s="825"/>
      <c r="R1312" s="826"/>
      <c r="S1312" s="827"/>
      <c r="T1312" s="828"/>
      <c r="U1312" s="829"/>
      <c r="V1312" s="830"/>
      <c r="W1312" s="831" t="s">
        <v>3392</v>
      </c>
      <c r="X1312" s="824"/>
      <c r="Y1312" s="706"/>
      <c r="Z1312" s="824"/>
    </row>
    <row r="1313" spans="1:26">
      <c r="A1313" s="817" t="s">
        <v>274</v>
      </c>
      <c r="B1313" s="817" t="s">
        <v>718</v>
      </c>
      <c r="C1313" s="831" t="s">
        <v>177</v>
      </c>
      <c r="D1313" s="819" t="str">
        <f t="shared" ref="D1313" si="1299">B1313&amp;" "&amp;" "&amp;C1313</f>
        <v>09-009  フロストギズモ</v>
      </c>
      <c r="E1313" s="858" t="s">
        <v>609</v>
      </c>
      <c r="F1313" s="855" t="s">
        <v>130</v>
      </c>
      <c r="G1313" s="842" t="s">
        <v>89</v>
      </c>
      <c r="H1313" s="835" t="s">
        <v>88</v>
      </c>
      <c r="I1313" s="845"/>
      <c r="J1313" s="845"/>
      <c r="K1313" s="7" t="s">
        <v>37</v>
      </c>
      <c r="L1313" s="33" t="s">
        <v>20</v>
      </c>
      <c r="M1313" s="803" t="s">
        <v>3515</v>
      </c>
      <c r="N1313" s="30" t="s">
        <v>491</v>
      </c>
      <c r="O1313" s="824">
        <v>3</v>
      </c>
      <c r="P1313" s="271"/>
      <c r="Q1313" s="825">
        <v>1620</v>
      </c>
      <c r="R1313" s="826">
        <v>660</v>
      </c>
      <c r="S1313" s="827">
        <v>1110</v>
      </c>
      <c r="T1313" s="828">
        <v>990</v>
      </c>
      <c r="U1313" s="829">
        <v>870</v>
      </c>
      <c r="V1313" s="830">
        <f t="shared" ref="V1313" si="1300">SUM(Q1313:U1314)</f>
        <v>5250</v>
      </c>
      <c r="W1313" s="831" t="s">
        <v>3394</v>
      </c>
      <c r="X1313" s="824"/>
      <c r="Y1313" s="706"/>
      <c r="Z1313" s="824"/>
    </row>
    <row r="1314" spans="1:26">
      <c r="A1314" s="817" t="s">
        <v>274</v>
      </c>
      <c r="B1314" s="817"/>
      <c r="C1314" s="831" t="s">
        <v>177</v>
      </c>
      <c r="D1314" s="819" t="s">
        <v>2</v>
      </c>
      <c r="E1314" s="858" t="s">
        <v>609</v>
      </c>
      <c r="F1314" s="855" t="s">
        <v>130</v>
      </c>
      <c r="G1314" s="842" t="s">
        <v>89</v>
      </c>
      <c r="H1314" s="835" t="s">
        <v>88</v>
      </c>
      <c r="I1314" s="845"/>
      <c r="J1314" s="845"/>
      <c r="K1314" s="29"/>
      <c r="L1314" s="29"/>
      <c r="M1314" s="4"/>
      <c r="N1314" s="29"/>
      <c r="O1314" s="824">
        <v>1</v>
      </c>
      <c r="P1314" s="271"/>
      <c r="Q1314" s="825"/>
      <c r="R1314" s="826"/>
      <c r="S1314" s="827"/>
      <c r="T1314" s="828"/>
      <c r="U1314" s="829"/>
      <c r="V1314" s="830"/>
      <c r="W1314" s="831" t="s">
        <v>3394</v>
      </c>
      <c r="X1314" s="824"/>
      <c r="Y1314" s="706"/>
      <c r="Z1314" s="824"/>
    </row>
    <row r="1315" spans="1:26">
      <c r="A1315" s="817" t="s">
        <v>274</v>
      </c>
      <c r="B1315" s="817" t="s">
        <v>719</v>
      </c>
      <c r="C1315" s="831" t="s">
        <v>1223</v>
      </c>
      <c r="D1315" s="819" t="str">
        <f t="shared" ref="D1315" si="1301">B1315&amp;" "&amp;" "&amp;C1315</f>
        <v>09-010  ガーゴイル</v>
      </c>
      <c r="E1315" s="858" t="s">
        <v>609</v>
      </c>
      <c r="F1315" s="852" t="s">
        <v>75</v>
      </c>
      <c r="G1315" s="833" t="s">
        <v>1224</v>
      </c>
      <c r="H1315" s="835" t="s">
        <v>88</v>
      </c>
      <c r="I1315" s="845"/>
      <c r="J1315" s="845"/>
      <c r="K1315" s="8" t="s">
        <v>99</v>
      </c>
      <c r="L1315" s="33" t="s">
        <v>131</v>
      </c>
      <c r="M1315" s="803" t="s">
        <v>3516</v>
      </c>
      <c r="N1315" s="30" t="s">
        <v>491</v>
      </c>
      <c r="O1315" s="824">
        <v>3</v>
      </c>
      <c r="P1315" s="271"/>
      <c r="Q1315" s="825">
        <v>1610</v>
      </c>
      <c r="R1315" s="826">
        <v>1010</v>
      </c>
      <c r="S1315" s="827">
        <v>600</v>
      </c>
      <c r="T1315" s="828">
        <v>990</v>
      </c>
      <c r="U1315" s="829">
        <v>1060</v>
      </c>
      <c r="V1315" s="830">
        <f t="shared" ref="V1315" si="1302">SUM(Q1315:U1316)</f>
        <v>5270</v>
      </c>
      <c r="W1315" s="824"/>
      <c r="X1315" s="824"/>
      <c r="Y1315" s="706"/>
      <c r="Z1315" s="824"/>
    </row>
    <row r="1316" spans="1:26">
      <c r="A1316" s="817" t="s">
        <v>274</v>
      </c>
      <c r="B1316" s="817"/>
      <c r="C1316" s="831" t="s">
        <v>1223</v>
      </c>
      <c r="D1316" s="819" t="s">
        <v>2</v>
      </c>
      <c r="E1316" s="858" t="s">
        <v>609</v>
      </c>
      <c r="F1316" s="852" t="s">
        <v>75</v>
      </c>
      <c r="G1316" s="833" t="s">
        <v>19</v>
      </c>
      <c r="H1316" s="835" t="s">
        <v>88</v>
      </c>
      <c r="I1316" s="845"/>
      <c r="J1316" s="845"/>
      <c r="K1316" s="29"/>
      <c r="L1316" s="29"/>
      <c r="M1316" s="4"/>
      <c r="N1316" s="29"/>
      <c r="O1316" s="824">
        <v>1</v>
      </c>
      <c r="P1316" s="271"/>
      <c r="Q1316" s="825"/>
      <c r="R1316" s="826"/>
      <c r="S1316" s="827"/>
      <c r="T1316" s="828"/>
      <c r="U1316" s="829"/>
      <c r="V1316" s="830"/>
      <c r="W1316" s="824"/>
      <c r="X1316" s="824"/>
      <c r="Y1316" s="706"/>
      <c r="Z1316" s="824"/>
    </row>
    <row r="1317" spans="1:26">
      <c r="A1317" s="817" t="s">
        <v>274</v>
      </c>
      <c r="B1317" s="817" t="s">
        <v>720</v>
      </c>
      <c r="C1317" s="831" t="s">
        <v>638</v>
      </c>
      <c r="D1317" s="819" t="str">
        <f t="shared" ref="D1317" si="1303">B1317&amp;" "&amp;" "&amp;C1317</f>
        <v>09-011  あくま神官</v>
      </c>
      <c r="E1317" s="858" t="s">
        <v>609</v>
      </c>
      <c r="F1317" s="852" t="s">
        <v>75</v>
      </c>
      <c r="G1317" s="822" t="s">
        <v>40</v>
      </c>
      <c r="H1317" s="833" t="s">
        <v>19</v>
      </c>
      <c r="I1317" s="845"/>
      <c r="J1317" s="845"/>
      <c r="K1317" s="8" t="s">
        <v>99</v>
      </c>
      <c r="L1317" s="33" t="s">
        <v>131</v>
      </c>
      <c r="M1317" s="37" t="s">
        <v>3517</v>
      </c>
      <c r="N1317" s="30" t="s">
        <v>496</v>
      </c>
      <c r="O1317" s="824"/>
      <c r="P1317" s="271"/>
      <c r="Q1317" s="825">
        <v>1560</v>
      </c>
      <c r="R1317" s="826">
        <v>890</v>
      </c>
      <c r="S1317" s="827">
        <v>1250</v>
      </c>
      <c r="T1317" s="828">
        <v>730</v>
      </c>
      <c r="U1317" s="829">
        <v>810</v>
      </c>
      <c r="V1317" s="830">
        <f t="shared" ref="V1317" si="1304">SUM(Q1317:U1318)</f>
        <v>5240</v>
      </c>
      <c r="W1317" s="824" t="s">
        <v>4689</v>
      </c>
      <c r="X1317" s="824"/>
      <c r="Y1317" s="706"/>
      <c r="Z1317" s="824"/>
    </row>
    <row r="1318" spans="1:26">
      <c r="A1318" s="817" t="s">
        <v>274</v>
      </c>
      <c r="B1318" s="817"/>
      <c r="C1318" s="831" t="s">
        <v>638</v>
      </c>
      <c r="D1318" s="819" t="s">
        <v>2</v>
      </c>
      <c r="E1318" s="858" t="s">
        <v>609</v>
      </c>
      <c r="F1318" s="852" t="s">
        <v>75</v>
      </c>
      <c r="G1318" s="822" t="s">
        <v>40</v>
      </c>
      <c r="H1318" s="833" t="s">
        <v>19</v>
      </c>
      <c r="I1318" s="845"/>
      <c r="J1318" s="845"/>
      <c r="K1318" s="29"/>
      <c r="L1318" s="29"/>
      <c r="M1318" s="4"/>
      <c r="N1318" s="29"/>
      <c r="O1318" s="824"/>
      <c r="P1318" s="271"/>
      <c r="Q1318" s="825"/>
      <c r="R1318" s="826"/>
      <c r="S1318" s="827"/>
      <c r="T1318" s="828"/>
      <c r="U1318" s="829"/>
      <c r="V1318" s="830"/>
      <c r="W1318" s="824" t="s">
        <v>4689</v>
      </c>
      <c r="X1318" s="824"/>
      <c r="Y1318" s="706"/>
      <c r="Z1318" s="824"/>
    </row>
    <row r="1319" spans="1:26">
      <c r="A1319" s="817" t="s">
        <v>274</v>
      </c>
      <c r="B1319" s="817" t="s">
        <v>721</v>
      </c>
      <c r="C1319" s="831" t="s">
        <v>1213</v>
      </c>
      <c r="D1319" s="819" t="str">
        <f t="shared" ref="D1319" si="1305">B1319&amp;" "&amp;" "&amp;C1319</f>
        <v>09-012  さまようよろい</v>
      </c>
      <c r="E1319" s="858" t="s">
        <v>609</v>
      </c>
      <c r="F1319" s="851" t="s">
        <v>78</v>
      </c>
      <c r="G1319" s="833" t="s">
        <v>19</v>
      </c>
      <c r="H1319" s="833" t="s">
        <v>19</v>
      </c>
      <c r="I1319" s="845"/>
      <c r="J1319" s="845"/>
      <c r="K1319" s="35" t="s">
        <v>21</v>
      </c>
      <c r="L1319" s="33" t="s">
        <v>270</v>
      </c>
      <c r="M1319" s="803" t="s">
        <v>925</v>
      </c>
      <c r="N1319" s="30" t="s">
        <v>496</v>
      </c>
      <c r="O1319" s="824"/>
      <c r="P1319" s="271"/>
      <c r="Q1319" s="825">
        <v>1670</v>
      </c>
      <c r="R1319" s="826">
        <v>1140</v>
      </c>
      <c r="S1319" s="827">
        <v>600</v>
      </c>
      <c r="T1319" s="828">
        <v>620</v>
      </c>
      <c r="U1319" s="829">
        <v>1210</v>
      </c>
      <c r="V1319" s="830">
        <f t="shared" ref="V1319" si="1306">SUM(Q1319:U1320)</f>
        <v>5240</v>
      </c>
      <c r="W1319" s="824"/>
      <c r="X1319" s="824"/>
      <c r="Y1319" s="706"/>
      <c r="Z1319" s="824"/>
    </row>
    <row r="1320" spans="1:26">
      <c r="A1320" s="817" t="s">
        <v>274</v>
      </c>
      <c r="B1320" s="817"/>
      <c r="C1320" s="831" t="s">
        <v>1213</v>
      </c>
      <c r="D1320" s="819" t="s">
        <v>2</v>
      </c>
      <c r="E1320" s="858" t="s">
        <v>609</v>
      </c>
      <c r="F1320" s="851" t="s">
        <v>78</v>
      </c>
      <c r="G1320" s="833" t="s">
        <v>19</v>
      </c>
      <c r="H1320" s="833" t="s">
        <v>19</v>
      </c>
      <c r="I1320" s="845"/>
      <c r="J1320" s="845"/>
      <c r="K1320" s="29"/>
      <c r="L1320" s="29"/>
      <c r="M1320" s="4"/>
      <c r="N1320" s="29"/>
      <c r="O1320" s="824"/>
      <c r="P1320" s="271"/>
      <c r="Q1320" s="825"/>
      <c r="R1320" s="826"/>
      <c r="S1320" s="827"/>
      <c r="T1320" s="828"/>
      <c r="U1320" s="829"/>
      <c r="V1320" s="830"/>
      <c r="W1320" s="824"/>
      <c r="X1320" s="824"/>
      <c r="Y1320" s="706"/>
      <c r="Z1320" s="824"/>
    </row>
    <row r="1321" spans="1:26">
      <c r="A1321" s="817" t="s">
        <v>274</v>
      </c>
      <c r="B1321" s="817" t="s">
        <v>722</v>
      </c>
      <c r="C1321" s="831" t="s">
        <v>647</v>
      </c>
      <c r="D1321" s="819" t="str">
        <f t="shared" ref="D1321" si="1307">B1321&amp;" "&amp;" "&amp;C1321</f>
        <v>09-013  おどるほうせき</v>
      </c>
      <c r="E1321" s="858" t="s">
        <v>609</v>
      </c>
      <c r="F1321" s="851" t="s">
        <v>78</v>
      </c>
      <c r="G1321" s="835" t="s">
        <v>88</v>
      </c>
      <c r="H1321" s="835" t="s">
        <v>88</v>
      </c>
      <c r="I1321" s="845"/>
      <c r="J1321" s="845"/>
      <c r="K1321" s="8" t="s">
        <v>99</v>
      </c>
      <c r="L1321" s="33" t="s">
        <v>131</v>
      </c>
      <c r="M1321" s="39" t="s">
        <v>3518</v>
      </c>
      <c r="N1321" s="30" t="s">
        <v>494</v>
      </c>
      <c r="O1321" s="824" t="s">
        <v>1227</v>
      </c>
      <c r="P1321" s="271"/>
      <c r="Q1321" s="825">
        <v>1570</v>
      </c>
      <c r="R1321" s="826">
        <v>660</v>
      </c>
      <c r="S1321" s="827">
        <v>1140</v>
      </c>
      <c r="T1321" s="828">
        <v>1000</v>
      </c>
      <c r="U1321" s="829">
        <v>850</v>
      </c>
      <c r="V1321" s="830">
        <f t="shared" ref="V1321" si="1308">SUM(Q1321:U1322)</f>
        <v>5220</v>
      </c>
      <c r="W1321" s="824" t="s">
        <v>3918</v>
      </c>
      <c r="X1321" s="824"/>
      <c r="Y1321" s="706"/>
      <c r="Z1321" s="824"/>
    </row>
    <row r="1322" spans="1:26">
      <c r="A1322" s="817" t="s">
        <v>274</v>
      </c>
      <c r="B1322" s="817"/>
      <c r="C1322" s="831" t="s">
        <v>647</v>
      </c>
      <c r="D1322" s="819" t="s">
        <v>2</v>
      </c>
      <c r="E1322" s="858" t="s">
        <v>609</v>
      </c>
      <c r="F1322" s="851" t="s">
        <v>78</v>
      </c>
      <c r="G1322" s="835" t="s">
        <v>88</v>
      </c>
      <c r="H1322" s="835" t="s">
        <v>88</v>
      </c>
      <c r="I1322" s="845"/>
      <c r="J1322" s="845"/>
      <c r="K1322" s="29"/>
      <c r="L1322" s="29"/>
      <c r="M1322" s="4"/>
      <c r="N1322" s="29"/>
      <c r="O1322" s="824">
        <v>1</v>
      </c>
      <c r="P1322" s="271"/>
      <c r="Q1322" s="825"/>
      <c r="R1322" s="826"/>
      <c r="S1322" s="827"/>
      <c r="T1322" s="828"/>
      <c r="U1322" s="829"/>
      <c r="V1322" s="830"/>
      <c r="W1322" s="824" t="s">
        <v>3918</v>
      </c>
      <c r="X1322" s="824"/>
      <c r="Y1322" s="706"/>
      <c r="Z1322" s="824"/>
    </row>
    <row r="1323" spans="1:26">
      <c r="A1323" s="817" t="s">
        <v>274</v>
      </c>
      <c r="B1323" s="817" t="s">
        <v>723</v>
      </c>
      <c r="C1323" s="831" t="s">
        <v>542</v>
      </c>
      <c r="D1323" s="819" t="str">
        <f t="shared" ref="D1323" si="1309">B1323&amp;" "&amp;" "&amp;C1323</f>
        <v>09-014  ドラゴン</v>
      </c>
      <c r="E1323" s="858" t="s">
        <v>609</v>
      </c>
      <c r="F1323" s="832" t="s">
        <v>35</v>
      </c>
      <c r="G1323" s="833" t="s">
        <v>19</v>
      </c>
      <c r="H1323" s="842" t="s">
        <v>89</v>
      </c>
      <c r="I1323" s="845"/>
      <c r="J1323" s="845"/>
      <c r="K1323" s="35" t="s">
        <v>21</v>
      </c>
      <c r="L1323" s="33" t="s">
        <v>107</v>
      </c>
      <c r="M1323" s="803" t="s">
        <v>3519</v>
      </c>
      <c r="N1323" s="30" t="s">
        <v>491</v>
      </c>
      <c r="O1323" s="824">
        <v>3</v>
      </c>
      <c r="P1323" s="271"/>
      <c r="Q1323" s="825">
        <v>1670</v>
      </c>
      <c r="R1323" s="826">
        <v>900</v>
      </c>
      <c r="S1323" s="827">
        <v>710</v>
      </c>
      <c r="T1323" s="828">
        <v>1010</v>
      </c>
      <c r="U1323" s="829">
        <v>950</v>
      </c>
      <c r="V1323" s="830">
        <f t="shared" ref="V1323" si="1310">SUM(Q1323:U1324)</f>
        <v>5240</v>
      </c>
      <c r="W1323" s="824" t="s">
        <v>4451</v>
      </c>
      <c r="X1323" s="824"/>
      <c r="Y1323" s="706"/>
      <c r="Z1323" s="824"/>
    </row>
    <row r="1324" spans="1:26">
      <c r="A1324" s="817" t="s">
        <v>274</v>
      </c>
      <c r="B1324" s="817"/>
      <c r="C1324" s="831" t="s">
        <v>542</v>
      </c>
      <c r="D1324" s="819" t="s">
        <v>2</v>
      </c>
      <c r="E1324" s="858" t="s">
        <v>609</v>
      </c>
      <c r="F1324" s="832" t="s">
        <v>35</v>
      </c>
      <c r="G1324" s="833" t="s">
        <v>19</v>
      </c>
      <c r="H1324" s="842" t="s">
        <v>89</v>
      </c>
      <c r="I1324" s="845"/>
      <c r="J1324" s="845"/>
      <c r="K1324" s="29"/>
      <c r="L1324" s="29"/>
      <c r="M1324" s="4"/>
      <c r="N1324" s="29"/>
      <c r="O1324" s="824">
        <v>1</v>
      </c>
      <c r="P1324" s="271"/>
      <c r="Q1324" s="825"/>
      <c r="R1324" s="826"/>
      <c r="S1324" s="827"/>
      <c r="T1324" s="828"/>
      <c r="U1324" s="829"/>
      <c r="V1324" s="830"/>
      <c r="W1324" s="824" t="s">
        <v>4451</v>
      </c>
      <c r="X1324" s="824"/>
      <c r="Y1324" s="706"/>
      <c r="Z1324" s="824"/>
    </row>
    <row r="1325" spans="1:26">
      <c r="A1325" s="817" t="s">
        <v>274</v>
      </c>
      <c r="B1325" s="817" t="s">
        <v>724</v>
      </c>
      <c r="C1325" s="831" t="s">
        <v>543</v>
      </c>
      <c r="D1325" s="819" t="str">
        <f t="shared" ref="D1325" si="1311">B1325&amp;" "&amp;" "&amp;C1325</f>
        <v>09-015  キースドラゴン</v>
      </c>
      <c r="E1325" s="858" t="s">
        <v>609</v>
      </c>
      <c r="F1325" s="832" t="s">
        <v>35</v>
      </c>
      <c r="G1325" s="833" t="s">
        <v>19</v>
      </c>
      <c r="H1325" s="842" t="s">
        <v>89</v>
      </c>
      <c r="I1325" s="845"/>
      <c r="J1325" s="845"/>
      <c r="K1325" s="35" t="s">
        <v>21</v>
      </c>
      <c r="L1325" s="33" t="s">
        <v>3</v>
      </c>
      <c r="M1325" s="803" t="s">
        <v>3520</v>
      </c>
      <c r="N1325" s="30" t="s">
        <v>491</v>
      </c>
      <c r="O1325" s="824"/>
      <c r="P1325" s="271"/>
      <c r="Q1325" s="825">
        <v>1670</v>
      </c>
      <c r="R1325" s="826">
        <v>960</v>
      </c>
      <c r="S1325" s="827">
        <v>700</v>
      </c>
      <c r="T1325" s="828">
        <v>890</v>
      </c>
      <c r="U1325" s="829">
        <v>1050</v>
      </c>
      <c r="V1325" s="830">
        <f t="shared" ref="V1325" si="1312">SUM(Q1325:U1326)</f>
        <v>5270</v>
      </c>
      <c r="W1325" s="824"/>
      <c r="X1325" s="824"/>
      <c r="Y1325" s="706"/>
      <c r="Z1325" s="824"/>
    </row>
    <row r="1326" spans="1:26">
      <c r="A1326" s="817" t="s">
        <v>274</v>
      </c>
      <c r="B1326" s="817"/>
      <c r="C1326" s="831" t="s">
        <v>543</v>
      </c>
      <c r="D1326" s="819" t="s">
        <v>2</v>
      </c>
      <c r="E1326" s="858" t="s">
        <v>609</v>
      </c>
      <c r="F1326" s="832" t="s">
        <v>35</v>
      </c>
      <c r="G1326" s="833" t="s">
        <v>19</v>
      </c>
      <c r="H1326" s="842" t="s">
        <v>89</v>
      </c>
      <c r="I1326" s="845"/>
      <c r="J1326" s="845"/>
      <c r="K1326" s="29"/>
      <c r="L1326" s="29"/>
      <c r="M1326" s="4"/>
      <c r="N1326" s="29"/>
      <c r="O1326" s="824"/>
      <c r="P1326" s="271"/>
      <c r="Q1326" s="825"/>
      <c r="R1326" s="826"/>
      <c r="S1326" s="827"/>
      <c r="T1326" s="828"/>
      <c r="U1326" s="829"/>
      <c r="V1326" s="830"/>
      <c r="W1326" s="824"/>
      <c r="X1326" s="824"/>
      <c r="Y1326" s="706"/>
      <c r="Z1326" s="824"/>
    </row>
    <row r="1327" spans="1:26">
      <c r="A1327" s="817" t="s">
        <v>274</v>
      </c>
      <c r="B1327" s="817" t="s">
        <v>725</v>
      </c>
      <c r="C1327" s="831" t="s">
        <v>189</v>
      </c>
      <c r="D1327" s="819" t="str">
        <f t="shared" ref="D1327" si="1313">B1327&amp;" "&amp;" "&amp;C1327</f>
        <v>09-016  アバン</v>
      </c>
      <c r="E1327" s="854" t="s">
        <v>630</v>
      </c>
      <c r="F1327" s="821" t="s">
        <v>34</v>
      </c>
      <c r="G1327" s="833" t="s">
        <v>19</v>
      </c>
      <c r="H1327" s="833" t="s">
        <v>19</v>
      </c>
      <c r="I1327" s="845"/>
      <c r="J1327" s="845"/>
      <c r="K1327" s="7" t="s">
        <v>37</v>
      </c>
      <c r="L1327" s="33" t="s">
        <v>1230</v>
      </c>
      <c r="M1327" s="803" t="s">
        <v>840</v>
      </c>
      <c r="N1327" s="30" t="s">
        <v>490</v>
      </c>
      <c r="O1327" s="824"/>
      <c r="P1327" s="271"/>
      <c r="Q1327" s="825">
        <v>1810</v>
      </c>
      <c r="R1327" s="826">
        <v>930</v>
      </c>
      <c r="S1327" s="827">
        <v>980</v>
      </c>
      <c r="T1327" s="828">
        <v>1000</v>
      </c>
      <c r="U1327" s="829">
        <v>960</v>
      </c>
      <c r="V1327" s="830">
        <f t="shared" ref="V1327" si="1314">SUM(Q1327:U1328)</f>
        <v>5680</v>
      </c>
      <c r="W1327" s="824"/>
      <c r="X1327" s="824"/>
      <c r="Y1327" s="706"/>
      <c r="Z1327" s="824"/>
    </row>
    <row r="1328" spans="1:26">
      <c r="A1328" s="817" t="s">
        <v>274</v>
      </c>
      <c r="B1328" s="817"/>
      <c r="C1328" s="831" t="s">
        <v>189</v>
      </c>
      <c r="D1328" s="819" t="s">
        <v>2</v>
      </c>
      <c r="E1328" s="854" t="s">
        <v>630</v>
      </c>
      <c r="F1328" s="821" t="s">
        <v>34</v>
      </c>
      <c r="G1328" s="833" t="s">
        <v>19</v>
      </c>
      <c r="H1328" s="833" t="s">
        <v>19</v>
      </c>
      <c r="I1328" s="845"/>
      <c r="J1328" s="845"/>
      <c r="K1328" s="29"/>
      <c r="L1328" s="29"/>
      <c r="M1328" s="4"/>
      <c r="N1328" s="29"/>
      <c r="O1328" s="824"/>
      <c r="P1328" s="271"/>
      <c r="Q1328" s="825"/>
      <c r="R1328" s="826"/>
      <c r="S1328" s="827"/>
      <c r="T1328" s="828"/>
      <c r="U1328" s="829"/>
      <c r="V1328" s="830"/>
      <c r="W1328" s="824"/>
      <c r="X1328" s="824"/>
      <c r="Y1328" s="706"/>
      <c r="Z1328" s="824"/>
    </row>
    <row r="1329" spans="1:26">
      <c r="A1329" s="817" t="s">
        <v>274</v>
      </c>
      <c r="B1329" s="817" t="s">
        <v>726</v>
      </c>
      <c r="C1329" s="831" t="s">
        <v>596</v>
      </c>
      <c r="D1329" s="819" t="str">
        <f t="shared" ref="D1329" si="1315">B1329&amp;" "&amp;" "&amp;C1329</f>
        <v>09-017  ハドラー</v>
      </c>
      <c r="E1329" s="854" t="s">
        <v>630</v>
      </c>
      <c r="F1329" s="840" t="s">
        <v>74</v>
      </c>
      <c r="G1329" s="822" t="s">
        <v>40</v>
      </c>
      <c r="H1329" s="822" t="s">
        <v>40</v>
      </c>
      <c r="I1329" s="845"/>
      <c r="J1329" s="845"/>
      <c r="K1329" s="35" t="s">
        <v>21</v>
      </c>
      <c r="L1329" s="33" t="s">
        <v>106</v>
      </c>
      <c r="M1329" s="803" t="s">
        <v>3521</v>
      </c>
      <c r="N1329" s="30" t="s">
        <v>496</v>
      </c>
      <c r="O1329" s="824"/>
      <c r="P1329" s="271"/>
      <c r="Q1329" s="825">
        <v>1840</v>
      </c>
      <c r="R1329" s="826">
        <v>990</v>
      </c>
      <c r="S1329" s="827">
        <v>960</v>
      </c>
      <c r="T1329" s="828">
        <v>860</v>
      </c>
      <c r="U1329" s="829">
        <v>1040</v>
      </c>
      <c r="V1329" s="830">
        <f t="shared" ref="V1329" si="1316">SUM(Q1329:U1330)</f>
        <v>5690</v>
      </c>
      <c r="W1329" s="824"/>
      <c r="X1329" s="824"/>
      <c r="Y1329" s="706"/>
      <c r="Z1329" s="824"/>
    </row>
    <row r="1330" spans="1:26">
      <c r="A1330" s="817" t="s">
        <v>274</v>
      </c>
      <c r="B1330" s="817"/>
      <c r="C1330" s="831" t="s">
        <v>596</v>
      </c>
      <c r="D1330" s="819" t="s">
        <v>2</v>
      </c>
      <c r="E1330" s="854" t="s">
        <v>630</v>
      </c>
      <c r="F1330" s="840" t="s">
        <v>74</v>
      </c>
      <c r="G1330" s="822" t="s">
        <v>40</v>
      </c>
      <c r="H1330" s="822" t="s">
        <v>40</v>
      </c>
      <c r="I1330" s="845"/>
      <c r="J1330" s="845"/>
      <c r="K1330" s="29"/>
      <c r="L1330" s="29"/>
      <c r="M1330" s="4"/>
      <c r="N1330" s="29"/>
      <c r="O1330" s="824"/>
      <c r="P1330" s="271"/>
      <c r="Q1330" s="825"/>
      <c r="R1330" s="826"/>
      <c r="S1330" s="827"/>
      <c r="T1330" s="828"/>
      <c r="U1330" s="829"/>
      <c r="V1330" s="830"/>
      <c r="W1330" s="824"/>
      <c r="X1330" s="824"/>
      <c r="Y1330" s="706"/>
      <c r="Z1330" s="824"/>
    </row>
    <row r="1331" spans="1:26">
      <c r="A1331" s="817" t="s">
        <v>274</v>
      </c>
      <c r="B1331" s="817" t="s">
        <v>727</v>
      </c>
      <c r="C1331" s="831" t="s">
        <v>4</v>
      </c>
      <c r="D1331" s="819" t="str">
        <f t="shared" ref="D1331" si="1317">B1331&amp;" "&amp;" "&amp;C1331</f>
        <v>09-018  クロコダイン</v>
      </c>
      <c r="E1331" s="854" t="s">
        <v>630</v>
      </c>
      <c r="F1331" s="857" t="s">
        <v>128</v>
      </c>
      <c r="G1331" s="842" t="s">
        <v>89</v>
      </c>
      <c r="H1331" s="833" t="s">
        <v>19</v>
      </c>
      <c r="I1331" s="845"/>
      <c r="J1331" s="845"/>
      <c r="K1331" s="35" t="s">
        <v>21</v>
      </c>
      <c r="L1331" s="33" t="s">
        <v>105</v>
      </c>
      <c r="M1331" s="803" t="s">
        <v>926</v>
      </c>
      <c r="N1331" s="30" t="s">
        <v>491</v>
      </c>
      <c r="O1331" s="824"/>
      <c r="P1331" s="271"/>
      <c r="Q1331" s="825">
        <v>1930</v>
      </c>
      <c r="R1331" s="826">
        <v>1170</v>
      </c>
      <c r="S1331" s="827">
        <v>630</v>
      </c>
      <c r="T1331" s="828">
        <v>740</v>
      </c>
      <c r="U1331" s="829">
        <v>1190</v>
      </c>
      <c r="V1331" s="830">
        <f t="shared" ref="V1331" si="1318">SUM(Q1331:U1332)</f>
        <v>5660</v>
      </c>
      <c r="W1331" s="824" t="s">
        <v>4687</v>
      </c>
      <c r="X1331" s="824"/>
      <c r="Y1331" s="706"/>
      <c r="Z1331" s="824"/>
    </row>
    <row r="1332" spans="1:26">
      <c r="A1332" s="817" t="s">
        <v>274</v>
      </c>
      <c r="B1332" s="817"/>
      <c r="C1332" s="831" t="s">
        <v>4</v>
      </c>
      <c r="D1332" s="819" t="s">
        <v>2</v>
      </c>
      <c r="E1332" s="854" t="s">
        <v>630</v>
      </c>
      <c r="F1332" s="857" t="s">
        <v>128</v>
      </c>
      <c r="G1332" s="842" t="s">
        <v>89</v>
      </c>
      <c r="H1332" s="833" t="s">
        <v>19</v>
      </c>
      <c r="I1332" s="845"/>
      <c r="J1332" s="845"/>
      <c r="K1332" s="29"/>
      <c r="L1332" s="29"/>
      <c r="M1332" s="4"/>
      <c r="N1332" s="29"/>
      <c r="O1332" s="824"/>
      <c r="P1332" s="271"/>
      <c r="Q1332" s="825"/>
      <c r="R1332" s="826"/>
      <c r="S1332" s="827"/>
      <c r="T1332" s="828"/>
      <c r="U1332" s="829"/>
      <c r="V1332" s="830"/>
      <c r="W1332" s="824" t="s">
        <v>4687</v>
      </c>
      <c r="X1332" s="824"/>
      <c r="Y1332" s="706"/>
      <c r="Z1332" s="824"/>
    </row>
    <row r="1333" spans="1:26">
      <c r="A1333" s="817" t="s">
        <v>274</v>
      </c>
      <c r="B1333" s="817" t="s">
        <v>728</v>
      </c>
      <c r="C1333" s="831" t="s">
        <v>2</v>
      </c>
      <c r="D1333" s="819" t="str">
        <f t="shared" ref="D1333" si="1319">B1333&amp;" "&amp;" "&amp;C1333</f>
        <v>09-019  ダイ</v>
      </c>
      <c r="E1333" s="854" t="s">
        <v>630</v>
      </c>
      <c r="F1333" s="821" t="s">
        <v>34</v>
      </c>
      <c r="G1333" s="833" t="s">
        <v>19</v>
      </c>
      <c r="H1333" s="833" t="s">
        <v>19</v>
      </c>
      <c r="I1333" s="845"/>
      <c r="J1333" s="845"/>
      <c r="K1333" s="7" t="s">
        <v>37</v>
      </c>
      <c r="L1333" s="33" t="s">
        <v>98</v>
      </c>
      <c r="M1333" s="803" t="s">
        <v>1057</v>
      </c>
      <c r="N1333" s="30" t="s">
        <v>492</v>
      </c>
      <c r="O1333" s="824"/>
      <c r="P1333" s="271"/>
      <c r="Q1333" s="825">
        <v>1830</v>
      </c>
      <c r="R1333" s="826">
        <v>1110</v>
      </c>
      <c r="S1333" s="827">
        <v>780</v>
      </c>
      <c r="T1333" s="828">
        <v>1140</v>
      </c>
      <c r="U1333" s="829">
        <v>860</v>
      </c>
      <c r="V1333" s="830">
        <f t="shared" ref="V1333" si="1320">SUM(Q1333:U1334)</f>
        <v>5720</v>
      </c>
      <c r="W1333" s="824" t="s">
        <v>3389</v>
      </c>
      <c r="X1333" s="824"/>
      <c r="Y1333" s="706"/>
      <c r="Z1333" s="824"/>
    </row>
    <row r="1334" spans="1:26">
      <c r="A1334" s="817" t="s">
        <v>274</v>
      </c>
      <c r="B1334" s="817"/>
      <c r="C1334" s="831" t="s">
        <v>2</v>
      </c>
      <c r="D1334" s="819" t="s">
        <v>2</v>
      </c>
      <c r="E1334" s="854" t="s">
        <v>630</v>
      </c>
      <c r="F1334" s="821" t="s">
        <v>34</v>
      </c>
      <c r="G1334" s="833" t="s">
        <v>19</v>
      </c>
      <c r="H1334" s="833" t="s">
        <v>19</v>
      </c>
      <c r="I1334" s="845"/>
      <c r="J1334" s="845"/>
      <c r="K1334" s="29"/>
      <c r="L1334" s="29"/>
      <c r="M1334" s="4"/>
      <c r="N1334" s="29"/>
      <c r="O1334" s="824"/>
      <c r="P1334" s="271"/>
      <c r="Q1334" s="825"/>
      <c r="R1334" s="826"/>
      <c r="S1334" s="827"/>
      <c r="T1334" s="828"/>
      <c r="U1334" s="829"/>
      <c r="V1334" s="830"/>
      <c r="W1334" s="824" t="s">
        <v>3389</v>
      </c>
      <c r="X1334" s="824"/>
      <c r="Y1334" s="706"/>
      <c r="Z1334" s="824"/>
    </row>
    <row r="1335" spans="1:26">
      <c r="A1335" s="817" t="s">
        <v>274</v>
      </c>
      <c r="B1335" s="817" t="s">
        <v>729</v>
      </c>
      <c r="C1335" s="831" t="s">
        <v>38</v>
      </c>
      <c r="D1335" s="819" t="str">
        <f t="shared" ref="D1335" si="1321">B1335&amp;" "&amp;" "&amp;C1335</f>
        <v>09-020  ポップ</v>
      </c>
      <c r="E1335" s="854" t="s">
        <v>630</v>
      </c>
      <c r="F1335" s="821" t="s">
        <v>34</v>
      </c>
      <c r="G1335" s="822" t="s">
        <v>40</v>
      </c>
      <c r="H1335" s="822" t="s">
        <v>40</v>
      </c>
      <c r="I1335" s="845"/>
      <c r="J1335" s="845"/>
      <c r="K1335" s="35" t="s">
        <v>21</v>
      </c>
      <c r="L1335" s="33" t="s">
        <v>105</v>
      </c>
      <c r="M1335" s="803" t="s">
        <v>927</v>
      </c>
      <c r="N1335" s="30" t="s">
        <v>490</v>
      </c>
      <c r="O1335" s="824"/>
      <c r="P1335" s="271"/>
      <c r="Q1335" s="825">
        <v>1790</v>
      </c>
      <c r="R1335" s="826">
        <v>640</v>
      </c>
      <c r="S1335" s="827">
        <v>1380</v>
      </c>
      <c r="T1335" s="828">
        <v>1030</v>
      </c>
      <c r="U1335" s="829">
        <v>870</v>
      </c>
      <c r="V1335" s="830">
        <f t="shared" ref="V1335" si="1322">SUM(Q1335:U1336)</f>
        <v>5710</v>
      </c>
      <c r="W1335" s="824" t="s">
        <v>3389</v>
      </c>
      <c r="X1335" s="824"/>
      <c r="Y1335" s="706"/>
      <c r="Z1335" s="824"/>
    </row>
    <row r="1336" spans="1:26">
      <c r="A1336" s="817" t="s">
        <v>274</v>
      </c>
      <c r="B1336" s="817"/>
      <c r="C1336" s="831" t="s">
        <v>38</v>
      </c>
      <c r="D1336" s="819" t="s">
        <v>2</v>
      </c>
      <c r="E1336" s="854" t="s">
        <v>630</v>
      </c>
      <c r="F1336" s="821" t="s">
        <v>34</v>
      </c>
      <c r="G1336" s="822" t="s">
        <v>40</v>
      </c>
      <c r="H1336" s="822" t="s">
        <v>40</v>
      </c>
      <c r="I1336" s="845"/>
      <c r="J1336" s="845"/>
      <c r="K1336" s="29"/>
      <c r="L1336" s="29"/>
      <c r="M1336" s="4"/>
      <c r="N1336" s="29"/>
      <c r="O1336" s="824"/>
      <c r="P1336" s="271"/>
      <c r="Q1336" s="825"/>
      <c r="R1336" s="826"/>
      <c r="S1336" s="827"/>
      <c r="T1336" s="828"/>
      <c r="U1336" s="829"/>
      <c r="V1336" s="830"/>
      <c r="W1336" s="824" t="s">
        <v>3389</v>
      </c>
      <c r="X1336" s="824"/>
      <c r="Y1336" s="706"/>
      <c r="Z1336" s="824"/>
    </row>
    <row r="1337" spans="1:26">
      <c r="A1337" s="817" t="s">
        <v>274</v>
      </c>
      <c r="B1337" s="817" t="s">
        <v>730</v>
      </c>
      <c r="C1337" s="831" t="s">
        <v>632</v>
      </c>
      <c r="D1337" s="819" t="str">
        <f t="shared" ref="D1337" si="1323">B1337&amp;" "&amp;" "&amp;C1337</f>
        <v>09-021  ホイミスライム</v>
      </c>
      <c r="E1337" s="854" t="s">
        <v>630</v>
      </c>
      <c r="F1337" s="857" t="s">
        <v>128</v>
      </c>
      <c r="G1337" s="833" t="s">
        <v>19</v>
      </c>
      <c r="H1337" s="843" t="s">
        <v>80</v>
      </c>
      <c r="I1337" s="845"/>
      <c r="J1337" s="845"/>
      <c r="K1337" s="11" t="s">
        <v>81</v>
      </c>
      <c r="L1337" s="538" t="s">
        <v>81</v>
      </c>
      <c r="M1337" s="803" t="s">
        <v>3522</v>
      </c>
      <c r="N1337" s="30" t="s">
        <v>492</v>
      </c>
      <c r="O1337" s="824"/>
      <c r="P1337" s="271"/>
      <c r="Q1337" s="825">
        <v>1720</v>
      </c>
      <c r="R1337" s="826">
        <v>700</v>
      </c>
      <c r="S1337" s="827">
        <v>1210</v>
      </c>
      <c r="T1337" s="828">
        <v>1050</v>
      </c>
      <c r="U1337" s="829">
        <v>870</v>
      </c>
      <c r="V1337" s="830">
        <f t="shared" ref="V1337" si="1324">SUM(Q1337:U1338)</f>
        <v>5550</v>
      </c>
      <c r="W1337" s="824" t="s">
        <v>3399</v>
      </c>
      <c r="X1337" s="824"/>
      <c r="Y1337" s="706"/>
      <c r="Z1337" s="824"/>
    </row>
    <row r="1338" spans="1:26">
      <c r="A1338" s="817" t="s">
        <v>274</v>
      </c>
      <c r="B1338" s="817"/>
      <c r="C1338" s="831" t="s">
        <v>632</v>
      </c>
      <c r="D1338" s="819" t="s">
        <v>2</v>
      </c>
      <c r="E1338" s="854" t="s">
        <v>630</v>
      </c>
      <c r="F1338" s="857" t="s">
        <v>128</v>
      </c>
      <c r="G1338" s="833" t="s">
        <v>19</v>
      </c>
      <c r="H1338" s="843" t="s">
        <v>80</v>
      </c>
      <c r="I1338" s="845"/>
      <c r="J1338" s="845"/>
      <c r="K1338" s="29"/>
      <c r="L1338" s="29"/>
      <c r="M1338" s="4"/>
      <c r="N1338" s="29"/>
      <c r="O1338" s="824"/>
      <c r="P1338" s="271"/>
      <c r="Q1338" s="825"/>
      <c r="R1338" s="826"/>
      <c r="S1338" s="827"/>
      <c r="T1338" s="828"/>
      <c r="U1338" s="829"/>
      <c r="V1338" s="830"/>
      <c r="W1338" s="824" t="s">
        <v>3399</v>
      </c>
      <c r="X1338" s="824"/>
      <c r="Y1338" s="706"/>
      <c r="Z1338" s="824"/>
    </row>
    <row r="1339" spans="1:26">
      <c r="A1339" s="817" t="s">
        <v>274</v>
      </c>
      <c r="B1339" s="817" t="s">
        <v>731</v>
      </c>
      <c r="C1339" s="831" t="s">
        <v>633</v>
      </c>
      <c r="D1339" s="819" t="str">
        <f t="shared" ref="D1339" si="1325">B1339&amp;" "&amp;" "&amp;C1339</f>
        <v>09-022  トンブレロ</v>
      </c>
      <c r="E1339" s="854" t="s">
        <v>630</v>
      </c>
      <c r="F1339" s="857" t="s">
        <v>128</v>
      </c>
      <c r="G1339" s="842" t="s">
        <v>89</v>
      </c>
      <c r="H1339" s="835" t="s">
        <v>88</v>
      </c>
      <c r="I1339" s="845"/>
      <c r="J1339" s="845"/>
      <c r="K1339" s="35" t="s">
        <v>21</v>
      </c>
      <c r="L1339" s="33" t="s">
        <v>131</v>
      </c>
      <c r="M1339" s="803" t="s">
        <v>3523</v>
      </c>
      <c r="N1339" s="30" t="s">
        <v>491</v>
      </c>
      <c r="O1339" s="824"/>
      <c r="P1339" s="271"/>
      <c r="Q1339" s="825">
        <v>1660</v>
      </c>
      <c r="R1339" s="826">
        <v>660</v>
      </c>
      <c r="S1339" s="827">
        <v>1130</v>
      </c>
      <c r="T1339" s="828">
        <v>1000</v>
      </c>
      <c r="U1339" s="829">
        <v>1100</v>
      </c>
      <c r="V1339" s="830">
        <f t="shared" ref="V1339" si="1326">SUM(Q1339:U1340)</f>
        <v>5550</v>
      </c>
      <c r="W1339" s="824" t="s">
        <v>4680</v>
      </c>
      <c r="X1339" s="824"/>
      <c r="Y1339" s="706"/>
      <c r="Z1339" s="824"/>
    </row>
    <row r="1340" spans="1:26">
      <c r="A1340" s="817" t="s">
        <v>274</v>
      </c>
      <c r="B1340" s="817"/>
      <c r="C1340" s="831" t="s">
        <v>633</v>
      </c>
      <c r="D1340" s="819" t="s">
        <v>2</v>
      </c>
      <c r="E1340" s="854" t="s">
        <v>630</v>
      </c>
      <c r="F1340" s="857" t="s">
        <v>128</v>
      </c>
      <c r="G1340" s="842" t="s">
        <v>89</v>
      </c>
      <c r="H1340" s="835" t="s">
        <v>88</v>
      </c>
      <c r="I1340" s="845"/>
      <c r="J1340" s="845"/>
      <c r="K1340" s="29"/>
      <c r="L1340" s="29"/>
      <c r="M1340" s="4"/>
      <c r="N1340" s="29"/>
      <c r="O1340" s="824"/>
      <c r="P1340" s="271"/>
      <c r="Q1340" s="825"/>
      <c r="R1340" s="826"/>
      <c r="S1340" s="827"/>
      <c r="T1340" s="828"/>
      <c r="U1340" s="829"/>
      <c r="V1340" s="830"/>
      <c r="W1340" s="824" t="s">
        <v>4680</v>
      </c>
      <c r="X1340" s="824"/>
      <c r="Y1340" s="706"/>
      <c r="Z1340" s="824"/>
    </row>
    <row r="1341" spans="1:26">
      <c r="A1341" s="817" t="s">
        <v>274</v>
      </c>
      <c r="B1341" s="817" t="s">
        <v>732</v>
      </c>
      <c r="C1341" s="831" t="s">
        <v>634</v>
      </c>
      <c r="D1341" s="819" t="str">
        <f t="shared" ref="D1341" si="1327">B1341&amp;" "&amp;" "&amp;C1341</f>
        <v>09-023  ライオンヘッド</v>
      </c>
      <c r="E1341" s="854" t="s">
        <v>630</v>
      </c>
      <c r="F1341" s="857" t="s">
        <v>128</v>
      </c>
      <c r="G1341" s="842" t="s">
        <v>89</v>
      </c>
      <c r="H1341" s="822" t="s">
        <v>40</v>
      </c>
      <c r="I1341" s="845"/>
      <c r="J1341" s="845"/>
      <c r="K1341" s="35" t="s">
        <v>21</v>
      </c>
      <c r="L1341" s="33" t="s">
        <v>506</v>
      </c>
      <c r="M1341" s="803" t="s">
        <v>1149</v>
      </c>
      <c r="N1341" s="30" t="s">
        <v>491</v>
      </c>
      <c r="O1341" s="824"/>
      <c r="P1341" s="271"/>
      <c r="Q1341" s="825">
        <v>1830</v>
      </c>
      <c r="R1341" s="826">
        <v>880</v>
      </c>
      <c r="S1341" s="827">
        <v>1020</v>
      </c>
      <c r="T1341" s="828">
        <v>1030</v>
      </c>
      <c r="U1341" s="829">
        <v>880</v>
      </c>
      <c r="V1341" s="830">
        <f t="shared" ref="V1341" si="1328">SUM(Q1341:U1342)</f>
        <v>5640</v>
      </c>
      <c r="W1341" s="824"/>
      <c r="X1341" s="824"/>
      <c r="Y1341" s="706"/>
      <c r="Z1341" s="824"/>
    </row>
    <row r="1342" spans="1:26">
      <c r="A1342" s="817" t="s">
        <v>274</v>
      </c>
      <c r="B1342" s="817"/>
      <c r="C1342" s="831" t="s">
        <v>634</v>
      </c>
      <c r="D1342" s="819" t="s">
        <v>2</v>
      </c>
      <c r="E1342" s="854" t="s">
        <v>630</v>
      </c>
      <c r="F1342" s="857" t="s">
        <v>128</v>
      </c>
      <c r="G1342" s="842" t="s">
        <v>89</v>
      </c>
      <c r="H1342" s="822" t="s">
        <v>40</v>
      </c>
      <c r="I1342" s="845"/>
      <c r="J1342" s="845"/>
      <c r="K1342" s="29"/>
      <c r="L1342" s="29"/>
      <c r="M1342" s="4"/>
      <c r="N1342" s="29"/>
      <c r="O1342" s="824"/>
      <c r="P1342" s="271"/>
      <c r="Q1342" s="825"/>
      <c r="R1342" s="826"/>
      <c r="S1342" s="827"/>
      <c r="T1342" s="828"/>
      <c r="U1342" s="829"/>
      <c r="V1342" s="830"/>
      <c r="W1342" s="824"/>
      <c r="X1342" s="824"/>
      <c r="Y1342" s="706"/>
      <c r="Z1342" s="824"/>
    </row>
    <row r="1343" spans="1:26">
      <c r="A1343" s="817" t="s">
        <v>274</v>
      </c>
      <c r="B1343" s="817" t="s">
        <v>733</v>
      </c>
      <c r="C1343" s="831" t="s">
        <v>645</v>
      </c>
      <c r="D1343" s="819" t="str">
        <f t="shared" ref="D1343" si="1329">B1343&amp;" "&amp;" "&amp;C1343</f>
        <v>09-024  どくどくゾンビ</v>
      </c>
      <c r="E1343" s="854" t="s">
        <v>630</v>
      </c>
      <c r="F1343" s="856" t="s">
        <v>129</v>
      </c>
      <c r="G1343" s="833" t="s">
        <v>19</v>
      </c>
      <c r="H1343" s="842" t="s">
        <v>89</v>
      </c>
      <c r="I1343" s="845"/>
      <c r="J1343" s="845"/>
      <c r="K1343" s="7" t="s">
        <v>37</v>
      </c>
      <c r="L1343" s="33" t="s">
        <v>1230</v>
      </c>
      <c r="M1343" s="803" t="s">
        <v>3524</v>
      </c>
      <c r="N1343" s="30" t="s">
        <v>492</v>
      </c>
      <c r="O1343" s="824" t="s">
        <v>1229</v>
      </c>
      <c r="P1343" s="271"/>
      <c r="Q1343" s="825">
        <v>1780</v>
      </c>
      <c r="R1343" s="826">
        <v>1300</v>
      </c>
      <c r="S1343" s="827">
        <v>420</v>
      </c>
      <c r="T1343" s="828">
        <v>690</v>
      </c>
      <c r="U1343" s="829">
        <v>1390</v>
      </c>
      <c r="V1343" s="830">
        <f t="shared" ref="V1343" si="1330">SUM(Q1343:U1344)</f>
        <v>5580</v>
      </c>
      <c r="W1343" s="824"/>
      <c r="X1343" s="824"/>
      <c r="Y1343" s="706"/>
      <c r="Z1343" s="824"/>
    </row>
    <row r="1344" spans="1:26">
      <c r="A1344" s="817" t="s">
        <v>274</v>
      </c>
      <c r="B1344" s="817"/>
      <c r="C1344" s="831" t="s">
        <v>645</v>
      </c>
      <c r="D1344" s="819" t="s">
        <v>2</v>
      </c>
      <c r="E1344" s="854" t="s">
        <v>630</v>
      </c>
      <c r="F1344" s="856" t="s">
        <v>129</v>
      </c>
      <c r="G1344" s="833" t="s">
        <v>19</v>
      </c>
      <c r="H1344" s="842" t="s">
        <v>89</v>
      </c>
      <c r="I1344" s="845"/>
      <c r="J1344" s="845"/>
      <c r="K1344" s="29"/>
      <c r="L1344" s="29"/>
      <c r="M1344" s="4"/>
      <c r="N1344" s="29"/>
      <c r="O1344" s="824">
        <v>1</v>
      </c>
      <c r="P1344" s="271"/>
      <c r="Q1344" s="825"/>
      <c r="R1344" s="826"/>
      <c r="S1344" s="827"/>
      <c r="T1344" s="828"/>
      <c r="U1344" s="829"/>
      <c r="V1344" s="830"/>
      <c r="W1344" s="824"/>
      <c r="X1344" s="824"/>
      <c r="Y1344" s="706"/>
      <c r="Z1344" s="824"/>
    </row>
    <row r="1345" spans="1:26">
      <c r="A1345" s="817" t="s">
        <v>274</v>
      </c>
      <c r="B1345" s="817" t="s">
        <v>734</v>
      </c>
      <c r="C1345" s="831" t="s">
        <v>637</v>
      </c>
      <c r="D1345" s="819" t="str">
        <f t="shared" ref="D1345" si="1331">B1345&amp;" "&amp;" "&amp;C1345</f>
        <v>09-025  ミイラ男</v>
      </c>
      <c r="E1345" s="854" t="s">
        <v>630</v>
      </c>
      <c r="F1345" s="856" t="s">
        <v>129</v>
      </c>
      <c r="G1345" s="833" t="s">
        <v>19</v>
      </c>
      <c r="H1345" s="833" t="s">
        <v>19</v>
      </c>
      <c r="I1345" s="845"/>
      <c r="J1345" s="845"/>
      <c r="K1345" s="35" t="s">
        <v>21</v>
      </c>
      <c r="L1345" s="33" t="s">
        <v>131</v>
      </c>
      <c r="M1345" s="803" t="s">
        <v>928</v>
      </c>
      <c r="N1345" s="30" t="s">
        <v>491</v>
      </c>
      <c r="O1345" s="824"/>
      <c r="P1345" s="271"/>
      <c r="Q1345" s="825">
        <v>1820</v>
      </c>
      <c r="R1345" s="826">
        <v>1070</v>
      </c>
      <c r="S1345" s="827">
        <v>720</v>
      </c>
      <c r="T1345" s="828">
        <v>870</v>
      </c>
      <c r="U1345" s="829">
        <v>1110</v>
      </c>
      <c r="V1345" s="830">
        <f t="shared" ref="V1345" si="1332">SUM(Q1345:U1346)</f>
        <v>5590</v>
      </c>
      <c r="W1345" s="824"/>
      <c r="X1345" s="824"/>
      <c r="Y1345" s="706"/>
      <c r="Z1345" s="824"/>
    </row>
    <row r="1346" spans="1:26">
      <c r="A1346" s="817" t="s">
        <v>274</v>
      </c>
      <c r="B1346" s="817"/>
      <c r="C1346" s="831" t="s">
        <v>637</v>
      </c>
      <c r="D1346" s="819" t="s">
        <v>2</v>
      </c>
      <c r="E1346" s="854" t="s">
        <v>630</v>
      </c>
      <c r="F1346" s="856" t="s">
        <v>129</v>
      </c>
      <c r="G1346" s="833" t="s">
        <v>19</v>
      </c>
      <c r="H1346" s="833" t="s">
        <v>19</v>
      </c>
      <c r="I1346" s="845"/>
      <c r="J1346" s="845"/>
      <c r="K1346" s="29"/>
      <c r="L1346" s="29"/>
      <c r="M1346" s="4"/>
      <c r="N1346" s="29"/>
      <c r="O1346" s="824"/>
      <c r="P1346" s="271"/>
      <c r="Q1346" s="825"/>
      <c r="R1346" s="826"/>
      <c r="S1346" s="827"/>
      <c r="T1346" s="828"/>
      <c r="U1346" s="829"/>
      <c r="V1346" s="830"/>
      <c r="W1346" s="824"/>
      <c r="X1346" s="824"/>
      <c r="Y1346" s="706"/>
      <c r="Z1346" s="824"/>
    </row>
    <row r="1347" spans="1:26">
      <c r="A1347" s="817" t="s">
        <v>274</v>
      </c>
      <c r="B1347" s="817" t="s">
        <v>735</v>
      </c>
      <c r="C1347" s="831" t="s">
        <v>123</v>
      </c>
      <c r="D1347" s="819" t="str">
        <f t="shared" ref="D1347" si="1333">B1347&amp;" "&amp;" "&amp;C1347</f>
        <v>09-026  ばくだん岩</v>
      </c>
      <c r="E1347" s="854" t="s">
        <v>630</v>
      </c>
      <c r="F1347" s="855" t="s">
        <v>130</v>
      </c>
      <c r="G1347" s="833" t="s">
        <v>19</v>
      </c>
      <c r="H1347" s="833" t="s">
        <v>19</v>
      </c>
      <c r="I1347" s="845"/>
      <c r="J1347" s="845"/>
      <c r="K1347" s="7" t="s">
        <v>37</v>
      </c>
      <c r="L1347" s="33" t="s">
        <v>506</v>
      </c>
      <c r="M1347" s="803" t="s">
        <v>1022</v>
      </c>
      <c r="N1347" s="30" t="s">
        <v>490</v>
      </c>
      <c r="O1347" s="824"/>
      <c r="P1347" s="271"/>
      <c r="Q1347" s="825">
        <v>1820</v>
      </c>
      <c r="R1347" s="826">
        <v>1080</v>
      </c>
      <c r="S1347" s="827">
        <v>720</v>
      </c>
      <c r="T1347" s="828">
        <v>790</v>
      </c>
      <c r="U1347" s="829">
        <v>1200</v>
      </c>
      <c r="V1347" s="830">
        <f t="shared" ref="V1347" si="1334">SUM(Q1347:U1348)</f>
        <v>5610</v>
      </c>
      <c r="W1347" s="824"/>
      <c r="X1347" s="824"/>
      <c r="Y1347" s="706"/>
      <c r="Z1347" s="824"/>
    </row>
    <row r="1348" spans="1:26">
      <c r="A1348" s="817" t="s">
        <v>274</v>
      </c>
      <c r="B1348" s="817"/>
      <c r="C1348" s="831" t="s">
        <v>123</v>
      </c>
      <c r="D1348" s="819" t="s">
        <v>2</v>
      </c>
      <c r="E1348" s="854" t="s">
        <v>630</v>
      </c>
      <c r="F1348" s="855" t="s">
        <v>130</v>
      </c>
      <c r="G1348" s="833" t="s">
        <v>19</v>
      </c>
      <c r="H1348" s="833" t="s">
        <v>19</v>
      </c>
      <c r="I1348" s="845"/>
      <c r="J1348" s="845"/>
      <c r="K1348" s="29"/>
      <c r="L1348" s="29"/>
      <c r="M1348" s="4"/>
      <c r="N1348" s="29"/>
      <c r="O1348" s="824"/>
      <c r="P1348" s="271"/>
      <c r="Q1348" s="825"/>
      <c r="R1348" s="826"/>
      <c r="S1348" s="827"/>
      <c r="T1348" s="828"/>
      <c r="U1348" s="829"/>
      <c r="V1348" s="830"/>
      <c r="W1348" s="824"/>
      <c r="X1348" s="824"/>
      <c r="Y1348" s="706"/>
      <c r="Z1348" s="824"/>
    </row>
    <row r="1349" spans="1:26">
      <c r="A1349" s="817" t="s">
        <v>274</v>
      </c>
      <c r="B1349" s="817" t="s">
        <v>736</v>
      </c>
      <c r="C1349" s="831" t="s">
        <v>178</v>
      </c>
      <c r="D1349" s="819" t="str">
        <f t="shared" ref="D1349" si="1335">B1349&amp;" "&amp;" "&amp;C1349</f>
        <v>09-027  ボストロール</v>
      </c>
      <c r="E1349" s="854" t="s">
        <v>630</v>
      </c>
      <c r="F1349" s="852" t="s">
        <v>75</v>
      </c>
      <c r="G1349" s="833" t="s">
        <v>19</v>
      </c>
      <c r="H1349" s="833" t="s">
        <v>19</v>
      </c>
      <c r="I1349" s="845"/>
      <c r="J1349" s="845"/>
      <c r="K1349" s="7" t="s">
        <v>37</v>
      </c>
      <c r="L1349" s="33" t="s">
        <v>1230</v>
      </c>
      <c r="M1349" s="803" t="s">
        <v>929</v>
      </c>
      <c r="N1349" s="30" t="s">
        <v>490</v>
      </c>
      <c r="O1349" s="824">
        <v>2</v>
      </c>
      <c r="P1349" s="271"/>
      <c r="Q1349" s="825">
        <v>1910</v>
      </c>
      <c r="R1349" s="826">
        <v>1340</v>
      </c>
      <c r="S1349" s="827">
        <v>740</v>
      </c>
      <c r="T1349" s="828">
        <v>490</v>
      </c>
      <c r="U1349" s="829">
        <v>1140</v>
      </c>
      <c r="V1349" s="830">
        <f t="shared" ref="V1349" si="1336">SUM(Q1349:U1350)</f>
        <v>5620</v>
      </c>
      <c r="W1349" s="824" t="s">
        <v>4212</v>
      </c>
      <c r="X1349" s="824"/>
      <c r="Y1349" s="706"/>
      <c r="Z1349" s="824"/>
    </row>
    <row r="1350" spans="1:26">
      <c r="A1350" s="817" t="s">
        <v>274</v>
      </c>
      <c r="B1350" s="817"/>
      <c r="C1350" s="831" t="s">
        <v>178</v>
      </c>
      <c r="D1350" s="819" t="s">
        <v>2</v>
      </c>
      <c r="E1350" s="854" t="s">
        <v>630</v>
      </c>
      <c r="F1350" s="852" t="s">
        <v>75</v>
      </c>
      <c r="G1350" s="833" t="s">
        <v>19</v>
      </c>
      <c r="H1350" s="833" t="s">
        <v>19</v>
      </c>
      <c r="I1350" s="845"/>
      <c r="J1350" s="845"/>
      <c r="K1350" s="29"/>
      <c r="L1350" s="29"/>
      <c r="M1350" s="4"/>
      <c r="N1350" s="29"/>
      <c r="O1350" s="824">
        <v>1</v>
      </c>
      <c r="P1350" s="271"/>
      <c r="Q1350" s="825"/>
      <c r="R1350" s="826"/>
      <c r="S1350" s="827"/>
      <c r="T1350" s="828"/>
      <c r="U1350" s="829"/>
      <c r="V1350" s="830"/>
      <c r="W1350" s="824" t="s">
        <v>4212</v>
      </c>
      <c r="X1350" s="824"/>
      <c r="Y1350" s="706"/>
      <c r="Z1350" s="824"/>
    </row>
    <row r="1351" spans="1:26">
      <c r="A1351" s="817" t="s">
        <v>274</v>
      </c>
      <c r="B1351" s="817" t="s">
        <v>737</v>
      </c>
      <c r="C1351" s="831" t="s">
        <v>3403</v>
      </c>
      <c r="D1351" s="819" t="str">
        <f t="shared" ref="D1351" si="1337">B1351&amp;" "&amp;" "&amp;C1351</f>
        <v>09-028  ゴーレム</v>
      </c>
      <c r="E1351" s="854" t="s">
        <v>630</v>
      </c>
      <c r="F1351" s="851" t="s">
        <v>78</v>
      </c>
      <c r="G1351" s="833" t="s">
        <v>19</v>
      </c>
      <c r="H1351" s="833" t="s">
        <v>19</v>
      </c>
      <c r="I1351" s="845"/>
      <c r="J1351" s="845"/>
      <c r="K1351" s="35" t="s">
        <v>21</v>
      </c>
      <c r="L1351" s="33" t="s">
        <v>3</v>
      </c>
      <c r="M1351" s="803" t="s">
        <v>1202</v>
      </c>
      <c r="N1351" s="30" t="s">
        <v>491</v>
      </c>
      <c r="O1351" s="824">
        <v>2</v>
      </c>
      <c r="P1351" s="271"/>
      <c r="Q1351" s="825">
        <v>1880</v>
      </c>
      <c r="R1351" s="826">
        <v>1160</v>
      </c>
      <c r="S1351" s="827">
        <v>670</v>
      </c>
      <c r="T1351" s="828">
        <v>760</v>
      </c>
      <c r="U1351" s="829">
        <v>1130</v>
      </c>
      <c r="V1351" s="830">
        <f t="shared" ref="V1351" si="1338">SUM(Q1351:U1352)</f>
        <v>5600</v>
      </c>
      <c r="W1351" s="824"/>
      <c r="X1351" s="824"/>
      <c r="Y1351" s="706"/>
      <c r="Z1351" s="824"/>
    </row>
    <row r="1352" spans="1:26">
      <c r="A1352" s="817" t="s">
        <v>274</v>
      </c>
      <c r="B1352" s="817"/>
      <c r="C1352" s="831" t="s">
        <v>3403</v>
      </c>
      <c r="D1352" s="819" t="s">
        <v>2</v>
      </c>
      <c r="E1352" s="854" t="s">
        <v>630</v>
      </c>
      <c r="F1352" s="851" t="s">
        <v>78</v>
      </c>
      <c r="G1352" s="833" t="s">
        <v>19</v>
      </c>
      <c r="H1352" s="833" t="s">
        <v>19</v>
      </c>
      <c r="I1352" s="845"/>
      <c r="J1352" s="845"/>
      <c r="K1352" s="29"/>
      <c r="L1352" s="29"/>
      <c r="M1352" s="4"/>
      <c r="N1352" s="29"/>
      <c r="O1352" s="824">
        <v>1</v>
      </c>
      <c r="P1352" s="271"/>
      <c r="Q1352" s="825"/>
      <c r="R1352" s="826"/>
      <c r="S1352" s="827"/>
      <c r="T1352" s="828"/>
      <c r="U1352" s="829"/>
      <c r="V1352" s="830"/>
      <c r="W1352" s="824"/>
      <c r="X1352" s="824"/>
      <c r="Y1352" s="706"/>
      <c r="Z1352" s="824"/>
    </row>
    <row r="1353" spans="1:26">
      <c r="A1353" s="817" t="s">
        <v>274</v>
      </c>
      <c r="B1353" s="817" t="s">
        <v>738</v>
      </c>
      <c r="C1353" s="818" t="s">
        <v>541</v>
      </c>
      <c r="D1353" s="819" t="str">
        <f t="shared" ref="D1353" si="1339">B1353&amp;" "&amp;" "&amp;C1353</f>
        <v>09-029  キラーアーマー</v>
      </c>
      <c r="E1353" s="854" t="s">
        <v>630</v>
      </c>
      <c r="F1353" s="851" t="s">
        <v>78</v>
      </c>
      <c r="G1353" s="833" t="s">
        <v>19</v>
      </c>
      <c r="H1353" s="833" t="s">
        <v>19</v>
      </c>
      <c r="I1353" s="845"/>
      <c r="J1353" s="845"/>
      <c r="K1353" s="35" t="s">
        <v>21</v>
      </c>
      <c r="L1353" s="33" t="s">
        <v>270</v>
      </c>
      <c r="M1353" s="803" t="s">
        <v>1100</v>
      </c>
      <c r="N1353" s="30" t="s">
        <v>491</v>
      </c>
      <c r="O1353" s="824"/>
      <c r="P1353" s="271"/>
      <c r="Q1353" s="825">
        <v>1820</v>
      </c>
      <c r="R1353" s="826">
        <v>1210</v>
      </c>
      <c r="S1353" s="827">
        <v>700</v>
      </c>
      <c r="T1353" s="828">
        <v>730</v>
      </c>
      <c r="U1353" s="829">
        <v>1150</v>
      </c>
      <c r="V1353" s="830">
        <f t="shared" ref="V1353" si="1340">SUM(Q1353:U1354)</f>
        <v>5610</v>
      </c>
      <c r="W1353" s="824"/>
      <c r="X1353" s="824"/>
      <c r="Y1353" s="706"/>
      <c r="Z1353" s="824"/>
    </row>
    <row r="1354" spans="1:26">
      <c r="A1354" s="817" t="s">
        <v>274</v>
      </c>
      <c r="B1354" s="817"/>
      <c r="C1354" s="818" t="s">
        <v>541</v>
      </c>
      <c r="D1354" s="819" t="s">
        <v>2</v>
      </c>
      <c r="E1354" s="854" t="s">
        <v>630</v>
      </c>
      <c r="F1354" s="851" t="s">
        <v>78</v>
      </c>
      <c r="G1354" s="833" t="s">
        <v>19</v>
      </c>
      <c r="H1354" s="833" t="s">
        <v>19</v>
      </c>
      <c r="I1354" s="845"/>
      <c r="J1354" s="845"/>
      <c r="K1354" s="29"/>
      <c r="L1354" s="29"/>
      <c r="M1354" s="4"/>
      <c r="N1354" s="29"/>
      <c r="O1354" s="824"/>
      <c r="P1354" s="271"/>
      <c r="Q1354" s="825"/>
      <c r="R1354" s="826"/>
      <c r="S1354" s="827"/>
      <c r="T1354" s="828"/>
      <c r="U1354" s="829"/>
      <c r="V1354" s="830"/>
      <c r="W1354" s="824"/>
      <c r="X1354" s="824"/>
      <c r="Y1354" s="706"/>
      <c r="Z1354" s="824"/>
    </row>
    <row r="1355" spans="1:26">
      <c r="A1355" s="817" t="s">
        <v>274</v>
      </c>
      <c r="B1355" s="817" t="s">
        <v>739</v>
      </c>
      <c r="C1355" s="831" t="s">
        <v>182</v>
      </c>
      <c r="D1355" s="819" t="str">
        <f t="shared" ref="D1355" si="1341">B1355&amp;" "&amp;" "&amp;C1355</f>
        <v>09-030  スカイドラゴン</v>
      </c>
      <c r="E1355" s="854" t="s">
        <v>630</v>
      </c>
      <c r="F1355" s="832" t="s">
        <v>35</v>
      </c>
      <c r="G1355" s="842" t="s">
        <v>89</v>
      </c>
      <c r="H1355" s="842" t="s">
        <v>89</v>
      </c>
      <c r="I1355" s="845"/>
      <c r="J1355" s="845"/>
      <c r="K1355" s="35" t="s">
        <v>21</v>
      </c>
      <c r="L1355" s="33" t="s">
        <v>107</v>
      </c>
      <c r="M1355" s="803" t="s">
        <v>3525</v>
      </c>
      <c r="N1355" s="30" t="s">
        <v>496</v>
      </c>
      <c r="O1355" s="824"/>
      <c r="P1355" s="271"/>
      <c r="Q1355" s="825">
        <v>1790</v>
      </c>
      <c r="R1355" s="826">
        <v>1060</v>
      </c>
      <c r="S1355" s="827">
        <v>760</v>
      </c>
      <c r="T1355" s="828">
        <v>1070</v>
      </c>
      <c r="U1355" s="829">
        <v>960</v>
      </c>
      <c r="V1355" s="830">
        <f t="shared" ref="V1355" si="1342">SUM(Q1355:U1356)</f>
        <v>5640</v>
      </c>
      <c r="W1355" s="824"/>
      <c r="X1355" s="824"/>
      <c r="Y1355" s="706"/>
      <c r="Z1355" s="824"/>
    </row>
    <row r="1356" spans="1:26">
      <c r="A1356" s="817" t="s">
        <v>274</v>
      </c>
      <c r="B1356" s="817"/>
      <c r="C1356" s="831" t="s">
        <v>182</v>
      </c>
      <c r="D1356" s="819" t="s">
        <v>2</v>
      </c>
      <c r="E1356" s="854" t="s">
        <v>630</v>
      </c>
      <c r="F1356" s="832" t="s">
        <v>35</v>
      </c>
      <c r="G1356" s="842" t="s">
        <v>89</v>
      </c>
      <c r="H1356" s="842" t="s">
        <v>89</v>
      </c>
      <c r="I1356" s="845"/>
      <c r="J1356" s="845"/>
      <c r="K1356" s="29"/>
      <c r="L1356" s="29"/>
      <c r="M1356" s="4"/>
      <c r="N1356" s="29"/>
      <c r="O1356" s="824"/>
      <c r="P1356" s="271"/>
      <c r="Q1356" s="825"/>
      <c r="R1356" s="826"/>
      <c r="S1356" s="827"/>
      <c r="T1356" s="828"/>
      <c r="U1356" s="829"/>
      <c r="V1356" s="830"/>
      <c r="W1356" s="824"/>
      <c r="X1356" s="824"/>
      <c r="Y1356" s="706"/>
      <c r="Z1356" s="824"/>
    </row>
    <row r="1357" spans="1:26">
      <c r="A1357" s="817" t="s">
        <v>274</v>
      </c>
      <c r="B1357" s="817" t="s">
        <v>275</v>
      </c>
      <c r="C1357" s="831" t="s">
        <v>2</v>
      </c>
      <c r="D1357" s="819" t="str">
        <f t="shared" ref="D1357" si="1343">B1357&amp;" "&amp;" "&amp;C1357</f>
        <v>09-031  ダイ</v>
      </c>
      <c r="E1357" s="853" t="s">
        <v>120</v>
      </c>
      <c r="F1357" s="821" t="s">
        <v>34</v>
      </c>
      <c r="G1357" s="833" t="s">
        <v>19</v>
      </c>
      <c r="H1357" s="833" t="s">
        <v>19</v>
      </c>
      <c r="I1357" s="15"/>
      <c r="J1357" s="15"/>
      <c r="K1357" s="9" t="s">
        <v>21</v>
      </c>
      <c r="L1357" s="3" t="s">
        <v>131</v>
      </c>
      <c r="M1357" s="803" t="s">
        <v>1150</v>
      </c>
      <c r="N1357" s="3" t="s">
        <v>83</v>
      </c>
      <c r="O1357" s="824"/>
      <c r="P1357" s="271"/>
      <c r="Q1357" s="825">
        <v>2330</v>
      </c>
      <c r="R1357" s="826">
        <v>1490</v>
      </c>
      <c r="S1357" s="827">
        <v>900</v>
      </c>
      <c r="T1357" s="828">
        <v>1220</v>
      </c>
      <c r="U1357" s="829">
        <v>1010</v>
      </c>
      <c r="V1357" s="830">
        <f t="shared" ref="V1357" si="1344">SUM(Q1357:U1358)</f>
        <v>6950</v>
      </c>
      <c r="W1357" s="824" t="s">
        <v>3389</v>
      </c>
      <c r="X1357" s="824"/>
      <c r="Y1357" s="706"/>
      <c r="Z1357" s="824"/>
    </row>
    <row r="1358" spans="1:26">
      <c r="A1358" s="817" t="s">
        <v>274</v>
      </c>
      <c r="B1358" s="817"/>
      <c r="C1358" s="831" t="s">
        <v>2</v>
      </c>
      <c r="D1358" s="819" t="s">
        <v>2</v>
      </c>
      <c r="E1358" s="853" t="s">
        <v>120</v>
      </c>
      <c r="F1358" s="821" t="s">
        <v>34</v>
      </c>
      <c r="G1358" s="833" t="s">
        <v>19</v>
      </c>
      <c r="H1358" s="833" t="s">
        <v>19</v>
      </c>
      <c r="I1358" s="15"/>
      <c r="J1358" s="15"/>
      <c r="K1358" s="19"/>
      <c r="L1358" s="14"/>
      <c r="M1358" s="4"/>
      <c r="N1358" s="14"/>
      <c r="O1358" s="824"/>
      <c r="P1358" s="271"/>
      <c r="Q1358" s="825"/>
      <c r="R1358" s="826"/>
      <c r="S1358" s="827"/>
      <c r="T1358" s="828"/>
      <c r="U1358" s="829"/>
      <c r="V1358" s="830"/>
      <c r="W1358" s="824" t="s">
        <v>3389</v>
      </c>
      <c r="X1358" s="824"/>
      <c r="Y1358" s="706"/>
      <c r="Z1358" s="824"/>
    </row>
    <row r="1359" spans="1:26">
      <c r="A1359" s="817" t="s">
        <v>274</v>
      </c>
      <c r="B1359" s="817" t="s">
        <v>276</v>
      </c>
      <c r="C1359" s="831" t="s">
        <v>42</v>
      </c>
      <c r="D1359" s="819" t="str">
        <f t="shared" ref="D1359" si="1345">B1359&amp;" "&amp;" "&amp;C1359</f>
        <v>09-032  レオナ</v>
      </c>
      <c r="E1359" s="853" t="s">
        <v>120</v>
      </c>
      <c r="F1359" s="821" t="s">
        <v>34</v>
      </c>
      <c r="G1359" s="822" t="s">
        <v>40</v>
      </c>
      <c r="H1359" s="843" t="s">
        <v>80</v>
      </c>
      <c r="I1359" s="15"/>
      <c r="J1359" s="15"/>
      <c r="K1359" s="7" t="s">
        <v>37</v>
      </c>
      <c r="L1359" s="3" t="s">
        <v>98</v>
      </c>
      <c r="M1359" s="803" t="s">
        <v>3526</v>
      </c>
      <c r="N1359" s="3" t="s">
        <v>83</v>
      </c>
      <c r="O1359" s="824"/>
      <c r="P1359" s="271"/>
      <c r="Q1359" s="825">
        <v>2230</v>
      </c>
      <c r="R1359" s="826">
        <v>740</v>
      </c>
      <c r="S1359" s="827">
        <v>1560</v>
      </c>
      <c r="T1359" s="828">
        <v>1280</v>
      </c>
      <c r="U1359" s="829">
        <v>1090</v>
      </c>
      <c r="V1359" s="830">
        <f t="shared" ref="V1359" si="1346">SUM(Q1359:U1360)</f>
        <v>6900</v>
      </c>
      <c r="W1359" s="824" t="s">
        <v>3389</v>
      </c>
      <c r="X1359" s="824"/>
      <c r="Y1359" s="706"/>
      <c r="Z1359" s="824"/>
    </row>
    <row r="1360" spans="1:26">
      <c r="A1360" s="817" t="s">
        <v>274</v>
      </c>
      <c r="B1360" s="817"/>
      <c r="C1360" s="831" t="s">
        <v>42</v>
      </c>
      <c r="D1360" s="819" t="s">
        <v>2</v>
      </c>
      <c r="E1360" s="853" t="s">
        <v>120</v>
      </c>
      <c r="F1360" s="821" t="s">
        <v>34</v>
      </c>
      <c r="G1360" s="822" t="s">
        <v>40</v>
      </c>
      <c r="H1360" s="843" t="s">
        <v>80</v>
      </c>
      <c r="I1360" s="15"/>
      <c r="J1360" s="15"/>
      <c r="K1360" s="19"/>
      <c r="L1360" s="14"/>
      <c r="M1360" s="4"/>
      <c r="N1360" s="14"/>
      <c r="O1360" s="824"/>
      <c r="P1360" s="271"/>
      <c r="Q1360" s="825"/>
      <c r="R1360" s="826"/>
      <c r="S1360" s="827"/>
      <c r="T1360" s="828"/>
      <c r="U1360" s="829"/>
      <c r="V1360" s="830"/>
      <c r="W1360" s="824" t="s">
        <v>3389</v>
      </c>
      <c r="X1360" s="824"/>
      <c r="Y1360" s="706"/>
      <c r="Z1360" s="824"/>
    </row>
    <row r="1361" spans="1:26">
      <c r="A1361" s="817" t="s">
        <v>274</v>
      </c>
      <c r="B1361" s="817" t="s">
        <v>277</v>
      </c>
      <c r="C1361" s="831" t="s">
        <v>172</v>
      </c>
      <c r="D1361" s="819" t="str">
        <f t="shared" ref="D1361" si="1347">B1361&amp;" "&amp;" "&amp;C1361</f>
        <v>09-033  ヒュンケル</v>
      </c>
      <c r="E1361" s="853" t="s">
        <v>120</v>
      </c>
      <c r="F1361" s="821" t="s">
        <v>34</v>
      </c>
      <c r="G1361" s="833" t="s">
        <v>19</v>
      </c>
      <c r="H1361" s="833" t="s">
        <v>19</v>
      </c>
      <c r="I1361" s="15"/>
      <c r="J1361" s="15"/>
      <c r="K1361" s="7" t="s">
        <v>37</v>
      </c>
      <c r="L1361" s="3" t="s">
        <v>101</v>
      </c>
      <c r="M1361" s="803" t="s">
        <v>1058</v>
      </c>
      <c r="N1361" s="3" t="s">
        <v>86</v>
      </c>
      <c r="O1361" s="824"/>
      <c r="P1361" s="271"/>
      <c r="Q1361" s="825">
        <v>2390</v>
      </c>
      <c r="R1361" s="826">
        <v>1400</v>
      </c>
      <c r="S1361" s="827">
        <v>680</v>
      </c>
      <c r="T1361" s="828">
        <v>980</v>
      </c>
      <c r="U1361" s="829">
        <v>1460</v>
      </c>
      <c r="V1361" s="830">
        <f t="shared" ref="V1361" si="1348">SUM(Q1361:U1362)</f>
        <v>6910</v>
      </c>
      <c r="W1361" s="824" t="s">
        <v>3389</v>
      </c>
      <c r="X1361" s="824"/>
      <c r="Y1361" s="706"/>
      <c r="Z1361" s="824"/>
    </row>
    <row r="1362" spans="1:26">
      <c r="A1362" s="817" t="s">
        <v>274</v>
      </c>
      <c r="B1362" s="817"/>
      <c r="C1362" s="831" t="s">
        <v>172</v>
      </c>
      <c r="D1362" s="819" t="s">
        <v>2</v>
      </c>
      <c r="E1362" s="853" t="s">
        <v>120</v>
      </c>
      <c r="F1362" s="821" t="s">
        <v>34</v>
      </c>
      <c r="G1362" s="833" t="s">
        <v>19</v>
      </c>
      <c r="H1362" s="833" t="s">
        <v>19</v>
      </c>
      <c r="I1362" s="17"/>
      <c r="J1362" s="17"/>
      <c r="K1362" s="20"/>
      <c r="L1362" s="16"/>
      <c r="M1362" s="4"/>
      <c r="N1362" s="14"/>
      <c r="O1362" s="824"/>
      <c r="P1362" s="271"/>
      <c r="Q1362" s="825"/>
      <c r="R1362" s="826"/>
      <c r="S1362" s="827"/>
      <c r="T1362" s="828"/>
      <c r="U1362" s="829"/>
      <c r="V1362" s="830"/>
      <c r="W1362" s="824" t="s">
        <v>3389</v>
      </c>
      <c r="X1362" s="824"/>
      <c r="Y1362" s="706"/>
      <c r="Z1362" s="824"/>
    </row>
    <row r="1363" spans="1:26">
      <c r="A1363" s="817" t="s">
        <v>274</v>
      </c>
      <c r="B1363" s="817" t="s">
        <v>278</v>
      </c>
      <c r="C1363" s="818" t="s">
        <v>316</v>
      </c>
      <c r="D1363" s="819" t="str">
        <f t="shared" ref="D1363" si="1349">B1363&amp;" "&amp;" "&amp;C1363</f>
        <v>09-034  鎧武装フレイザード</v>
      </c>
      <c r="E1363" s="853" t="s">
        <v>120</v>
      </c>
      <c r="F1363" s="851" t="s">
        <v>78</v>
      </c>
      <c r="G1363" s="833" t="s">
        <v>19</v>
      </c>
      <c r="H1363" s="833" t="s">
        <v>19</v>
      </c>
      <c r="I1363" s="15"/>
      <c r="J1363" s="15"/>
      <c r="K1363" s="7" t="s">
        <v>37</v>
      </c>
      <c r="L1363" s="14" t="s">
        <v>205</v>
      </c>
      <c r="M1363" s="803" t="s">
        <v>3527</v>
      </c>
      <c r="N1363" s="3" t="s">
        <v>84</v>
      </c>
      <c r="O1363" s="824"/>
      <c r="P1363" s="271"/>
      <c r="Q1363" s="825">
        <v>2500</v>
      </c>
      <c r="R1363" s="826">
        <v>1180</v>
      </c>
      <c r="S1363" s="827">
        <v>1160</v>
      </c>
      <c r="T1363" s="828">
        <v>840</v>
      </c>
      <c r="U1363" s="829">
        <v>1250</v>
      </c>
      <c r="V1363" s="830">
        <f t="shared" ref="V1363" si="1350">SUM(Q1363:U1364)</f>
        <v>6930</v>
      </c>
      <c r="W1363" s="824"/>
      <c r="X1363" s="824"/>
      <c r="Y1363" s="706"/>
      <c r="Z1363" s="824"/>
    </row>
    <row r="1364" spans="1:26">
      <c r="A1364" s="817" t="s">
        <v>274</v>
      </c>
      <c r="B1364" s="817"/>
      <c r="C1364" s="818" t="s">
        <v>316</v>
      </c>
      <c r="D1364" s="819" t="s">
        <v>2</v>
      </c>
      <c r="E1364" s="853" t="s">
        <v>120</v>
      </c>
      <c r="F1364" s="851" t="s">
        <v>78</v>
      </c>
      <c r="G1364" s="833" t="s">
        <v>19</v>
      </c>
      <c r="H1364" s="833" t="s">
        <v>19</v>
      </c>
      <c r="I1364" s="15"/>
      <c r="J1364" s="15"/>
      <c r="K1364" s="20"/>
      <c r="L1364" s="16"/>
      <c r="M1364" s="4"/>
      <c r="N1364" s="14"/>
      <c r="O1364" s="824"/>
      <c r="P1364" s="271"/>
      <c r="Q1364" s="825"/>
      <c r="R1364" s="826"/>
      <c r="S1364" s="827"/>
      <c r="T1364" s="828"/>
      <c r="U1364" s="829"/>
      <c r="V1364" s="830"/>
      <c r="W1364" s="824"/>
      <c r="X1364" s="824"/>
      <c r="Y1364" s="706"/>
      <c r="Z1364" s="824"/>
    </row>
    <row r="1365" spans="1:26">
      <c r="A1365" s="817" t="s">
        <v>274</v>
      </c>
      <c r="B1365" s="817" t="s">
        <v>279</v>
      </c>
      <c r="C1365" s="831" t="s">
        <v>187</v>
      </c>
      <c r="D1365" s="819" t="str">
        <f t="shared" ref="D1365" si="1351">B1365&amp;" "&amp;" "&amp;C1365</f>
        <v>09-035  ミストバーン</v>
      </c>
      <c r="E1365" s="853" t="s">
        <v>120</v>
      </c>
      <c r="F1365" s="851" t="s">
        <v>78</v>
      </c>
      <c r="G1365" s="833" t="s">
        <v>19</v>
      </c>
      <c r="H1365" s="833" t="s">
        <v>19</v>
      </c>
      <c r="I1365" s="17"/>
      <c r="J1365" s="17"/>
      <c r="K1365" s="8" t="s">
        <v>99</v>
      </c>
      <c r="L1365" s="3" t="s">
        <v>131</v>
      </c>
      <c r="M1365" s="803" t="s">
        <v>3528</v>
      </c>
      <c r="N1365" s="3" t="s">
        <v>83</v>
      </c>
      <c r="O1365" s="824"/>
      <c r="P1365" s="271"/>
      <c r="Q1365" s="825">
        <v>2270</v>
      </c>
      <c r="R1365" s="826">
        <v>1400</v>
      </c>
      <c r="S1365" s="827">
        <v>1180</v>
      </c>
      <c r="T1365" s="828">
        <v>970</v>
      </c>
      <c r="U1365" s="829">
        <v>1080</v>
      </c>
      <c r="V1365" s="830">
        <f t="shared" ref="V1365" si="1352">SUM(Q1365:U1366)</f>
        <v>6900</v>
      </c>
      <c r="W1365" s="824" t="s">
        <v>4687</v>
      </c>
      <c r="X1365" s="824"/>
      <c r="Y1365" s="706"/>
      <c r="Z1365" s="824"/>
    </row>
    <row r="1366" spans="1:26">
      <c r="A1366" s="817" t="s">
        <v>274</v>
      </c>
      <c r="B1366" s="817"/>
      <c r="C1366" s="831" t="s">
        <v>187</v>
      </c>
      <c r="D1366" s="819" t="s">
        <v>2</v>
      </c>
      <c r="E1366" s="853" t="s">
        <v>120</v>
      </c>
      <c r="F1366" s="851" t="s">
        <v>78</v>
      </c>
      <c r="G1366" s="833" t="s">
        <v>19</v>
      </c>
      <c r="H1366" s="833" t="s">
        <v>19</v>
      </c>
      <c r="I1366" s="17"/>
      <c r="J1366" s="17"/>
      <c r="K1366" s="20"/>
      <c r="L1366" s="16"/>
      <c r="M1366" s="4"/>
      <c r="N1366" s="14"/>
      <c r="O1366" s="824"/>
      <c r="P1366" s="271"/>
      <c r="Q1366" s="825"/>
      <c r="R1366" s="826"/>
      <c r="S1366" s="827"/>
      <c r="T1366" s="828"/>
      <c r="U1366" s="829"/>
      <c r="V1366" s="830"/>
      <c r="W1366" s="824" t="s">
        <v>4687</v>
      </c>
      <c r="X1366" s="824"/>
      <c r="Y1366" s="706"/>
      <c r="Z1366" s="824"/>
    </row>
    <row r="1367" spans="1:26">
      <c r="A1367" s="817" t="s">
        <v>274</v>
      </c>
      <c r="B1367" s="817" t="s">
        <v>280</v>
      </c>
      <c r="C1367" s="831" t="s">
        <v>121</v>
      </c>
      <c r="D1367" s="819" t="str">
        <f t="shared" ref="D1367" si="1353">B1367&amp;" "&amp;" "&amp;C1367</f>
        <v>09-036  れんごく天馬</v>
      </c>
      <c r="E1367" s="853" t="s">
        <v>120</v>
      </c>
      <c r="F1367" s="857" t="s">
        <v>128</v>
      </c>
      <c r="G1367" s="835" t="s">
        <v>88</v>
      </c>
      <c r="H1367" s="842" t="s">
        <v>89</v>
      </c>
      <c r="I1367" s="17"/>
      <c r="J1367" s="17"/>
      <c r="K1367" s="9" t="s">
        <v>21</v>
      </c>
      <c r="L1367" s="3" t="s">
        <v>330</v>
      </c>
      <c r="M1367" s="803" t="s">
        <v>1151</v>
      </c>
      <c r="N1367" s="3" t="s">
        <v>83</v>
      </c>
      <c r="O1367" s="824"/>
      <c r="P1367" s="271"/>
      <c r="Q1367" s="825">
        <v>2180</v>
      </c>
      <c r="R1367" s="826">
        <v>1260</v>
      </c>
      <c r="S1367" s="827">
        <v>910</v>
      </c>
      <c r="T1367" s="828">
        <v>1480</v>
      </c>
      <c r="U1367" s="829">
        <v>1000</v>
      </c>
      <c r="V1367" s="830">
        <f t="shared" ref="V1367" si="1354">SUM(Q1367:U1368)</f>
        <v>6830</v>
      </c>
      <c r="W1367" s="831" t="s">
        <v>3392</v>
      </c>
      <c r="X1367" s="824"/>
      <c r="Y1367" s="706"/>
      <c r="Z1367" s="824"/>
    </row>
    <row r="1368" spans="1:26">
      <c r="A1368" s="817" t="s">
        <v>274</v>
      </c>
      <c r="B1368" s="817"/>
      <c r="C1368" s="831" t="s">
        <v>121</v>
      </c>
      <c r="D1368" s="819" t="s">
        <v>2</v>
      </c>
      <c r="E1368" s="853" t="s">
        <v>120</v>
      </c>
      <c r="F1368" s="857" t="s">
        <v>128</v>
      </c>
      <c r="G1368" s="835" t="s">
        <v>88</v>
      </c>
      <c r="H1368" s="842" t="s">
        <v>89</v>
      </c>
      <c r="I1368" s="17"/>
      <c r="J1368" s="17"/>
      <c r="K1368" s="20"/>
      <c r="L1368" s="16"/>
      <c r="M1368" s="4"/>
      <c r="N1368" s="14"/>
      <c r="O1368" s="824"/>
      <c r="P1368" s="271"/>
      <c r="Q1368" s="825"/>
      <c r="R1368" s="826"/>
      <c r="S1368" s="827"/>
      <c r="T1368" s="828"/>
      <c r="U1368" s="829"/>
      <c r="V1368" s="830"/>
      <c r="W1368" s="831" t="s">
        <v>3392</v>
      </c>
      <c r="X1368" s="824"/>
      <c r="Y1368" s="706"/>
      <c r="Z1368" s="824"/>
    </row>
    <row r="1369" spans="1:26">
      <c r="A1369" s="817" t="s">
        <v>274</v>
      </c>
      <c r="B1369" s="817" t="s">
        <v>281</v>
      </c>
      <c r="C1369" s="818" t="s">
        <v>317</v>
      </c>
      <c r="D1369" s="819" t="str">
        <f t="shared" ref="D1369" si="1355">B1369&amp;" "&amp;" "&amp;C1369</f>
        <v>09-037  キングスライム</v>
      </c>
      <c r="E1369" s="853" t="s">
        <v>120</v>
      </c>
      <c r="F1369" s="857" t="s">
        <v>128</v>
      </c>
      <c r="G1369" s="833" t="s">
        <v>19</v>
      </c>
      <c r="H1369" s="833" t="s">
        <v>19</v>
      </c>
      <c r="I1369" s="17"/>
      <c r="J1369" s="17"/>
      <c r="K1369" s="9" t="s">
        <v>21</v>
      </c>
      <c r="L1369" s="14" t="s">
        <v>205</v>
      </c>
      <c r="M1369" s="803" t="s">
        <v>930</v>
      </c>
      <c r="N1369" s="3" t="s">
        <v>84</v>
      </c>
      <c r="O1369" s="824"/>
      <c r="P1369" s="271"/>
      <c r="Q1369" s="825">
        <v>2490</v>
      </c>
      <c r="R1369" s="826">
        <v>1230</v>
      </c>
      <c r="S1369" s="827">
        <v>860</v>
      </c>
      <c r="T1369" s="828">
        <v>960</v>
      </c>
      <c r="U1369" s="829">
        <v>1280</v>
      </c>
      <c r="V1369" s="830">
        <f t="shared" ref="V1369" si="1356">SUM(Q1369:U1370)</f>
        <v>6820</v>
      </c>
      <c r="W1369" s="824" t="s">
        <v>3399</v>
      </c>
      <c r="X1369" s="824"/>
      <c r="Y1369" s="706"/>
      <c r="Z1369" s="824"/>
    </row>
    <row r="1370" spans="1:26">
      <c r="A1370" s="817" t="s">
        <v>274</v>
      </c>
      <c r="B1370" s="817"/>
      <c r="C1370" s="818" t="s">
        <v>317</v>
      </c>
      <c r="D1370" s="819" t="s">
        <v>2</v>
      </c>
      <c r="E1370" s="853" t="s">
        <v>120</v>
      </c>
      <c r="F1370" s="857" t="s">
        <v>128</v>
      </c>
      <c r="G1370" s="833" t="s">
        <v>19</v>
      </c>
      <c r="H1370" s="833" t="s">
        <v>19</v>
      </c>
      <c r="I1370" s="17"/>
      <c r="J1370" s="17"/>
      <c r="K1370" s="20"/>
      <c r="L1370" s="16"/>
      <c r="M1370" s="4"/>
      <c r="N1370" s="14"/>
      <c r="O1370" s="824"/>
      <c r="P1370" s="271"/>
      <c r="Q1370" s="825"/>
      <c r="R1370" s="826"/>
      <c r="S1370" s="827"/>
      <c r="T1370" s="828"/>
      <c r="U1370" s="829"/>
      <c r="V1370" s="830"/>
      <c r="W1370" s="824" t="s">
        <v>3399</v>
      </c>
      <c r="X1370" s="824"/>
      <c r="Y1370" s="706"/>
      <c r="Z1370" s="824"/>
    </row>
    <row r="1371" spans="1:26">
      <c r="A1371" s="817" t="s">
        <v>274</v>
      </c>
      <c r="B1371" s="817" t="s">
        <v>282</v>
      </c>
      <c r="C1371" s="818" t="s">
        <v>318</v>
      </c>
      <c r="D1371" s="819" t="str">
        <f t="shared" ref="D1371" si="1357">B1371&amp;" "&amp;" "&amp;C1371</f>
        <v>09-038  マミー</v>
      </c>
      <c r="E1371" s="853" t="s">
        <v>120</v>
      </c>
      <c r="F1371" s="856" t="s">
        <v>129</v>
      </c>
      <c r="G1371" s="833" t="s">
        <v>19</v>
      </c>
      <c r="H1371" s="835" t="s">
        <v>88</v>
      </c>
      <c r="I1371" s="15"/>
      <c r="J1371" s="15"/>
      <c r="K1371" s="9" t="s">
        <v>21</v>
      </c>
      <c r="L1371" s="3" t="s">
        <v>3</v>
      </c>
      <c r="M1371" s="803" t="s">
        <v>1107</v>
      </c>
      <c r="N1371" s="3" t="s">
        <v>84</v>
      </c>
      <c r="O1371" s="824"/>
      <c r="P1371" s="271"/>
      <c r="Q1371" s="825">
        <v>2270</v>
      </c>
      <c r="R1371" s="826">
        <v>1440</v>
      </c>
      <c r="S1371" s="827">
        <v>770</v>
      </c>
      <c r="T1371" s="828">
        <v>960</v>
      </c>
      <c r="U1371" s="829">
        <v>1360</v>
      </c>
      <c r="V1371" s="830">
        <f t="shared" ref="V1371" si="1358">SUM(Q1371:U1372)</f>
        <v>6800</v>
      </c>
      <c r="W1371" s="824"/>
      <c r="X1371" s="824"/>
      <c r="Y1371" s="706"/>
      <c r="Z1371" s="824"/>
    </row>
    <row r="1372" spans="1:26">
      <c r="A1372" s="817" t="s">
        <v>274</v>
      </c>
      <c r="B1372" s="817"/>
      <c r="C1372" s="818" t="s">
        <v>318</v>
      </c>
      <c r="D1372" s="819" t="s">
        <v>2</v>
      </c>
      <c r="E1372" s="853" t="s">
        <v>120</v>
      </c>
      <c r="F1372" s="856" t="s">
        <v>129</v>
      </c>
      <c r="G1372" s="833" t="s">
        <v>19</v>
      </c>
      <c r="H1372" s="835" t="s">
        <v>88</v>
      </c>
      <c r="I1372" s="15"/>
      <c r="J1372" s="15"/>
      <c r="K1372" s="20"/>
      <c r="L1372" s="16"/>
      <c r="M1372" s="4"/>
      <c r="N1372" s="14"/>
      <c r="O1372" s="824"/>
      <c r="P1372" s="271"/>
      <c r="Q1372" s="825"/>
      <c r="R1372" s="826"/>
      <c r="S1372" s="827"/>
      <c r="T1372" s="828"/>
      <c r="U1372" s="829"/>
      <c r="V1372" s="830"/>
      <c r="W1372" s="824"/>
      <c r="X1372" s="824"/>
      <c r="Y1372" s="706"/>
      <c r="Z1372" s="824"/>
    </row>
    <row r="1373" spans="1:26">
      <c r="A1373" s="817" t="s">
        <v>274</v>
      </c>
      <c r="B1373" s="817" t="s">
        <v>283</v>
      </c>
      <c r="C1373" s="831" t="s">
        <v>122</v>
      </c>
      <c r="D1373" s="819" t="str">
        <f t="shared" ref="D1373" si="1359">B1373&amp;" "&amp;" "&amp;C1373</f>
        <v>09-039  グール</v>
      </c>
      <c r="E1373" s="853" t="s">
        <v>120</v>
      </c>
      <c r="F1373" s="856" t="s">
        <v>129</v>
      </c>
      <c r="G1373" s="833" t="s">
        <v>19</v>
      </c>
      <c r="H1373" s="842" t="s">
        <v>89</v>
      </c>
      <c r="I1373" s="17"/>
      <c r="J1373" s="17"/>
      <c r="K1373" s="9" t="s">
        <v>21</v>
      </c>
      <c r="L1373" s="3" t="s">
        <v>3</v>
      </c>
      <c r="M1373" s="803" t="s">
        <v>931</v>
      </c>
      <c r="N1373" s="14" t="s">
        <v>94</v>
      </c>
      <c r="O1373" s="824"/>
      <c r="P1373" s="271"/>
      <c r="Q1373" s="825">
        <v>2300</v>
      </c>
      <c r="R1373" s="826">
        <v>1510</v>
      </c>
      <c r="S1373" s="827">
        <v>630</v>
      </c>
      <c r="T1373" s="828">
        <v>860</v>
      </c>
      <c r="U1373" s="829">
        <v>1490</v>
      </c>
      <c r="V1373" s="830">
        <f t="shared" ref="V1373" si="1360">SUM(Q1373:U1374)</f>
        <v>6790</v>
      </c>
      <c r="W1373" s="824"/>
      <c r="X1373" s="824"/>
      <c r="Y1373" s="706"/>
      <c r="Z1373" s="824"/>
    </row>
    <row r="1374" spans="1:26">
      <c r="A1374" s="817" t="s">
        <v>274</v>
      </c>
      <c r="B1374" s="817"/>
      <c r="C1374" s="831" t="s">
        <v>122</v>
      </c>
      <c r="D1374" s="819" t="s">
        <v>2</v>
      </c>
      <c r="E1374" s="853" t="s">
        <v>120</v>
      </c>
      <c r="F1374" s="856" t="s">
        <v>129</v>
      </c>
      <c r="G1374" s="833" t="s">
        <v>19</v>
      </c>
      <c r="H1374" s="842" t="s">
        <v>89</v>
      </c>
      <c r="I1374" s="17"/>
      <c r="J1374" s="17"/>
      <c r="K1374" s="20"/>
      <c r="L1374" s="16"/>
      <c r="M1374" s="4"/>
      <c r="N1374" s="14"/>
      <c r="O1374" s="824"/>
      <c r="P1374" s="271"/>
      <c r="Q1374" s="825"/>
      <c r="R1374" s="826"/>
      <c r="S1374" s="827"/>
      <c r="T1374" s="828"/>
      <c r="U1374" s="829"/>
      <c r="V1374" s="830"/>
      <c r="W1374" s="824"/>
      <c r="X1374" s="824"/>
      <c r="Y1374" s="706"/>
      <c r="Z1374" s="824"/>
    </row>
    <row r="1375" spans="1:26">
      <c r="A1375" s="817" t="s">
        <v>274</v>
      </c>
      <c r="B1375" s="817" t="s">
        <v>284</v>
      </c>
      <c r="C1375" s="831" t="s">
        <v>124</v>
      </c>
      <c r="D1375" s="819" t="str">
        <f t="shared" ref="D1375" si="1361">B1375&amp;" "&amp;" "&amp;C1375</f>
        <v>09-040  メガザルロック</v>
      </c>
      <c r="E1375" s="853" t="s">
        <v>120</v>
      </c>
      <c r="F1375" s="855" t="s">
        <v>130</v>
      </c>
      <c r="G1375" s="833" t="s">
        <v>19</v>
      </c>
      <c r="H1375" s="833" t="s">
        <v>19</v>
      </c>
      <c r="I1375" s="17"/>
      <c r="J1375" s="17"/>
      <c r="K1375" s="11" t="s">
        <v>81</v>
      </c>
      <c r="L1375" s="3" t="s">
        <v>81</v>
      </c>
      <c r="M1375" s="803" t="s">
        <v>1035</v>
      </c>
      <c r="N1375" s="3" t="s">
        <v>86</v>
      </c>
      <c r="O1375" s="824"/>
      <c r="P1375" s="271"/>
      <c r="Q1375" s="825">
        <v>2370</v>
      </c>
      <c r="R1375" s="826">
        <v>1380</v>
      </c>
      <c r="S1375" s="827">
        <v>820</v>
      </c>
      <c r="T1375" s="828">
        <v>920</v>
      </c>
      <c r="U1375" s="829">
        <v>1350</v>
      </c>
      <c r="V1375" s="830">
        <f t="shared" ref="V1375" si="1362">SUM(Q1375:U1376)</f>
        <v>6840</v>
      </c>
      <c r="W1375" s="824"/>
      <c r="X1375" s="824"/>
      <c r="Y1375" s="706"/>
      <c r="Z1375" s="824"/>
    </row>
    <row r="1376" spans="1:26">
      <c r="A1376" s="817" t="s">
        <v>274</v>
      </c>
      <c r="B1376" s="817"/>
      <c r="C1376" s="831" t="s">
        <v>124</v>
      </c>
      <c r="D1376" s="819" t="s">
        <v>2</v>
      </c>
      <c r="E1376" s="853" t="s">
        <v>120</v>
      </c>
      <c r="F1376" s="855" t="s">
        <v>130</v>
      </c>
      <c r="G1376" s="833" t="s">
        <v>19</v>
      </c>
      <c r="H1376" s="833" t="s">
        <v>19</v>
      </c>
      <c r="I1376" s="17"/>
      <c r="J1376" s="17"/>
      <c r="K1376" s="20"/>
      <c r="L1376" s="16"/>
      <c r="M1376" s="4"/>
      <c r="N1376" s="14"/>
      <c r="O1376" s="824"/>
      <c r="P1376" s="271"/>
      <c r="Q1376" s="825"/>
      <c r="R1376" s="826"/>
      <c r="S1376" s="827"/>
      <c r="T1376" s="828"/>
      <c r="U1376" s="829"/>
      <c r="V1376" s="830"/>
      <c r="W1376" s="824"/>
      <c r="X1376" s="824"/>
      <c r="Y1376" s="706"/>
      <c r="Z1376" s="824"/>
    </row>
    <row r="1377" spans="1:26">
      <c r="A1377" s="817" t="s">
        <v>274</v>
      </c>
      <c r="B1377" s="817" t="s">
        <v>285</v>
      </c>
      <c r="C1377" s="831" t="s">
        <v>125</v>
      </c>
      <c r="D1377" s="819" t="str">
        <f t="shared" ref="D1377" si="1363">B1377&amp;" "&amp;" "&amp;C1377</f>
        <v>09-041  アークデーモン</v>
      </c>
      <c r="E1377" s="853" t="s">
        <v>120</v>
      </c>
      <c r="F1377" s="852" t="s">
        <v>75</v>
      </c>
      <c r="G1377" s="833" t="s">
        <v>19</v>
      </c>
      <c r="H1377" s="822" t="s">
        <v>40</v>
      </c>
      <c r="I1377" s="17"/>
      <c r="J1377" s="17"/>
      <c r="K1377" s="8" t="s">
        <v>99</v>
      </c>
      <c r="L1377" s="3" t="s">
        <v>131</v>
      </c>
      <c r="M1377" s="803" t="s">
        <v>3529</v>
      </c>
      <c r="N1377" s="3" t="s">
        <v>83</v>
      </c>
      <c r="O1377" s="824"/>
      <c r="P1377" s="271"/>
      <c r="Q1377" s="825">
        <v>2220</v>
      </c>
      <c r="R1377" s="826">
        <v>1260</v>
      </c>
      <c r="S1377" s="827">
        <v>1340</v>
      </c>
      <c r="T1377" s="828">
        <v>940</v>
      </c>
      <c r="U1377" s="829">
        <v>1070</v>
      </c>
      <c r="V1377" s="830">
        <f t="shared" ref="V1377" si="1364">SUM(Q1377:U1378)</f>
        <v>6830</v>
      </c>
      <c r="W1377" s="824" t="s">
        <v>4260</v>
      </c>
      <c r="X1377" s="824"/>
      <c r="Y1377" s="706"/>
      <c r="Z1377" s="824"/>
    </row>
    <row r="1378" spans="1:26">
      <c r="A1378" s="817" t="s">
        <v>274</v>
      </c>
      <c r="B1378" s="817"/>
      <c r="C1378" s="831" t="s">
        <v>125</v>
      </c>
      <c r="D1378" s="819" t="s">
        <v>2</v>
      </c>
      <c r="E1378" s="853" t="s">
        <v>120</v>
      </c>
      <c r="F1378" s="852" t="s">
        <v>75</v>
      </c>
      <c r="G1378" s="833" t="s">
        <v>19</v>
      </c>
      <c r="H1378" s="822" t="s">
        <v>40</v>
      </c>
      <c r="I1378" s="17"/>
      <c r="J1378" s="17"/>
      <c r="K1378" s="20"/>
      <c r="L1378" s="16"/>
      <c r="M1378" s="4"/>
      <c r="N1378" s="14"/>
      <c r="O1378" s="824"/>
      <c r="P1378" s="271"/>
      <c r="Q1378" s="825"/>
      <c r="R1378" s="826"/>
      <c r="S1378" s="827"/>
      <c r="T1378" s="828"/>
      <c r="U1378" s="829"/>
      <c r="V1378" s="830"/>
      <c r="W1378" s="824" t="s">
        <v>4260</v>
      </c>
      <c r="X1378" s="824"/>
      <c r="Y1378" s="706"/>
      <c r="Z1378" s="824"/>
    </row>
    <row r="1379" spans="1:26">
      <c r="A1379" s="817" t="s">
        <v>274</v>
      </c>
      <c r="B1379" s="817" t="s">
        <v>286</v>
      </c>
      <c r="C1379" s="831" t="s">
        <v>127</v>
      </c>
      <c r="D1379" s="819" t="str">
        <f t="shared" ref="D1379" si="1365">B1379&amp;" "&amp;" "&amp;C1379</f>
        <v>09-042  ブラックドラゴン</v>
      </c>
      <c r="E1379" s="853" t="s">
        <v>120</v>
      </c>
      <c r="F1379" s="832" t="s">
        <v>35</v>
      </c>
      <c r="G1379" s="842" t="s">
        <v>89</v>
      </c>
      <c r="H1379" s="842" t="s">
        <v>89</v>
      </c>
      <c r="I1379" s="17"/>
      <c r="J1379" s="17"/>
      <c r="K1379" s="7" t="s">
        <v>37</v>
      </c>
      <c r="L1379" s="3" t="s">
        <v>98</v>
      </c>
      <c r="M1379" s="803" t="s">
        <v>3530</v>
      </c>
      <c r="N1379" s="3" t="s">
        <v>86</v>
      </c>
      <c r="O1379" s="824"/>
      <c r="P1379" s="271"/>
      <c r="Q1379" s="825">
        <v>2340</v>
      </c>
      <c r="R1379" s="826">
        <v>1290</v>
      </c>
      <c r="S1379" s="827">
        <v>940</v>
      </c>
      <c r="T1379" s="828">
        <v>870</v>
      </c>
      <c r="U1379" s="829">
        <v>1400</v>
      </c>
      <c r="V1379" s="830">
        <f t="shared" ref="V1379" si="1366">SUM(Q1379:U1380)</f>
        <v>6840</v>
      </c>
      <c r="W1379" s="824"/>
      <c r="X1379" s="824"/>
      <c r="Y1379" s="706"/>
      <c r="Z1379" s="824"/>
    </row>
    <row r="1380" spans="1:26">
      <c r="A1380" s="817" t="s">
        <v>274</v>
      </c>
      <c r="B1380" s="817"/>
      <c r="C1380" s="831" t="s">
        <v>127</v>
      </c>
      <c r="D1380" s="819" t="s">
        <v>2</v>
      </c>
      <c r="E1380" s="853" t="s">
        <v>120</v>
      </c>
      <c r="F1380" s="832" t="s">
        <v>35</v>
      </c>
      <c r="G1380" s="842" t="s">
        <v>89</v>
      </c>
      <c r="H1380" s="842" t="s">
        <v>89</v>
      </c>
      <c r="I1380" s="17"/>
      <c r="J1380" s="17"/>
      <c r="K1380" s="20"/>
      <c r="L1380" s="16"/>
      <c r="M1380" s="4"/>
      <c r="N1380" s="14"/>
      <c r="O1380" s="824"/>
      <c r="P1380" s="271"/>
      <c r="Q1380" s="825"/>
      <c r="R1380" s="826"/>
      <c r="S1380" s="827"/>
      <c r="T1380" s="828"/>
      <c r="U1380" s="829"/>
      <c r="V1380" s="830"/>
      <c r="W1380" s="824"/>
      <c r="X1380" s="824"/>
      <c r="Y1380" s="706"/>
      <c r="Z1380" s="824"/>
    </row>
    <row r="1381" spans="1:26">
      <c r="A1381" s="817" t="s">
        <v>274</v>
      </c>
      <c r="B1381" s="817" t="s">
        <v>287</v>
      </c>
      <c r="C1381" s="818" t="s">
        <v>268</v>
      </c>
      <c r="D1381" s="819" t="str">
        <f t="shared" ref="D1381" si="1367">B1381&amp;" "&amp;" "&amp;C1381</f>
        <v>09-043  キングリザード</v>
      </c>
      <c r="E1381" s="853" t="s">
        <v>120</v>
      </c>
      <c r="F1381" s="832" t="s">
        <v>35</v>
      </c>
      <c r="G1381" s="833" t="s">
        <v>19</v>
      </c>
      <c r="H1381" s="842" t="s">
        <v>89</v>
      </c>
      <c r="I1381" s="17"/>
      <c r="J1381" s="17"/>
      <c r="K1381" s="9" t="s">
        <v>21</v>
      </c>
      <c r="L1381" s="3" t="s">
        <v>131</v>
      </c>
      <c r="M1381" s="803" t="s">
        <v>1059</v>
      </c>
      <c r="N1381" s="3" t="s">
        <v>95</v>
      </c>
      <c r="O1381" s="824"/>
      <c r="P1381" s="271"/>
      <c r="Q1381" s="825">
        <v>2380</v>
      </c>
      <c r="R1381" s="826">
        <v>1430</v>
      </c>
      <c r="S1381" s="827">
        <v>680</v>
      </c>
      <c r="T1381" s="828">
        <v>1140</v>
      </c>
      <c r="U1381" s="829">
        <v>1210</v>
      </c>
      <c r="V1381" s="830">
        <f t="shared" ref="V1381" si="1368">SUM(Q1381:U1382)</f>
        <v>6840</v>
      </c>
      <c r="W1381" s="824" t="s">
        <v>4451</v>
      </c>
      <c r="X1381" s="824"/>
      <c r="Y1381" s="706"/>
      <c r="Z1381" s="824"/>
    </row>
    <row r="1382" spans="1:26">
      <c r="A1382" s="817" t="s">
        <v>274</v>
      </c>
      <c r="B1382" s="817"/>
      <c r="C1382" s="818" t="s">
        <v>268</v>
      </c>
      <c r="D1382" s="819" t="s">
        <v>2</v>
      </c>
      <c r="E1382" s="853" t="s">
        <v>120</v>
      </c>
      <c r="F1382" s="832" t="s">
        <v>35</v>
      </c>
      <c r="G1382" s="833" t="s">
        <v>19</v>
      </c>
      <c r="H1382" s="842" t="s">
        <v>89</v>
      </c>
      <c r="I1382" s="17"/>
      <c r="J1382" s="17"/>
      <c r="K1382" s="20"/>
      <c r="L1382" s="16"/>
      <c r="M1382" s="4"/>
      <c r="N1382" s="14"/>
      <c r="O1382" s="824"/>
      <c r="P1382" s="271"/>
      <c r="Q1382" s="825"/>
      <c r="R1382" s="826"/>
      <c r="S1382" s="827"/>
      <c r="T1382" s="828"/>
      <c r="U1382" s="829"/>
      <c r="V1382" s="830"/>
      <c r="W1382" s="824" t="s">
        <v>4451</v>
      </c>
      <c r="X1382" s="824"/>
      <c r="Y1382" s="706"/>
      <c r="Z1382" s="824"/>
    </row>
    <row r="1383" spans="1:26">
      <c r="A1383" s="817" t="s">
        <v>274</v>
      </c>
      <c r="B1383" s="817" t="s">
        <v>288</v>
      </c>
      <c r="C1383" s="831" t="s">
        <v>179</v>
      </c>
      <c r="D1383" s="819" t="str">
        <f t="shared" ref="D1383" si="1369">B1383&amp;" "&amp;" "&amp;C1383</f>
        <v>09-044  キラーマジンガ</v>
      </c>
      <c r="E1383" s="853" t="s">
        <v>120</v>
      </c>
      <c r="F1383" s="851" t="s">
        <v>78</v>
      </c>
      <c r="G1383" s="833" t="s">
        <v>19</v>
      </c>
      <c r="H1383" s="833" t="s">
        <v>19</v>
      </c>
      <c r="I1383" s="17"/>
      <c r="J1383" s="17"/>
      <c r="K1383" s="9" t="s">
        <v>21</v>
      </c>
      <c r="L1383" s="3" t="s">
        <v>5540</v>
      </c>
      <c r="M1383" s="803" t="s">
        <v>1101</v>
      </c>
      <c r="N1383" s="3" t="s">
        <v>83</v>
      </c>
      <c r="O1383" s="824"/>
      <c r="P1383" s="271"/>
      <c r="Q1383" s="825">
        <v>2300</v>
      </c>
      <c r="R1383" s="826">
        <v>1270</v>
      </c>
      <c r="S1383" s="827">
        <v>810</v>
      </c>
      <c r="T1383" s="828">
        <v>1290</v>
      </c>
      <c r="U1383" s="829">
        <v>1190</v>
      </c>
      <c r="V1383" s="830">
        <f t="shared" ref="V1383" si="1370">SUM(Q1383:U1384)</f>
        <v>6860</v>
      </c>
      <c r="W1383" s="444" t="s">
        <v>3391</v>
      </c>
      <c r="X1383" s="824"/>
      <c r="Y1383" s="706"/>
      <c r="Z1383" s="824"/>
    </row>
    <row r="1384" spans="1:26">
      <c r="A1384" s="817" t="s">
        <v>274</v>
      </c>
      <c r="B1384" s="817"/>
      <c r="C1384" s="831" t="s">
        <v>179</v>
      </c>
      <c r="D1384" s="819" t="s">
        <v>2</v>
      </c>
      <c r="E1384" s="853" t="s">
        <v>120</v>
      </c>
      <c r="F1384" s="851" t="s">
        <v>78</v>
      </c>
      <c r="G1384" s="833" t="s">
        <v>19</v>
      </c>
      <c r="H1384" s="833" t="s">
        <v>19</v>
      </c>
      <c r="I1384" s="17"/>
      <c r="J1384" s="17"/>
      <c r="K1384" s="20"/>
      <c r="L1384" s="16"/>
      <c r="M1384" s="4"/>
      <c r="N1384" s="14"/>
      <c r="O1384" s="824"/>
      <c r="P1384" s="271"/>
      <c r="Q1384" s="825"/>
      <c r="R1384" s="826"/>
      <c r="S1384" s="827"/>
      <c r="T1384" s="828"/>
      <c r="U1384" s="829"/>
      <c r="V1384" s="830"/>
      <c r="W1384" s="443" t="s">
        <v>4690</v>
      </c>
      <c r="X1384" s="824"/>
      <c r="Y1384" s="706"/>
      <c r="Z1384" s="824"/>
    </row>
    <row r="1385" spans="1:26">
      <c r="A1385" s="817" t="s">
        <v>274</v>
      </c>
      <c r="B1385" s="817" t="s">
        <v>289</v>
      </c>
      <c r="C1385" s="831" t="s">
        <v>2</v>
      </c>
      <c r="D1385" s="819" t="str">
        <f t="shared" ref="D1385" si="1371">B1385&amp;" "&amp;" "&amp;C1385</f>
        <v>09-045  ダイ</v>
      </c>
      <c r="E1385" s="850" t="s">
        <v>36</v>
      </c>
      <c r="F1385" s="821" t="s">
        <v>34</v>
      </c>
      <c r="G1385" s="833" t="s">
        <v>19</v>
      </c>
      <c r="H1385" s="833" t="s">
        <v>19</v>
      </c>
      <c r="I1385" s="834" t="s">
        <v>90</v>
      </c>
      <c r="J1385" s="817">
        <v>1</v>
      </c>
      <c r="K1385" s="9" t="s">
        <v>21</v>
      </c>
      <c r="L1385" s="3" t="s">
        <v>270</v>
      </c>
      <c r="M1385" s="803" t="s">
        <v>1152</v>
      </c>
      <c r="N1385" s="3" t="s">
        <v>84</v>
      </c>
      <c r="O1385" s="824"/>
      <c r="P1385" s="271"/>
      <c r="Q1385" s="825">
        <v>2380</v>
      </c>
      <c r="R1385" s="826">
        <v>1660</v>
      </c>
      <c r="S1385" s="827">
        <v>990</v>
      </c>
      <c r="T1385" s="828">
        <v>1350</v>
      </c>
      <c r="U1385" s="829">
        <v>1110</v>
      </c>
      <c r="V1385" s="830">
        <f t="shared" ref="V1385" si="1372">SUM(Q1385:U1386)</f>
        <v>7490</v>
      </c>
      <c r="W1385" s="824" t="s">
        <v>3389</v>
      </c>
      <c r="X1385" s="824"/>
      <c r="Y1385" s="706"/>
      <c r="Z1385" s="824"/>
    </row>
    <row r="1386" spans="1:26">
      <c r="A1386" s="817" t="s">
        <v>274</v>
      </c>
      <c r="B1386" s="817"/>
      <c r="C1386" s="831" t="s">
        <v>2</v>
      </c>
      <c r="D1386" s="819" t="s">
        <v>2</v>
      </c>
      <c r="E1386" s="850" t="s">
        <v>36</v>
      </c>
      <c r="F1386" s="821" t="s">
        <v>34</v>
      </c>
      <c r="G1386" s="833" t="s">
        <v>19</v>
      </c>
      <c r="H1386" s="833" t="s">
        <v>19</v>
      </c>
      <c r="I1386" s="834" t="s">
        <v>90</v>
      </c>
      <c r="J1386" s="817">
        <v>1</v>
      </c>
      <c r="K1386" s="20"/>
      <c r="L1386" s="16"/>
      <c r="M1386" s="4"/>
      <c r="N1386" s="14"/>
      <c r="O1386" s="824"/>
      <c r="P1386" s="271"/>
      <c r="Q1386" s="825"/>
      <c r="R1386" s="826"/>
      <c r="S1386" s="827"/>
      <c r="T1386" s="828"/>
      <c r="U1386" s="829"/>
      <c r="V1386" s="830"/>
      <c r="W1386" s="824" t="s">
        <v>3389</v>
      </c>
      <c r="X1386" s="824"/>
      <c r="Y1386" s="706"/>
      <c r="Z1386" s="824"/>
    </row>
    <row r="1387" spans="1:26">
      <c r="A1387" s="817" t="s">
        <v>274</v>
      </c>
      <c r="B1387" s="817" t="s">
        <v>290</v>
      </c>
      <c r="C1387" s="818" t="s">
        <v>319</v>
      </c>
      <c r="D1387" s="819" t="str">
        <f t="shared" ref="D1387" si="1373">B1387&amp;" "&amp;" "&amp;C1387</f>
        <v>09-046  超魔生物ハドラー</v>
      </c>
      <c r="E1387" s="850" t="s">
        <v>36</v>
      </c>
      <c r="F1387" s="840" t="s">
        <v>74</v>
      </c>
      <c r="G1387" s="833" t="s">
        <v>19</v>
      </c>
      <c r="H1387" s="833" t="s">
        <v>19</v>
      </c>
      <c r="I1387" s="17"/>
      <c r="J1387" s="17"/>
      <c r="K1387" s="7" t="s">
        <v>37</v>
      </c>
      <c r="L1387" s="3" t="s">
        <v>98</v>
      </c>
      <c r="M1387" s="803" t="s">
        <v>1060</v>
      </c>
      <c r="N1387" s="3" t="s">
        <v>86</v>
      </c>
      <c r="O1387" s="824"/>
      <c r="P1387" s="271"/>
      <c r="Q1387" s="825">
        <v>2140</v>
      </c>
      <c r="R1387" s="826">
        <v>1680</v>
      </c>
      <c r="S1387" s="827">
        <v>1290</v>
      </c>
      <c r="T1387" s="828">
        <v>1150</v>
      </c>
      <c r="U1387" s="829">
        <v>1230</v>
      </c>
      <c r="V1387" s="830">
        <f t="shared" ref="V1387" si="1374">SUM(Q1387:U1388)</f>
        <v>7490</v>
      </c>
      <c r="W1387" s="824"/>
      <c r="X1387" s="824"/>
      <c r="Y1387" s="706"/>
      <c r="Z1387" s="824"/>
    </row>
    <row r="1388" spans="1:26">
      <c r="A1388" s="817" t="s">
        <v>274</v>
      </c>
      <c r="B1388" s="817"/>
      <c r="C1388" s="818" t="s">
        <v>319</v>
      </c>
      <c r="D1388" s="819" t="s">
        <v>2</v>
      </c>
      <c r="E1388" s="850" t="s">
        <v>36</v>
      </c>
      <c r="F1388" s="840" t="s">
        <v>74</v>
      </c>
      <c r="G1388" s="833" t="s">
        <v>19</v>
      </c>
      <c r="H1388" s="833" t="s">
        <v>19</v>
      </c>
      <c r="I1388" s="17"/>
      <c r="J1388" s="17"/>
      <c r="K1388" s="9" t="s">
        <v>21</v>
      </c>
      <c r="L1388" s="3" t="s">
        <v>105</v>
      </c>
      <c r="M1388" s="803" t="s">
        <v>1061</v>
      </c>
      <c r="N1388" s="3" t="s">
        <v>95</v>
      </c>
      <c r="O1388" s="824"/>
      <c r="P1388" s="271"/>
      <c r="Q1388" s="825"/>
      <c r="R1388" s="826"/>
      <c r="S1388" s="827"/>
      <c r="T1388" s="828"/>
      <c r="U1388" s="829"/>
      <c r="V1388" s="830"/>
      <c r="W1388" s="824"/>
      <c r="X1388" s="824"/>
      <c r="Y1388" s="706"/>
      <c r="Z1388" s="824"/>
    </row>
    <row r="1389" spans="1:26">
      <c r="A1389" s="817" t="s">
        <v>274</v>
      </c>
      <c r="B1389" s="817" t="s">
        <v>291</v>
      </c>
      <c r="C1389" s="831" t="s">
        <v>44</v>
      </c>
      <c r="D1389" s="819" t="str">
        <f t="shared" ref="D1389" si="1375">B1389&amp;" "&amp;" "&amp;C1389</f>
        <v>09-047  ヒム</v>
      </c>
      <c r="E1389" s="850" t="s">
        <v>36</v>
      </c>
      <c r="F1389" s="840" t="s">
        <v>74</v>
      </c>
      <c r="G1389" s="833" t="s">
        <v>19</v>
      </c>
      <c r="H1389" s="833" t="s">
        <v>19</v>
      </c>
      <c r="I1389" s="834" t="s">
        <v>90</v>
      </c>
      <c r="J1389" s="817">
        <v>2</v>
      </c>
      <c r="K1389" s="7" t="s">
        <v>37</v>
      </c>
      <c r="L1389" s="3" t="s">
        <v>20</v>
      </c>
      <c r="M1389" s="803" t="s">
        <v>832</v>
      </c>
      <c r="N1389" s="3" t="s">
        <v>83</v>
      </c>
      <c r="O1389" s="824"/>
      <c r="P1389" s="271"/>
      <c r="Q1389" s="825">
        <v>2330</v>
      </c>
      <c r="R1389" s="826">
        <v>1340</v>
      </c>
      <c r="S1389" s="827">
        <v>1100</v>
      </c>
      <c r="T1389" s="828">
        <v>1270</v>
      </c>
      <c r="U1389" s="829">
        <v>1430</v>
      </c>
      <c r="V1389" s="830">
        <f t="shared" ref="V1389" si="1376">SUM(Q1389:U1390)</f>
        <v>7470</v>
      </c>
      <c r="W1389" s="824" t="s">
        <v>3402</v>
      </c>
      <c r="X1389" s="824"/>
      <c r="Y1389" s="706"/>
      <c r="Z1389" s="824"/>
    </row>
    <row r="1390" spans="1:26">
      <c r="A1390" s="817" t="s">
        <v>274</v>
      </c>
      <c r="B1390" s="817"/>
      <c r="C1390" s="831" t="s">
        <v>44</v>
      </c>
      <c r="D1390" s="819" t="s">
        <v>2</v>
      </c>
      <c r="E1390" s="850" t="s">
        <v>36</v>
      </c>
      <c r="F1390" s="840" t="s">
        <v>74</v>
      </c>
      <c r="G1390" s="833" t="s">
        <v>19</v>
      </c>
      <c r="H1390" s="833" t="s">
        <v>19</v>
      </c>
      <c r="I1390" s="834" t="s">
        <v>90</v>
      </c>
      <c r="J1390" s="817">
        <v>2</v>
      </c>
      <c r="K1390" s="6"/>
      <c r="L1390" s="3"/>
      <c r="M1390" s="4"/>
      <c r="N1390" s="14"/>
      <c r="O1390" s="824"/>
      <c r="P1390" s="271"/>
      <c r="Q1390" s="825"/>
      <c r="R1390" s="826"/>
      <c r="S1390" s="827"/>
      <c r="T1390" s="828"/>
      <c r="U1390" s="829"/>
      <c r="V1390" s="830"/>
      <c r="W1390" s="824" t="s">
        <v>3402</v>
      </c>
      <c r="X1390" s="824"/>
      <c r="Y1390" s="706"/>
      <c r="Z1390" s="824"/>
    </row>
    <row r="1391" spans="1:26">
      <c r="A1391" s="817" t="s">
        <v>274</v>
      </c>
      <c r="B1391" s="817" t="s">
        <v>292</v>
      </c>
      <c r="C1391" s="818" t="s">
        <v>320</v>
      </c>
      <c r="D1391" s="819" t="str">
        <f t="shared" ref="D1391" si="1377">B1391&amp;" "&amp;" "&amp;C1391</f>
        <v>09-048  アルビナス</v>
      </c>
      <c r="E1391" s="850" t="s">
        <v>36</v>
      </c>
      <c r="F1391" s="840" t="s">
        <v>74</v>
      </c>
      <c r="G1391" s="835" t="s">
        <v>88</v>
      </c>
      <c r="H1391" s="835" t="s">
        <v>88</v>
      </c>
      <c r="I1391" s="846" t="s">
        <v>93</v>
      </c>
      <c r="J1391" s="845">
        <v>3</v>
      </c>
      <c r="K1391" s="9" t="s">
        <v>21</v>
      </c>
      <c r="L1391" s="3" t="s">
        <v>105</v>
      </c>
      <c r="M1391" s="37" t="s">
        <v>932</v>
      </c>
      <c r="N1391" s="3" t="s">
        <v>84</v>
      </c>
      <c r="O1391" s="824"/>
      <c r="P1391" s="271"/>
      <c r="Q1391" s="825">
        <v>2500</v>
      </c>
      <c r="R1391" s="826">
        <v>760</v>
      </c>
      <c r="S1391" s="827">
        <v>1480</v>
      </c>
      <c r="T1391" s="828">
        <v>1500</v>
      </c>
      <c r="U1391" s="829">
        <v>1230</v>
      </c>
      <c r="V1391" s="830">
        <f t="shared" ref="V1391" si="1378">SUM(Q1391:U1392)</f>
        <v>7470</v>
      </c>
      <c r="W1391" s="824" t="s">
        <v>3402</v>
      </c>
      <c r="X1391" s="824"/>
      <c r="Y1391" s="706"/>
      <c r="Z1391" s="824"/>
    </row>
    <row r="1392" spans="1:26">
      <c r="A1392" s="817" t="s">
        <v>274</v>
      </c>
      <c r="B1392" s="817"/>
      <c r="C1392" s="818" t="s">
        <v>320</v>
      </c>
      <c r="D1392" s="819" t="s">
        <v>2</v>
      </c>
      <c r="E1392" s="850" t="s">
        <v>36</v>
      </c>
      <c r="F1392" s="840" t="s">
        <v>74</v>
      </c>
      <c r="G1392" s="835" t="s">
        <v>88</v>
      </c>
      <c r="H1392" s="835" t="s">
        <v>88</v>
      </c>
      <c r="I1392" s="846" t="s">
        <v>93</v>
      </c>
      <c r="J1392" s="845">
        <v>3</v>
      </c>
      <c r="K1392" s="20"/>
      <c r="L1392" s="16"/>
      <c r="M1392" s="4"/>
      <c r="N1392" s="14"/>
      <c r="O1392" s="824"/>
      <c r="P1392" s="271"/>
      <c r="Q1392" s="825"/>
      <c r="R1392" s="826"/>
      <c r="S1392" s="827"/>
      <c r="T1392" s="828"/>
      <c r="U1392" s="829"/>
      <c r="V1392" s="830"/>
      <c r="W1392" s="824" t="s">
        <v>3402</v>
      </c>
      <c r="X1392" s="824"/>
      <c r="Y1392" s="706"/>
      <c r="Z1392" s="824"/>
    </row>
    <row r="1393" spans="1:26">
      <c r="A1393" s="817" t="s">
        <v>274</v>
      </c>
      <c r="B1393" s="817" t="s">
        <v>293</v>
      </c>
      <c r="C1393" s="831" t="s">
        <v>321</v>
      </c>
      <c r="D1393" s="819" t="str">
        <f t="shared" ref="D1393" si="1379">B1393&amp;" "&amp;" "&amp;C1393</f>
        <v>09-049  シグマ</v>
      </c>
      <c r="E1393" s="850" t="s">
        <v>36</v>
      </c>
      <c r="F1393" s="840" t="s">
        <v>74</v>
      </c>
      <c r="G1393" s="833" t="s">
        <v>19</v>
      </c>
      <c r="H1393" s="835" t="s">
        <v>88</v>
      </c>
      <c r="I1393" s="15"/>
      <c r="J1393" s="15"/>
      <c r="K1393" s="9" t="s">
        <v>21</v>
      </c>
      <c r="L1393" s="3" t="s">
        <v>105</v>
      </c>
      <c r="M1393" s="37" t="s">
        <v>933</v>
      </c>
      <c r="N1393" s="3" t="s">
        <v>83</v>
      </c>
      <c r="O1393" s="824"/>
      <c r="P1393" s="271"/>
      <c r="Q1393" s="825">
        <v>2340</v>
      </c>
      <c r="R1393" s="826">
        <v>1440</v>
      </c>
      <c r="S1393" s="827">
        <v>860</v>
      </c>
      <c r="T1393" s="828">
        <v>1520</v>
      </c>
      <c r="U1393" s="829">
        <v>1310</v>
      </c>
      <c r="V1393" s="830">
        <f t="shared" ref="V1393" si="1380">SUM(Q1393:U1394)</f>
        <v>7470</v>
      </c>
      <c r="W1393" s="443" t="s">
        <v>3402</v>
      </c>
      <c r="X1393" s="824"/>
      <c r="Y1393" s="706"/>
      <c r="Z1393" s="824"/>
    </row>
    <row r="1394" spans="1:26">
      <c r="A1394" s="817" t="s">
        <v>274</v>
      </c>
      <c r="B1394" s="817"/>
      <c r="C1394" s="831" t="s">
        <v>321</v>
      </c>
      <c r="D1394" s="819" t="s">
        <v>2</v>
      </c>
      <c r="E1394" s="850" t="s">
        <v>36</v>
      </c>
      <c r="F1394" s="840" t="s">
        <v>74</v>
      </c>
      <c r="G1394" s="833" t="s">
        <v>19</v>
      </c>
      <c r="H1394" s="835" t="s">
        <v>88</v>
      </c>
      <c r="I1394" s="15"/>
      <c r="J1394" s="15"/>
      <c r="K1394" s="9" t="s">
        <v>21</v>
      </c>
      <c r="L1394" s="3" t="s">
        <v>131</v>
      </c>
      <c r="M1394" s="803" t="s">
        <v>3531</v>
      </c>
      <c r="N1394" s="3" t="s">
        <v>83</v>
      </c>
      <c r="O1394" s="824"/>
      <c r="P1394" s="271"/>
      <c r="Q1394" s="825"/>
      <c r="R1394" s="826"/>
      <c r="S1394" s="827"/>
      <c r="T1394" s="828"/>
      <c r="U1394" s="829"/>
      <c r="V1394" s="830"/>
      <c r="W1394" s="443" t="s">
        <v>4442</v>
      </c>
      <c r="X1394" s="824"/>
      <c r="Y1394" s="706"/>
      <c r="Z1394" s="824"/>
    </row>
    <row r="1395" spans="1:26">
      <c r="A1395" s="817" t="s">
        <v>274</v>
      </c>
      <c r="B1395" s="817" t="s">
        <v>294</v>
      </c>
      <c r="C1395" s="831" t="s">
        <v>322</v>
      </c>
      <c r="D1395" s="819" t="str">
        <f t="shared" ref="D1395" si="1381">B1395&amp;" "&amp;" "&amp;C1395</f>
        <v>09-050  フェンブレン</v>
      </c>
      <c r="E1395" s="850" t="s">
        <v>36</v>
      </c>
      <c r="F1395" s="840" t="s">
        <v>74</v>
      </c>
      <c r="G1395" s="833" t="s">
        <v>19</v>
      </c>
      <c r="H1395" s="833" t="s">
        <v>19</v>
      </c>
      <c r="I1395" s="823" t="s">
        <v>82</v>
      </c>
      <c r="J1395" s="845">
        <v>3</v>
      </c>
      <c r="K1395" s="7" t="s">
        <v>37</v>
      </c>
      <c r="L1395" s="3" t="s">
        <v>39</v>
      </c>
      <c r="M1395" s="803" t="s">
        <v>3532</v>
      </c>
      <c r="N1395" s="3" t="s">
        <v>95</v>
      </c>
      <c r="O1395" s="824"/>
      <c r="P1395" s="271"/>
      <c r="Q1395" s="825">
        <v>2270</v>
      </c>
      <c r="R1395" s="826">
        <v>1400</v>
      </c>
      <c r="S1395" s="827">
        <v>1130</v>
      </c>
      <c r="T1395" s="828">
        <v>1420</v>
      </c>
      <c r="U1395" s="829">
        <v>1250</v>
      </c>
      <c r="V1395" s="830">
        <f t="shared" ref="V1395" si="1382">SUM(Q1395:U1396)</f>
        <v>7470</v>
      </c>
      <c r="W1395" s="824" t="s">
        <v>3402</v>
      </c>
      <c r="X1395" s="824"/>
      <c r="Y1395" s="706"/>
      <c r="Z1395" s="824"/>
    </row>
    <row r="1396" spans="1:26">
      <c r="A1396" s="817" t="s">
        <v>274</v>
      </c>
      <c r="B1396" s="817"/>
      <c r="C1396" s="831" t="s">
        <v>322</v>
      </c>
      <c r="D1396" s="819" t="s">
        <v>2</v>
      </c>
      <c r="E1396" s="850" t="s">
        <v>36</v>
      </c>
      <c r="F1396" s="840" t="s">
        <v>74</v>
      </c>
      <c r="G1396" s="833" t="s">
        <v>19</v>
      </c>
      <c r="H1396" s="833" t="s">
        <v>19</v>
      </c>
      <c r="I1396" s="823" t="s">
        <v>82</v>
      </c>
      <c r="J1396" s="845">
        <v>3</v>
      </c>
      <c r="K1396" s="20"/>
      <c r="L1396" s="16"/>
      <c r="M1396" s="4"/>
      <c r="N1396" s="14"/>
      <c r="O1396" s="824"/>
      <c r="P1396" s="271"/>
      <c r="Q1396" s="825"/>
      <c r="R1396" s="826"/>
      <c r="S1396" s="827"/>
      <c r="T1396" s="828"/>
      <c r="U1396" s="829"/>
      <c r="V1396" s="830"/>
      <c r="W1396" s="824" t="s">
        <v>3402</v>
      </c>
      <c r="X1396" s="824"/>
      <c r="Y1396" s="706"/>
      <c r="Z1396" s="824"/>
    </row>
    <row r="1397" spans="1:26">
      <c r="A1397" s="817" t="s">
        <v>274</v>
      </c>
      <c r="B1397" s="817" t="s">
        <v>295</v>
      </c>
      <c r="C1397" s="831" t="s">
        <v>5</v>
      </c>
      <c r="D1397" s="819" t="str">
        <f t="shared" ref="D1397" si="1383">B1397&amp;" "&amp;" "&amp;C1397</f>
        <v>09-051  ブロック</v>
      </c>
      <c r="E1397" s="850" t="s">
        <v>36</v>
      </c>
      <c r="F1397" s="840" t="s">
        <v>74</v>
      </c>
      <c r="G1397" s="833" t="s">
        <v>19</v>
      </c>
      <c r="H1397" s="833" t="s">
        <v>19</v>
      </c>
      <c r="I1397" s="15"/>
      <c r="J1397" s="15"/>
      <c r="K1397" s="9" t="s">
        <v>21</v>
      </c>
      <c r="L1397" s="3" t="s">
        <v>3</v>
      </c>
      <c r="M1397" s="803" t="s">
        <v>934</v>
      </c>
      <c r="N1397" s="3" t="s">
        <v>83</v>
      </c>
      <c r="O1397" s="824"/>
      <c r="P1397" s="271"/>
      <c r="Q1397" s="825">
        <v>2590</v>
      </c>
      <c r="R1397" s="826">
        <v>1490</v>
      </c>
      <c r="S1397" s="827">
        <v>850</v>
      </c>
      <c r="T1397" s="828">
        <v>950</v>
      </c>
      <c r="U1397" s="829">
        <v>1590</v>
      </c>
      <c r="V1397" s="830">
        <f t="shared" ref="V1397" si="1384">SUM(Q1397:U1398)</f>
        <v>7470</v>
      </c>
      <c r="W1397" s="824" t="s">
        <v>3402</v>
      </c>
      <c r="X1397" s="824"/>
      <c r="Y1397" s="706"/>
      <c r="Z1397" s="824"/>
    </row>
    <row r="1398" spans="1:26">
      <c r="A1398" s="817" t="s">
        <v>274</v>
      </c>
      <c r="B1398" s="817"/>
      <c r="C1398" s="831" t="s">
        <v>5</v>
      </c>
      <c r="D1398" s="819" t="s">
        <v>2</v>
      </c>
      <c r="E1398" s="850" t="s">
        <v>36</v>
      </c>
      <c r="F1398" s="840" t="s">
        <v>74</v>
      </c>
      <c r="G1398" s="833" t="s">
        <v>19</v>
      </c>
      <c r="H1398" s="833" t="s">
        <v>19</v>
      </c>
      <c r="I1398" s="15"/>
      <c r="J1398" s="15"/>
      <c r="K1398" s="9" t="s">
        <v>21</v>
      </c>
      <c r="L1398" s="3" t="s">
        <v>3</v>
      </c>
      <c r="M1398" s="803" t="s">
        <v>3533</v>
      </c>
      <c r="N1398" s="3" t="s">
        <v>95</v>
      </c>
      <c r="O1398" s="824"/>
      <c r="P1398" s="271"/>
      <c r="Q1398" s="825"/>
      <c r="R1398" s="826"/>
      <c r="S1398" s="827"/>
      <c r="T1398" s="828"/>
      <c r="U1398" s="829"/>
      <c r="V1398" s="830"/>
      <c r="W1398" s="824" t="s">
        <v>3402</v>
      </c>
      <c r="X1398" s="824"/>
      <c r="Y1398" s="706"/>
      <c r="Z1398" s="824"/>
    </row>
    <row r="1399" spans="1:26">
      <c r="A1399" s="817" t="s">
        <v>274</v>
      </c>
      <c r="B1399" s="817" t="s">
        <v>296</v>
      </c>
      <c r="C1399" s="831" t="s">
        <v>2</v>
      </c>
      <c r="D1399" s="819" t="str">
        <f t="shared" ref="D1399" si="1385">B1399&amp;" "&amp;" "&amp;C1399</f>
        <v>09-052  ダイ</v>
      </c>
      <c r="E1399" s="841" t="s">
        <v>54</v>
      </c>
      <c r="F1399" s="821" t="s">
        <v>34</v>
      </c>
      <c r="G1399" s="833" t="s">
        <v>19</v>
      </c>
      <c r="H1399" s="833" t="s">
        <v>19</v>
      </c>
      <c r="I1399" s="15"/>
      <c r="J1399" s="15"/>
      <c r="K1399" s="9" t="s">
        <v>21</v>
      </c>
      <c r="L1399" s="3" t="s">
        <v>131</v>
      </c>
      <c r="M1399" s="803" t="s">
        <v>1062</v>
      </c>
      <c r="N1399" s="3" t="s">
        <v>83</v>
      </c>
      <c r="O1399" s="824"/>
      <c r="P1399" s="271"/>
      <c r="Q1399" s="825">
        <v>2470</v>
      </c>
      <c r="R1399" s="826">
        <v>1690</v>
      </c>
      <c r="S1399" s="827">
        <v>1060</v>
      </c>
      <c r="T1399" s="828">
        <v>1420</v>
      </c>
      <c r="U1399" s="829">
        <v>1200</v>
      </c>
      <c r="V1399" s="830">
        <f t="shared" ref="V1399" si="1386">SUM(Q1399:U1400)</f>
        <v>7840</v>
      </c>
      <c r="W1399" s="824" t="s">
        <v>3389</v>
      </c>
      <c r="X1399" s="824"/>
      <c r="Y1399" s="706"/>
      <c r="Z1399" s="824"/>
    </row>
    <row r="1400" spans="1:26">
      <c r="A1400" s="817" t="s">
        <v>274</v>
      </c>
      <c r="B1400" s="817"/>
      <c r="C1400" s="831" t="s">
        <v>2</v>
      </c>
      <c r="D1400" s="819" t="s">
        <v>2</v>
      </c>
      <c r="E1400" s="841" t="s">
        <v>54</v>
      </c>
      <c r="F1400" s="821" t="s">
        <v>34</v>
      </c>
      <c r="G1400" s="833" t="s">
        <v>19</v>
      </c>
      <c r="H1400" s="833" t="s">
        <v>19</v>
      </c>
      <c r="I1400" s="15"/>
      <c r="J1400" s="15"/>
      <c r="K1400" s="9" t="s">
        <v>21</v>
      </c>
      <c r="L1400" s="3" t="s">
        <v>131</v>
      </c>
      <c r="M1400" s="803" t="s">
        <v>1153</v>
      </c>
      <c r="N1400" s="3" t="s">
        <v>83</v>
      </c>
      <c r="O1400" s="824"/>
      <c r="P1400" s="271"/>
      <c r="Q1400" s="825"/>
      <c r="R1400" s="826"/>
      <c r="S1400" s="827"/>
      <c r="T1400" s="828"/>
      <c r="U1400" s="829"/>
      <c r="V1400" s="830"/>
      <c r="W1400" s="824" t="s">
        <v>3389</v>
      </c>
      <c r="X1400" s="824"/>
      <c r="Y1400" s="706"/>
      <c r="Z1400" s="824"/>
    </row>
    <row r="1401" spans="1:26">
      <c r="A1401" s="817" t="s">
        <v>274</v>
      </c>
      <c r="B1401" s="817" t="s">
        <v>297</v>
      </c>
      <c r="C1401" s="831" t="s">
        <v>38</v>
      </c>
      <c r="D1401" s="819" t="str">
        <f t="shared" ref="D1401" si="1387">B1401&amp;" "&amp;" "&amp;C1401</f>
        <v>09-053  ポップ</v>
      </c>
      <c r="E1401" s="841" t="s">
        <v>54</v>
      </c>
      <c r="F1401" s="821" t="s">
        <v>34</v>
      </c>
      <c r="G1401" s="822" t="s">
        <v>40</v>
      </c>
      <c r="H1401" s="822" t="s">
        <v>40</v>
      </c>
      <c r="I1401" s="823" t="s">
        <v>82</v>
      </c>
      <c r="J1401" s="845">
        <v>3</v>
      </c>
      <c r="K1401" s="9" t="s">
        <v>21</v>
      </c>
      <c r="L1401" s="3" t="s">
        <v>3</v>
      </c>
      <c r="M1401" s="803" t="s">
        <v>1108</v>
      </c>
      <c r="N1401" s="3" t="s">
        <v>95</v>
      </c>
      <c r="O1401" s="824"/>
      <c r="P1401" s="271"/>
      <c r="Q1401" s="825">
        <v>2480</v>
      </c>
      <c r="R1401" s="826">
        <v>940</v>
      </c>
      <c r="S1401" s="827">
        <v>1780</v>
      </c>
      <c r="T1401" s="828">
        <v>1420</v>
      </c>
      <c r="U1401" s="829">
        <v>1200</v>
      </c>
      <c r="V1401" s="830">
        <f t="shared" ref="V1401" si="1388">SUM(Q1401:U1402)</f>
        <v>7820</v>
      </c>
      <c r="W1401" s="824" t="s">
        <v>3389</v>
      </c>
      <c r="X1401" s="824"/>
      <c r="Y1401" s="706"/>
      <c r="Z1401" s="824"/>
    </row>
    <row r="1402" spans="1:26">
      <c r="A1402" s="817" t="s">
        <v>274</v>
      </c>
      <c r="B1402" s="817"/>
      <c r="C1402" s="831" t="s">
        <v>38</v>
      </c>
      <c r="D1402" s="819" t="s">
        <v>2</v>
      </c>
      <c r="E1402" s="841" t="s">
        <v>54</v>
      </c>
      <c r="F1402" s="821" t="s">
        <v>34</v>
      </c>
      <c r="G1402" s="822" t="s">
        <v>40</v>
      </c>
      <c r="H1402" s="822" t="s">
        <v>40</v>
      </c>
      <c r="I1402" s="823" t="s">
        <v>82</v>
      </c>
      <c r="J1402" s="845">
        <v>3</v>
      </c>
      <c r="K1402" s="19"/>
      <c r="L1402" s="14"/>
      <c r="M1402" s="4"/>
      <c r="N1402" s="14"/>
      <c r="O1402" s="824"/>
      <c r="P1402" s="271"/>
      <c r="Q1402" s="825"/>
      <c r="R1402" s="826"/>
      <c r="S1402" s="827"/>
      <c r="T1402" s="828"/>
      <c r="U1402" s="829"/>
      <c r="V1402" s="830"/>
      <c r="W1402" s="824" t="s">
        <v>3389</v>
      </c>
      <c r="X1402" s="824"/>
      <c r="Y1402" s="706"/>
      <c r="Z1402" s="824"/>
    </row>
    <row r="1403" spans="1:26">
      <c r="A1403" s="817" t="s">
        <v>274</v>
      </c>
      <c r="B1403" s="817" t="s">
        <v>298</v>
      </c>
      <c r="C1403" s="831" t="s">
        <v>183</v>
      </c>
      <c r="D1403" s="819" t="str">
        <f t="shared" ref="D1403" si="1389">B1403&amp;" "&amp;" "&amp;C1403</f>
        <v>09-054  マァム</v>
      </c>
      <c r="E1403" s="841" t="s">
        <v>54</v>
      </c>
      <c r="F1403" s="821" t="s">
        <v>34</v>
      </c>
      <c r="G1403" s="833" t="s">
        <v>19</v>
      </c>
      <c r="H1403" s="833" t="s">
        <v>19</v>
      </c>
      <c r="I1403" s="834" t="s">
        <v>90</v>
      </c>
      <c r="J1403" s="817">
        <v>2</v>
      </c>
      <c r="K1403" s="9" t="s">
        <v>21</v>
      </c>
      <c r="L1403" s="3" t="s">
        <v>131</v>
      </c>
      <c r="M1403" s="803" t="s">
        <v>1154</v>
      </c>
      <c r="N1403" s="3" t="s">
        <v>85</v>
      </c>
      <c r="O1403" s="824"/>
      <c r="P1403" s="271"/>
      <c r="Q1403" s="825">
        <v>2490</v>
      </c>
      <c r="R1403" s="826">
        <v>1480</v>
      </c>
      <c r="S1403" s="827">
        <v>1000</v>
      </c>
      <c r="T1403" s="828">
        <v>1520</v>
      </c>
      <c r="U1403" s="829">
        <v>1330</v>
      </c>
      <c r="V1403" s="830">
        <f t="shared" ref="V1403" si="1390">SUM(Q1403:U1404)</f>
        <v>7820</v>
      </c>
      <c r="W1403" s="824" t="s">
        <v>3389</v>
      </c>
      <c r="X1403" s="824"/>
      <c r="Y1403" s="706"/>
      <c r="Z1403" s="824"/>
    </row>
    <row r="1404" spans="1:26">
      <c r="A1404" s="817" t="s">
        <v>274</v>
      </c>
      <c r="B1404" s="817"/>
      <c r="C1404" s="831" t="s">
        <v>183</v>
      </c>
      <c r="D1404" s="819" t="s">
        <v>2</v>
      </c>
      <c r="E1404" s="841" t="s">
        <v>54</v>
      </c>
      <c r="F1404" s="821" t="s">
        <v>34</v>
      </c>
      <c r="G1404" s="833" t="s">
        <v>19</v>
      </c>
      <c r="H1404" s="833" t="s">
        <v>19</v>
      </c>
      <c r="I1404" s="834" t="s">
        <v>90</v>
      </c>
      <c r="J1404" s="817">
        <v>2</v>
      </c>
      <c r="K1404" s="19"/>
      <c r="L1404" s="14"/>
      <c r="M1404" s="4"/>
      <c r="N1404" s="14"/>
      <c r="O1404" s="824"/>
      <c r="P1404" s="271"/>
      <c r="Q1404" s="825"/>
      <c r="R1404" s="826"/>
      <c r="S1404" s="827"/>
      <c r="T1404" s="828"/>
      <c r="U1404" s="829"/>
      <c r="V1404" s="830"/>
      <c r="W1404" s="824" t="s">
        <v>3389</v>
      </c>
      <c r="X1404" s="824"/>
      <c r="Y1404" s="706"/>
      <c r="Z1404" s="824"/>
    </row>
    <row r="1405" spans="1:26">
      <c r="A1405" s="817" t="s">
        <v>274</v>
      </c>
      <c r="B1405" s="817" t="s">
        <v>299</v>
      </c>
      <c r="C1405" s="818" t="s">
        <v>319</v>
      </c>
      <c r="D1405" s="819" t="str">
        <f t="shared" ref="D1405" si="1391">B1405&amp;" "&amp;" "&amp;C1405</f>
        <v>09-055  超魔生物ハドラー</v>
      </c>
      <c r="E1405" s="841" t="s">
        <v>54</v>
      </c>
      <c r="F1405" s="840" t="s">
        <v>74</v>
      </c>
      <c r="G1405" s="833" t="s">
        <v>19</v>
      </c>
      <c r="H1405" s="833" t="s">
        <v>19</v>
      </c>
      <c r="I1405" s="15"/>
      <c r="J1405" s="15"/>
      <c r="K1405" s="9" t="s">
        <v>21</v>
      </c>
      <c r="L1405" s="3" t="s">
        <v>105</v>
      </c>
      <c r="M1405" s="803" t="s">
        <v>935</v>
      </c>
      <c r="N1405" s="3" t="s">
        <v>95</v>
      </c>
      <c r="O1405" s="824"/>
      <c r="P1405" s="271"/>
      <c r="Q1405" s="825">
        <v>2280</v>
      </c>
      <c r="R1405" s="826">
        <v>1710</v>
      </c>
      <c r="S1405" s="827">
        <v>1350</v>
      </c>
      <c r="T1405" s="828">
        <v>1210</v>
      </c>
      <c r="U1405" s="829">
        <v>1290</v>
      </c>
      <c r="V1405" s="830">
        <f t="shared" ref="V1405" si="1392">SUM(Q1405:U1406)</f>
        <v>7840</v>
      </c>
      <c r="W1405" s="824"/>
      <c r="X1405" s="824"/>
      <c r="Y1405" s="859" t="s">
        <v>5495</v>
      </c>
      <c r="Z1405" s="824"/>
    </row>
    <row r="1406" spans="1:26">
      <c r="A1406" s="817" t="s">
        <v>274</v>
      </c>
      <c r="B1406" s="817"/>
      <c r="C1406" s="818" t="s">
        <v>319</v>
      </c>
      <c r="D1406" s="819" t="s">
        <v>2</v>
      </c>
      <c r="E1406" s="841" t="s">
        <v>54</v>
      </c>
      <c r="F1406" s="840" t="s">
        <v>74</v>
      </c>
      <c r="G1406" s="833" t="s">
        <v>19</v>
      </c>
      <c r="H1406" s="833" t="s">
        <v>19</v>
      </c>
      <c r="I1406" s="15"/>
      <c r="J1406" s="15"/>
      <c r="K1406" s="9" t="s">
        <v>21</v>
      </c>
      <c r="L1406" s="3" t="s">
        <v>131</v>
      </c>
      <c r="M1406" s="803" t="s">
        <v>936</v>
      </c>
      <c r="N1406" s="3" t="s">
        <v>83</v>
      </c>
      <c r="O1406" s="824"/>
      <c r="P1406" s="271"/>
      <c r="Q1406" s="825"/>
      <c r="R1406" s="826"/>
      <c r="S1406" s="827"/>
      <c r="T1406" s="828"/>
      <c r="U1406" s="829"/>
      <c r="V1406" s="830"/>
      <c r="W1406" s="824"/>
      <c r="X1406" s="824"/>
      <c r="Y1406" s="859" t="s">
        <v>5495</v>
      </c>
      <c r="Z1406" s="824"/>
    </row>
    <row r="1407" spans="1:26">
      <c r="A1407" s="817" t="s">
        <v>274</v>
      </c>
      <c r="B1407" s="817" t="s">
        <v>300</v>
      </c>
      <c r="C1407" s="818" t="s">
        <v>320</v>
      </c>
      <c r="D1407" s="819" t="str">
        <f t="shared" ref="D1407" si="1393">B1407&amp;" "&amp;" "&amp;C1407</f>
        <v>09-056  アルビナス</v>
      </c>
      <c r="E1407" s="841" t="s">
        <v>54</v>
      </c>
      <c r="F1407" s="840" t="s">
        <v>74</v>
      </c>
      <c r="G1407" s="835" t="s">
        <v>88</v>
      </c>
      <c r="H1407" s="835" t="s">
        <v>88</v>
      </c>
      <c r="I1407" s="15"/>
      <c r="J1407" s="15"/>
      <c r="K1407" s="9" t="s">
        <v>21</v>
      </c>
      <c r="L1407" s="3" t="s">
        <v>105</v>
      </c>
      <c r="M1407" s="803" t="s">
        <v>848</v>
      </c>
      <c r="N1407" s="3" t="s">
        <v>95</v>
      </c>
      <c r="O1407" s="824"/>
      <c r="P1407" s="271"/>
      <c r="Q1407" s="825">
        <v>2500</v>
      </c>
      <c r="R1407" s="826">
        <v>810</v>
      </c>
      <c r="S1407" s="827">
        <v>1590</v>
      </c>
      <c r="T1407" s="828">
        <v>1630</v>
      </c>
      <c r="U1407" s="829">
        <v>1310</v>
      </c>
      <c r="V1407" s="830">
        <f t="shared" ref="V1407" si="1394">SUM(Q1407:U1408)</f>
        <v>7840</v>
      </c>
      <c r="W1407" s="824" t="s">
        <v>3402</v>
      </c>
      <c r="X1407" s="824"/>
      <c r="Y1407" s="706"/>
      <c r="Z1407" s="824"/>
    </row>
    <row r="1408" spans="1:26">
      <c r="A1408" s="817" t="s">
        <v>274</v>
      </c>
      <c r="B1408" s="817"/>
      <c r="C1408" s="818" t="s">
        <v>320</v>
      </c>
      <c r="D1408" s="819" t="s">
        <v>2</v>
      </c>
      <c r="E1408" s="841" t="s">
        <v>54</v>
      </c>
      <c r="F1408" s="840" t="s">
        <v>74</v>
      </c>
      <c r="G1408" s="835" t="s">
        <v>88</v>
      </c>
      <c r="H1408" s="835" t="s">
        <v>88</v>
      </c>
      <c r="I1408" s="15"/>
      <c r="J1408" s="15"/>
      <c r="K1408" s="9" t="s">
        <v>21</v>
      </c>
      <c r="L1408" s="3" t="s">
        <v>131</v>
      </c>
      <c r="M1408" s="803" t="s">
        <v>1155</v>
      </c>
      <c r="N1408" s="3" t="s">
        <v>83</v>
      </c>
      <c r="O1408" s="824"/>
      <c r="P1408" s="271"/>
      <c r="Q1408" s="825"/>
      <c r="R1408" s="826"/>
      <c r="S1408" s="827"/>
      <c r="T1408" s="828"/>
      <c r="U1408" s="829"/>
      <c r="V1408" s="830"/>
      <c r="W1408" s="824" t="s">
        <v>3402</v>
      </c>
      <c r="X1408" s="824"/>
      <c r="Y1408" s="706"/>
      <c r="Z1408" s="824"/>
    </row>
    <row r="1409" spans="1:26">
      <c r="A1409" s="817" t="s">
        <v>274</v>
      </c>
      <c r="B1409" s="817" t="s">
        <v>301</v>
      </c>
      <c r="C1409" s="818" t="s">
        <v>323</v>
      </c>
      <c r="D1409" s="819" t="str">
        <f t="shared" ref="D1409" si="1395">B1409&amp;" "&amp;" "&amp;C1409</f>
        <v>09-057  守り人ナイン</v>
      </c>
      <c r="E1409" s="841" t="s">
        <v>54</v>
      </c>
      <c r="F1409" s="821" t="s">
        <v>34</v>
      </c>
      <c r="G1409" s="835" t="s">
        <v>88</v>
      </c>
      <c r="H1409" s="835" t="s">
        <v>88</v>
      </c>
      <c r="I1409" s="15"/>
      <c r="J1409" s="15"/>
      <c r="K1409" s="7" t="s">
        <v>37</v>
      </c>
      <c r="L1409" s="3" t="s">
        <v>98</v>
      </c>
      <c r="M1409" s="803" t="s">
        <v>1063</v>
      </c>
      <c r="N1409" s="3" t="s">
        <v>86</v>
      </c>
      <c r="O1409" s="824"/>
      <c r="P1409" s="271"/>
      <c r="Q1409" s="825">
        <v>2500</v>
      </c>
      <c r="R1409" s="826">
        <v>1450</v>
      </c>
      <c r="S1409" s="827">
        <v>960</v>
      </c>
      <c r="T1409" s="828">
        <v>1560</v>
      </c>
      <c r="U1409" s="829">
        <v>1270</v>
      </c>
      <c r="V1409" s="830">
        <f t="shared" ref="V1409" si="1396">SUM(Q1409:U1410)</f>
        <v>7740</v>
      </c>
      <c r="W1409" s="824"/>
      <c r="X1409" s="824"/>
      <c r="Y1409" s="706"/>
      <c r="Z1409" s="824"/>
    </row>
    <row r="1410" spans="1:26">
      <c r="A1410" s="817" t="s">
        <v>274</v>
      </c>
      <c r="B1410" s="817"/>
      <c r="C1410" s="818" t="s">
        <v>323</v>
      </c>
      <c r="D1410" s="819" t="s">
        <v>2</v>
      </c>
      <c r="E1410" s="841" t="s">
        <v>54</v>
      </c>
      <c r="F1410" s="821" t="s">
        <v>34</v>
      </c>
      <c r="G1410" s="835" t="s">
        <v>88</v>
      </c>
      <c r="H1410" s="835" t="s">
        <v>88</v>
      </c>
      <c r="I1410" s="15"/>
      <c r="J1410" s="15"/>
      <c r="K1410" s="9" t="s">
        <v>21</v>
      </c>
      <c r="L1410" s="3" t="s">
        <v>330</v>
      </c>
      <c r="M1410" s="803" t="s">
        <v>1156</v>
      </c>
      <c r="N1410" s="3" t="s">
        <v>83</v>
      </c>
      <c r="O1410" s="824"/>
      <c r="P1410" s="271"/>
      <c r="Q1410" s="825"/>
      <c r="R1410" s="826"/>
      <c r="S1410" s="827"/>
      <c r="T1410" s="828"/>
      <c r="U1410" s="829"/>
      <c r="V1410" s="830"/>
      <c r="W1410" s="824"/>
      <c r="X1410" s="824"/>
      <c r="Y1410" s="706"/>
      <c r="Z1410" s="824"/>
    </row>
    <row r="1411" spans="1:26">
      <c r="A1411" s="817" t="s">
        <v>274</v>
      </c>
      <c r="B1411" s="817" t="s">
        <v>302</v>
      </c>
      <c r="C1411" s="831" t="s">
        <v>324</v>
      </c>
      <c r="D1411" s="819" t="str">
        <f t="shared" ref="D1411" si="1397">B1411&amp;" "&amp;" "&amp;C1411</f>
        <v>09-058  サンディ</v>
      </c>
      <c r="E1411" s="841" t="s">
        <v>54</v>
      </c>
      <c r="F1411" s="821" t="s">
        <v>34</v>
      </c>
      <c r="G1411" s="835" t="s">
        <v>88</v>
      </c>
      <c r="H1411" s="843" t="s">
        <v>80</v>
      </c>
      <c r="I1411" s="846" t="s">
        <v>93</v>
      </c>
      <c r="J1411" s="845">
        <v>3</v>
      </c>
      <c r="K1411" s="7" t="s">
        <v>37</v>
      </c>
      <c r="L1411" s="3" t="s">
        <v>98</v>
      </c>
      <c r="M1411" s="803" t="s">
        <v>3534</v>
      </c>
      <c r="N1411" s="3" t="s">
        <v>86</v>
      </c>
      <c r="O1411" s="824"/>
      <c r="P1411" s="271"/>
      <c r="Q1411" s="825">
        <v>2450</v>
      </c>
      <c r="R1411" s="826">
        <v>1030</v>
      </c>
      <c r="S1411" s="827">
        <v>1560</v>
      </c>
      <c r="T1411" s="828">
        <v>1520</v>
      </c>
      <c r="U1411" s="829">
        <v>1180</v>
      </c>
      <c r="V1411" s="830">
        <f t="shared" ref="V1411" si="1398">SUM(Q1411:U1412)</f>
        <v>7740</v>
      </c>
      <c r="W1411" s="824"/>
      <c r="X1411" s="824"/>
      <c r="Y1411" s="706"/>
      <c r="Z1411" s="824"/>
    </row>
    <row r="1412" spans="1:26">
      <c r="A1412" s="817" t="s">
        <v>274</v>
      </c>
      <c r="B1412" s="817"/>
      <c r="C1412" s="831" t="s">
        <v>324</v>
      </c>
      <c r="D1412" s="819" t="s">
        <v>2</v>
      </c>
      <c r="E1412" s="841" t="s">
        <v>54</v>
      </c>
      <c r="F1412" s="821" t="s">
        <v>34</v>
      </c>
      <c r="G1412" s="835" t="s">
        <v>88</v>
      </c>
      <c r="H1412" s="843" t="s">
        <v>80</v>
      </c>
      <c r="I1412" s="846" t="s">
        <v>93</v>
      </c>
      <c r="J1412" s="845">
        <v>3</v>
      </c>
      <c r="K1412" s="6"/>
      <c r="L1412" s="3"/>
      <c r="M1412" s="4"/>
      <c r="N1412" s="3"/>
      <c r="O1412" s="824"/>
      <c r="P1412" s="271"/>
      <c r="Q1412" s="825"/>
      <c r="R1412" s="826"/>
      <c r="S1412" s="827"/>
      <c r="T1412" s="828"/>
      <c r="U1412" s="829"/>
      <c r="V1412" s="830"/>
      <c r="W1412" s="824"/>
      <c r="X1412" s="824"/>
      <c r="Y1412" s="706"/>
      <c r="Z1412" s="824"/>
    </row>
    <row r="1413" spans="1:26">
      <c r="A1413" s="817" t="s">
        <v>274</v>
      </c>
      <c r="B1413" s="817" t="s">
        <v>303</v>
      </c>
      <c r="C1413" s="818" t="s">
        <v>325</v>
      </c>
      <c r="D1413" s="819" t="str">
        <f t="shared" ref="D1413" si="1399">B1413&amp;" "&amp;" "&amp;C1413</f>
        <v>09-059  ゲルニック将軍</v>
      </c>
      <c r="E1413" s="841" t="s">
        <v>54</v>
      </c>
      <c r="F1413" s="857" t="s">
        <v>128</v>
      </c>
      <c r="G1413" s="822" t="s">
        <v>40</v>
      </c>
      <c r="H1413" s="822" t="s">
        <v>40</v>
      </c>
      <c r="I1413" s="823" t="s">
        <v>82</v>
      </c>
      <c r="J1413" s="817">
        <v>2</v>
      </c>
      <c r="K1413" s="8" t="s">
        <v>99</v>
      </c>
      <c r="L1413" s="3" t="s">
        <v>131</v>
      </c>
      <c r="M1413" s="803" t="s">
        <v>3535</v>
      </c>
      <c r="N1413" s="3" t="s">
        <v>84</v>
      </c>
      <c r="O1413" s="824"/>
      <c r="P1413" s="271"/>
      <c r="Q1413" s="825">
        <v>2450</v>
      </c>
      <c r="R1413" s="826">
        <v>920</v>
      </c>
      <c r="S1413" s="827">
        <v>1690</v>
      </c>
      <c r="T1413" s="828">
        <v>1490</v>
      </c>
      <c r="U1413" s="829">
        <v>1190</v>
      </c>
      <c r="V1413" s="830">
        <f t="shared" ref="V1413" si="1400">SUM(Q1413:U1414)</f>
        <v>7740</v>
      </c>
      <c r="W1413" s="824"/>
      <c r="X1413" s="824"/>
      <c r="Y1413" s="706"/>
      <c r="Z1413" s="824"/>
    </row>
    <row r="1414" spans="1:26">
      <c r="A1414" s="817" t="s">
        <v>274</v>
      </c>
      <c r="B1414" s="817"/>
      <c r="C1414" s="818" t="s">
        <v>325</v>
      </c>
      <c r="D1414" s="819" t="s">
        <v>2</v>
      </c>
      <c r="E1414" s="841" t="s">
        <v>54</v>
      </c>
      <c r="F1414" s="857" t="s">
        <v>128</v>
      </c>
      <c r="G1414" s="822" t="s">
        <v>40</v>
      </c>
      <c r="H1414" s="822" t="s">
        <v>40</v>
      </c>
      <c r="I1414" s="823" t="s">
        <v>82</v>
      </c>
      <c r="J1414" s="817">
        <v>2</v>
      </c>
      <c r="K1414" s="10"/>
      <c r="L1414" s="3"/>
      <c r="M1414" s="4"/>
      <c r="N1414" s="14"/>
      <c r="O1414" s="824"/>
      <c r="P1414" s="271"/>
      <c r="Q1414" s="825"/>
      <c r="R1414" s="826"/>
      <c r="S1414" s="827"/>
      <c r="T1414" s="828"/>
      <c r="U1414" s="829"/>
      <c r="V1414" s="830"/>
      <c r="W1414" s="824"/>
      <c r="X1414" s="824"/>
      <c r="Y1414" s="706"/>
      <c r="Z1414" s="824"/>
    </row>
    <row r="1415" spans="1:26">
      <c r="A1415" s="817" t="s">
        <v>274</v>
      </c>
      <c r="B1415" s="817" t="s">
        <v>304</v>
      </c>
      <c r="C1415" s="818" t="s">
        <v>326</v>
      </c>
      <c r="D1415" s="819" t="str">
        <f t="shared" ref="D1415" si="1401">B1415&amp;" "&amp;" "&amp;C1415</f>
        <v>09-060  ギュメイ将軍</v>
      </c>
      <c r="E1415" s="841" t="s">
        <v>54</v>
      </c>
      <c r="F1415" s="857" t="s">
        <v>128</v>
      </c>
      <c r="G1415" s="833" t="s">
        <v>19</v>
      </c>
      <c r="H1415" s="833" t="s">
        <v>19</v>
      </c>
      <c r="I1415" s="834" t="s">
        <v>90</v>
      </c>
      <c r="J1415" s="817">
        <v>2</v>
      </c>
      <c r="K1415" s="9" t="s">
        <v>21</v>
      </c>
      <c r="L1415" s="3" t="s">
        <v>131</v>
      </c>
      <c r="M1415" s="803" t="s">
        <v>3536</v>
      </c>
      <c r="N1415" s="3" t="s">
        <v>83</v>
      </c>
      <c r="O1415" s="824"/>
      <c r="P1415" s="271"/>
      <c r="Q1415" s="825">
        <v>2490</v>
      </c>
      <c r="R1415" s="826">
        <v>1620</v>
      </c>
      <c r="S1415" s="827">
        <v>1120</v>
      </c>
      <c r="T1415" s="828">
        <v>1370</v>
      </c>
      <c r="U1415" s="829">
        <v>1160</v>
      </c>
      <c r="V1415" s="830">
        <f t="shared" ref="V1415" si="1402">SUM(Q1415:U1416)</f>
        <v>7760</v>
      </c>
      <c r="W1415" s="824"/>
      <c r="X1415" s="824"/>
      <c r="Y1415" s="706"/>
      <c r="Z1415" s="824"/>
    </row>
    <row r="1416" spans="1:26">
      <c r="A1416" s="817" t="s">
        <v>274</v>
      </c>
      <c r="B1416" s="817"/>
      <c r="C1416" s="818" t="s">
        <v>326</v>
      </c>
      <c r="D1416" s="819" t="s">
        <v>2</v>
      </c>
      <c r="E1416" s="841" t="s">
        <v>54</v>
      </c>
      <c r="F1416" s="857" t="s">
        <v>128</v>
      </c>
      <c r="G1416" s="833" t="s">
        <v>19</v>
      </c>
      <c r="H1416" s="833" t="s">
        <v>19</v>
      </c>
      <c r="I1416" s="834" t="s">
        <v>90</v>
      </c>
      <c r="J1416" s="817">
        <v>2</v>
      </c>
      <c r="K1416" s="6"/>
      <c r="L1416" s="3"/>
      <c r="M1416" s="4"/>
      <c r="N1416" s="3"/>
      <c r="O1416" s="824"/>
      <c r="P1416" s="271"/>
      <c r="Q1416" s="825"/>
      <c r="R1416" s="826"/>
      <c r="S1416" s="827"/>
      <c r="T1416" s="828"/>
      <c r="U1416" s="829"/>
      <c r="V1416" s="830"/>
      <c r="W1416" s="824"/>
      <c r="X1416" s="824"/>
      <c r="Y1416" s="706"/>
      <c r="Z1416" s="824"/>
    </row>
    <row r="1417" spans="1:26">
      <c r="A1417" s="817" t="s">
        <v>274</v>
      </c>
      <c r="B1417" s="817" t="s">
        <v>305</v>
      </c>
      <c r="C1417" s="818" t="s">
        <v>327</v>
      </c>
      <c r="D1417" s="819" t="str">
        <f t="shared" ref="D1417" si="1403">B1417&amp;" "&amp;" "&amp;C1417</f>
        <v>09-061  ゴレオン将軍</v>
      </c>
      <c r="E1417" s="841" t="s">
        <v>54</v>
      </c>
      <c r="F1417" s="857" t="s">
        <v>128</v>
      </c>
      <c r="G1417" s="833" t="s">
        <v>19</v>
      </c>
      <c r="H1417" s="833" t="s">
        <v>19</v>
      </c>
      <c r="I1417" s="846" t="s">
        <v>93</v>
      </c>
      <c r="J1417" s="817">
        <v>4</v>
      </c>
      <c r="K1417" s="9" t="s">
        <v>21</v>
      </c>
      <c r="L1417" s="3" t="s">
        <v>131</v>
      </c>
      <c r="M1417" s="803" t="s">
        <v>3537</v>
      </c>
      <c r="N1417" s="3" t="s">
        <v>83</v>
      </c>
      <c r="O1417" s="824"/>
      <c r="P1417" s="271"/>
      <c r="Q1417" s="825">
        <v>2590</v>
      </c>
      <c r="R1417" s="826">
        <v>1700</v>
      </c>
      <c r="S1417" s="827">
        <v>920</v>
      </c>
      <c r="T1417" s="828">
        <v>1020</v>
      </c>
      <c r="U1417" s="829">
        <v>1510</v>
      </c>
      <c r="V1417" s="830">
        <f t="shared" ref="V1417" si="1404">SUM(Q1417:U1418)</f>
        <v>7740</v>
      </c>
      <c r="W1417" s="824"/>
      <c r="X1417" s="824"/>
      <c r="Y1417" s="706"/>
      <c r="Z1417" s="824"/>
    </row>
    <row r="1418" spans="1:26">
      <c r="A1418" s="817" t="s">
        <v>274</v>
      </c>
      <c r="B1418" s="817"/>
      <c r="C1418" s="818" t="s">
        <v>327</v>
      </c>
      <c r="D1418" s="819" t="s">
        <v>2</v>
      </c>
      <c r="E1418" s="841" t="s">
        <v>54</v>
      </c>
      <c r="F1418" s="857" t="s">
        <v>128</v>
      </c>
      <c r="G1418" s="833" t="s">
        <v>19</v>
      </c>
      <c r="H1418" s="833" t="s">
        <v>19</v>
      </c>
      <c r="I1418" s="846" t="s">
        <v>93</v>
      </c>
      <c r="J1418" s="817">
        <v>4</v>
      </c>
      <c r="K1418" s="19"/>
      <c r="L1418" s="14"/>
      <c r="M1418" s="4"/>
      <c r="N1418" s="14"/>
      <c r="O1418" s="824"/>
      <c r="P1418" s="271"/>
      <c r="Q1418" s="825"/>
      <c r="R1418" s="826"/>
      <c r="S1418" s="827"/>
      <c r="T1418" s="828"/>
      <c r="U1418" s="829"/>
      <c r="V1418" s="830"/>
      <c r="W1418" s="824"/>
      <c r="X1418" s="824"/>
      <c r="Y1418" s="706"/>
      <c r="Z1418" s="824"/>
    </row>
    <row r="1419" spans="1:26">
      <c r="A1419" s="817" t="s">
        <v>274</v>
      </c>
      <c r="B1419" s="817" t="s">
        <v>306</v>
      </c>
      <c r="C1419" s="818" t="s">
        <v>328</v>
      </c>
      <c r="D1419" s="819" t="str">
        <f t="shared" ref="D1419" si="1405">B1419&amp;" "&amp;" "&amp;C1419</f>
        <v>09-062  超越魔王ダムド</v>
      </c>
      <c r="E1419" s="841" t="s">
        <v>54</v>
      </c>
      <c r="F1419" s="840" t="s">
        <v>74</v>
      </c>
      <c r="G1419" s="833" t="s">
        <v>19</v>
      </c>
      <c r="H1419" s="833" t="s">
        <v>19</v>
      </c>
      <c r="I1419" s="823" t="s">
        <v>82</v>
      </c>
      <c r="J1419" s="845">
        <v>3</v>
      </c>
      <c r="K1419" s="7" t="s">
        <v>37</v>
      </c>
      <c r="L1419" s="18" t="s">
        <v>205</v>
      </c>
      <c r="M1419" s="803" t="s">
        <v>3538</v>
      </c>
      <c r="N1419" s="3" t="s">
        <v>95</v>
      </c>
      <c r="O1419" s="824"/>
      <c r="P1419" s="271"/>
      <c r="Q1419" s="825">
        <v>2630</v>
      </c>
      <c r="R1419" s="826">
        <v>1700</v>
      </c>
      <c r="S1419" s="827">
        <v>1300</v>
      </c>
      <c r="T1419" s="828">
        <v>1270</v>
      </c>
      <c r="U1419" s="829">
        <v>940</v>
      </c>
      <c r="V1419" s="830">
        <f t="shared" ref="V1419" si="1406">SUM(Q1419:U1420)</f>
        <v>7840</v>
      </c>
      <c r="W1419" s="824"/>
      <c r="X1419" s="824"/>
      <c r="Y1419" s="706"/>
      <c r="Z1419" s="824"/>
    </row>
    <row r="1420" spans="1:26">
      <c r="A1420" s="817" t="s">
        <v>274</v>
      </c>
      <c r="B1420" s="817"/>
      <c r="C1420" s="818" t="s">
        <v>328</v>
      </c>
      <c r="D1420" s="819" t="s">
        <v>2</v>
      </c>
      <c r="E1420" s="841" t="s">
        <v>54</v>
      </c>
      <c r="F1420" s="840" t="s">
        <v>74</v>
      </c>
      <c r="G1420" s="833" t="s">
        <v>19</v>
      </c>
      <c r="H1420" s="833" t="s">
        <v>19</v>
      </c>
      <c r="I1420" s="823" t="s">
        <v>82</v>
      </c>
      <c r="J1420" s="845">
        <v>3</v>
      </c>
      <c r="K1420" s="6"/>
      <c r="L1420" s="3"/>
      <c r="M1420" s="4"/>
      <c r="N1420" s="3"/>
      <c r="O1420" s="824"/>
      <c r="P1420" s="271"/>
      <c r="Q1420" s="825"/>
      <c r="R1420" s="826"/>
      <c r="S1420" s="827"/>
      <c r="T1420" s="828"/>
      <c r="U1420" s="829"/>
      <c r="V1420" s="830"/>
      <c r="W1420" s="824"/>
      <c r="X1420" s="824"/>
      <c r="Y1420" s="706"/>
      <c r="Z1420" s="824"/>
    </row>
    <row r="1421" spans="1:26">
      <c r="A1421" s="817" t="s">
        <v>274</v>
      </c>
      <c r="B1421" s="817" t="s">
        <v>307</v>
      </c>
      <c r="C1421" s="831" t="s">
        <v>2</v>
      </c>
      <c r="D1421" s="819" t="str">
        <f t="shared" ref="D1421" si="1407">B1421&amp;" "&amp;" "&amp;C1421</f>
        <v>09-063  ダイ</v>
      </c>
      <c r="E1421" s="820" t="s">
        <v>2700</v>
      </c>
      <c r="F1421" s="821" t="s">
        <v>34</v>
      </c>
      <c r="G1421" s="833" t="s">
        <v>19</v>
      </c>
      <c r="H1421" s="833" t="s">
        <v>19</v>
      </c>
      <c r="I1421" s="834" t="s">
        <v>90</v>
      </c>
      <c r="J1421" s="817" t="s">
        <v>4263</v>
      </c>
      <c r="K1421" s="9" t="s">
        <v>21</v>
      </c>
      <c r="L1421" s="3" t="s">
        <v>105</v>
      </c>
      <c r="M1421" s="803" t="s">
        <v>1157</v>
      </c>
      <c r="N1421" s="3" t="s">
        <v>85</v>
      </c>
      <c r="O1421" s="824"/>
      <c r="P1421" s="271"/>
      <c r="Q1421" s="825">
        <v>2580</v>
      </c>
      <c r="R1421" s="826">
        <v>1750</v>
      </c>
      <c r="S1421" s="827">
        <v>1150</v>
      </c>
      <c r="T1421" s="828">
        <v>1470</v>
      </c>
      <c r="U1421" s="829">
        <v>1240</v>
      </c>
      <c r="V1421" s="830">
        <f t="shared" ref="V1421" si="1408">SUM(Q1421:U1422)</f>
        <v>8190</v>
      </c>
      <c r="W1421" s="824" t="s">
        <v>3389</v>
      </c>
      <c r="X1421" s="824"/>
      <c r="Y1421" s="706"/>
      <c r="Z1421" s="824"/>
    </row>
    <row r="1422" spans="1:26">
      <c r="A1422" s="817" t="s">
        <v>274</v>
      </c>
      <c r="B1422" s="817"/>
      <c r="C1422" s="831" t="s">
        <v>2</v>
      </c>
      <c r="D1422" s="819" t="s">
        <v>2</v>
      </c>
      <c r="E1422" s="820" t="s">
        <v>2700</v>
      </c>
      <c r="F1422" s="821" t="s">
        <v>34</v>
      </c>
      <c r="G1422" s="833" t="s">
        <v>19</v>
      </c>
      <c r="H1422" s="833" t="s">
        <v>19</v>
      </c>
      <c r="I1422" s="834" t="s">
        <v>90</v>
      </c>
      <c r="J1422" s="817" t="s">
        <v>4263</v>
      </c>
      <c r="K1422" s="6"/>
      <c r="L1422" s="3"/>
      <c r="M1422" s="4"/>
      <c r="N1422" s="3"/>
      <c r="O1422" s="824"/>
      <c r="P1422" s="271"/>
      <c r="Q1422" s="825"/>
      <c r="R1422" s="826"/>
      <c r="S1422" s="827"/>
      <c r="T1422" s="828"/>
      <c r="U1422" s="829"/>
      <c r="V1422" s="830"/>
      <c r="W1422" s="824" t="s">
        <v>3389</v>
      </c>
      <c r="X1422" s="824"/>
      <c r="Y1422" s="706"/>
      <c r="Z1422" s="824"/>
    </row>
    <row r="1423" spans="1:26">
      <c r="A1423" s="817" t="s">
        <v>274</v>
      </c>
      <c r="B1423" s="817" t="s">
        <v>308</v>
      </c>
      <c r="C1423" s="831" t="s">
        <v>3372</v>
      </c>
      <c r="D1423" s="819" t="str">
        <f t="shared" ref="D1423" si="1409">B1423&amp;" "&amp;" "&amp;C1423</f>
        <v>09-064  ポップ (大魔導士)</v>
      </c>
      <c r="E1423" s="820" t="s">
        <v>2700</v>
      </c>
      <c r="F1423" s="821" t="s">
        <v>34</v>
      </c>
      <c r="G1423" s="822" t="s">
        <v>40</v>
      </c>
      <c r="H1423" s="822" t="s">
        <v>40</v>
      </c>
      <c r="I1423" s="15"/>
      <c r="J1423" s="15"/>
      <c r="K1423" s="9" t="s">
        <v>21</v>
      </c>
      <c r="L1423" s="3" t="s">
        <v>106</v>
      </c>
      <c r="M1423" s="803" t="s">
        <v>1158</v>
      </c>
      <c r="N1423" s="3" t="s">
        <v>85</v>
      </c>
      <c r="O1423" s="824"/>
      <c r="P1423" s="271"/>
      <c r="Q1423" s="825">
        <v>2590</v>
      </c>
      <c r="R1423" s="826">
        <v>1010</v>
      </c>
      <c r="S1423" s="827">
        <v>1800</v>
      </c>
      <c r="T1423" s="828">
        <v>1490</v>
      </c>
      <c r="U1423" s="829">
        <v>1290</v>
      </c>
      <c r="V1423" s="830">
        <f t="shared" ref="V1423" si="1410">SUM(Q1423:U1424)</f>
        <v>8180</v>
      </c>
      <c r="W1423" s="824" t="s">
        <v>3389</v>
      </c>
      <c r="X1423" s="824"/>
      <c r="Y1423" s="706"/>
      <c r="Z1423" s="824"/>
    </row>
    <row r="1424" spans="1:26">
      <c r="A1424" s="817" t="s">
        <v>274</v>
      </c>
      <c r="B1424" s="817"/>
      <c r="C1424" s="831" t="s">
        <v>3372</v>
      </c>
      <c r="D1424" s="819" t="s">
        <v>2</v>
      </c>
      <c r="E1424" s="820" t="s">
        <v>2700</v>
      </c>
      <c r="F1424" s="821" t="s">
        <v>34</v>
      </c>
      <c r="G1424" s="822" t="s">
        <v>40</v>
      </c>
      <c r="H1424" s="822" t="s">
        <v>40</v>
      </c>
      <c r="I1424" s="15"/>
      <c r="J1424" s="15"/>
      <c r="K1424" s="11" t="s">
        <v>81</v>
      </c>
      <c r="L1424" s="3" t="s">
        <v>81</v>
      </c>
      <c r="M1424" s="803" t="s">
        <v>3539</v>
      </c>
      <c r="N1424" s="3" t="s">
        <v>95</v>
      </c>
      <c r="O1424" s="824"/>
      <c r="P1424" s="271"/>
      <c r="Q1424" s="825"/>
      <c r="R1424" s="826"/>
      <c r="S1424" s="827"/>
      <c r="T1424" s="828"/>
      <c r="U1424" s="829"/>
      <c r="V1424" s="830"/>
      <c r="W1424" s="824" t="s">
        <v>3389</v>
      </c>
      <c r="X1424" s="824"/>
      <c r="Y1424" s="706"/>
      <c r="Z1424" s="824"/>
    </row>
    <row r="1425" spans="1:26">
      <c r="A1425" s="817" t="s">
        <v>274</v>
      </c>
      <c r="B1425" s="817" t="s">
        <v>309</v>
      </c>
      <c r="C1425" s="831" t="s">
        <v>183</v>
      </c>
      <c r="D1425" s="819" t="str">
        <f t="shared" ref="D1425" si="1411">B1425&amp;" "&amp;" "&amp;C1425</f>
        <v>09-065  マァム</v>
      </c>
      <c r="E1425" s="820" t="s">
        <v>2700</v>
      </c>
      <c r="F1425" s="821" t="s">
        <v>34</v>
      </c>
      <c r="G1425" s="833" t="s">
        <v>19</v>
      </c>
      <c r="H1425" s="833" t="s">
        <v>19</v>
      </c>
      <c r="I1425" s="15"/>
      <c r="J1425" s="15"/>
      <c r="K1425" s="9" t="s">
        <v>21</v>
      </c>
      <c r="L1425" s="3" t="s">
        <v>105</v>
      </c>
      <c r="M1425" s="803" t="s">
        <v>849</v>
      </c>
      <c r="N1425" s="3" t="s">
        <v>83</v>
      </c>
      <c r="O1425" s="824"/>
      <c r="P1425" s="271"/>
      <c r="Q1425" s="825">
        <v>2590</v>
      </c>
      <c r="R1425" s="826">
        <v>1640</v>
      </c>
      <c r="S1425" s="827">
        <v>990</v>
      </c>
      <c r="T1425" s="828">
        <v>1600</v>
      </c>
      <c r="U1425" s="829">
        <v>1360</v>
      </c>
      <c r="V1425" s="830">
        <f t="shared" ref="V1425" si="1412">SUM(Q1425:U1426)</f>
        <v>8180</v>
      </c>
      <c r="W1425" s="824" t="s">
        <v>3389</v>
      </c>
      <c r="X1425" s="824"/>
      <c r="Y1425" s="706"/>
      <c r="Z1425" s="824"/>
    </row>
    <row r="1426" spans="1:26">
      <c r="A1426" s="817" t="s">
        <v>274</v>
      </c>
      <c r="B1426" s="817"/>
      <c r="C1426" s="831" t="s">
        <v>183</v>
      </c>
      <c r="D1426" s="819" t="s">
        <v>2</v>
      </c>
      <c r="E1426" s="820" t="s">
        <v>2700</v>
      </c>
      <c r="F1426" s="821" t="s">
        <v>34</v>
      </c>
      <c r="G1426" s="833" t="s">
        <v>19</v>
      </c>
      <c r="H1426" s="833" t="s">
        <v>19</v>
      </c>
      <c r="I1426" s="15"/>
      <c r="J1426" s="15"/>
      <c r="K1426" s="9" t="s">
        <v>21</v>
      </c>
      <c r="L1426" s="3" t="s">
        <v>104</v>
      </c>
      <c r="M1426" s="803" t="s">
        <v>1159</v>
      </c>
      <c r="N1426" s="3" t="s">
        <v>83</v>
      </c>
      <c r="O1426" s="824"/>
      <c r="P1426" s="271"/>
      <c r="Q1426" s="825"/>
      <c r="R1426" s="826"/>
      <c r="S1426" s="827"/>
      <c r="T1426" s="828"/>
      <c r="U1426" s="829"/>
      <c r="V1426" s="830"/>
      <c r="W1426" s="824" t="s">
        <v>3389</v>
      </c>
      <c r="X1426" s="824"/>
      <c r="Y1426" s="706"/>
      <c r="Z1426" s="824"/>
    </row>
    <row r="1427" spans="1:26">
      <c r="A1427" s="817" t="s">
        <v>274</v>
      </c>
      <c r="B1427" s="817" t="s">
        <v>310</v>
      </c>
      <c r="C1427" s="831" t="s">
        <v>331</v>
      </c>
      <c r="D1427" s="819" t="str">
        <f t="shared" ref="D1427" si="1413">B1427&amp;" "&amp;" "&amp;C1427</f>
        <v>09-066  闇竜バルボロス</v>
      </c>
      <c r="E1427" s="820" t="s">
        <v>2700</v>
      </c>
      <c r="F1427" s="840" t="s">
        <v>74</v>
      </c>
      <c r="G1427" s="842" t="s">
        <v>89</v>
      </c>
      <c r="H1427" s="835" t="s">
        <v>88</v>
      </c>
      <c r="I1427" s="823" t="s">
        <v>82</v>
      </c>
      <c r="J1427" s="817" t="s">
        <v>4262</v>
      </c>
      <c r="K1427" s="9" t="s">
        <v>21</v>
      </c>
      <c r="L1427" s="3" t="s">
        <v>107</v>
      </c>
      <c r="M1427" s="803" t="s">
        <v>3540</v>
      </c>
      <c r="N1427" s="3" t="s">
        <v>83</v>
      </c>
      <c r="O1427" s="824"/>
      <c r="P1427" s="271"/>
      <c r="Q1427" s="825">
        <v>2650</v>
      </c>
      <c r="R1427" s="826">
        <v>1610</v>
      </c>
      <c r="S1427" s="827">
        <v>1030</v>
      </c>
      <c r="T1427" s="828">
        <v>1330</v>
      </c>
      <c r="U1427" s="829">
        <v>1480</v>
      </c>
      <c r="V1427" s="830">
        <f t="shared" ref="V1427" si="1414">SUM(Q1427:U1428)</f>
        <v>8100</v>
      </c>
      <c r="W1427" s="824"/>
      <c r="X1427" s="824"/>
      <c r="Y1427" s="706"/>
      <c r="Z1427" s="824"/>
    </row>
    <row r="1428" spans="1:26">
      <c r="A1428" s="817" t="s">
        <v>274</v>
      </c>
      <c r="B1428" s="817"/>
      <c r="C1428" s="831" t="s">
        <v>331</v>
      </c>
      <c r="D1428" s="819" t="s">
        <v>2</v>
      </c>
      <c r="E1428" s="820" t="s">
        <v>2700</v>
      </c>
      <c r="F1428" s="840" t="s">
        <v>74</v>
      </c>
      <c r="G1428" s="842" t="s">
        <v>89</v>
      </c>
      <c r="H1428" s="835" t="s">
        <v>88</v>
      </c>
      <c r="I1428" s="823" t="s">
        <v>82</v>
      </c>
      <c r="J1428" s="817" t="s">
        <v>4262</v>
      </c>
      <c r="K1428" s="6"/>
      <c r="L1428" s="3"/>
      <c r="M1428" s="4"/>
      <c r="N1428" s="3"/>
      <c r="O1428" s="824"/>
      <c r="P1428" s="271"/>
      <c r="Q1428" s="825"/>
      <c r="R1428" s="826"/>
      <c r="S1428" s="827"/>
      <c r="T1428" s="828"/>
      <c r="U1428" s="829"/>
      <c r="V1428" s="830"/>
      <c r="W1428" s="824"/>
      <c r="X1428" s="824"/>
      <c r="Y1428" s="706"/>
      <c r="Z1428" s="824"/>
    </row>
    <row r="1429" spans="1:26">
      <c r="A1429" s="817" t="s">
        <v>274</v>
      </c>
      <c r="B1429" s="817" t="s">
        <v>311</v>
      </c>
      <c r="C1429" s="831" t="s">
        <v>42</v>
      </c>
      <c r="D1429" s="819" t="str">
        <f t="shared" ref="D1429" si="1415">B1429&amp;" "&amp;" "&amp;C1429</f>
        <v>09-067  レオナ</v>
      </c>
      <c r="E1429" s="841" t="s">
        <v>54</v>
      </c>
      <c r="F1429" s="821" t="s">
        <v>34</v>
      </c>
      <c r="G1429" s="822" t="s">
        <v>40</v>
      </c>
      <c r="H1429" s="843" t="s">
        <v>80</v>
      </c>
      <c r="I1429" s="15"/>
      <c r="J1429" s="15"/>
      <c r="K1429" s="11" t="s">
        <v>81</v>
      </c>
      <c r="L1429" s="3" t="s">
        <v>81</v>
      </c>
      <c r="M1429" s="803" t="s">
        <v>1036</v>
      </c>
      <c r="N1429" s="3" t="s">
        <v>86</v>
      </c>
      <c r="O1429" s="824"/>
      <c r="P1429" s="271"/>
      <c r="Q1429" s="825">
        <v>2400</v>
      </c>
      <c r="R1429" s="826">
        <v>880</v>
      </c>
      <c r="S1429" s="827">
        <v>1780</v>
      </c>
      <c r="T1429" s="828">
        <v>1470</v>
      </c>
      <c r="U1429" s="829">
        <v>1260</v>
      </c>
      <c r="V1429" s="830">
        <f t="shared" ref="V1429" si="1416">SUM(Q1429:U1430)</f>
        <v>7790</v>
      </c>
      <c r="W1429" s="824" t="s">
        <v>3389</v>
      </c>
      <c r="X1429" s="824"/>
      <c r="Y1429" s="706"/>
      <c r="Z1429" s="824"/>
    </row>
    <row r="1430" spans="1:26">
      <c r="A1430" s="817" t="s">
        <v>274</v>
      </c>
      <c r="B1430" s="817"/>
      <c r="C1430" s="831" t="s">
        <v>42</v>
      </c>
      <c r="D1430" s="819" t="s">
        <v>2</v>
      </c>
      <c r="E1430" s="841" t="s">
        <v>54</v>
      </c>
      <c r="F1430" s="821" t="s">
        <v>34</v>
      </c>
      <c r="G1430" s="822" t="s">
        <v>40</v>
      </c>
      <c r="H1430" s="843" t="s">
        <v>80</v>
      </c>
      <c r="I1430" s="15"/>
      <c r="J1430" s="15"/>
      <c r="K1430" s="9" t="s">
        <v>21</v>
      </c>
      <c r="L1430" s="3" t="s">
        <v>3</v>
      </c>
      <c r="M1430" s="803" t="s">
        <v>3541</v>
      </c>
      <c r="N1430" s="3" t="s">
        <v>83</v>
      </c>
      <c r="O1430" s="824"/>
      <c r="P1430" s="271"/>
      <c r="Q1430" s="825"/>
      <c r="R1430" s="826"/>
      <c r="S1430" s="827"/>
      <c r="T1430" s="828"/>
      <c r="U1430" s="829"/>
      <c r="V1430" s="830"/>
      <c r="W1430" s="824" t="s">
        <v>3389</v>
      </c>
      <c r="X1430" s="824"/>
      <c r="Y1430" s="706"/>
      <c r="Z1430" s="824"/>
    </row>
    <row r="1431" spans="1:26">
      <c r="A1431" s="817" t="s">
        <v>274</v>
      </c>
      <c r="B1431" s="817" t="s">
        <v>312</v>
      </c>
      <c r="C1431" s="831" t="s">
        <v>172</v>
      </c>
      <c r="D1431" s="819" t="str">
        <f t="shared" ref="D1431" si="1417">B1431&amp;" "&amp;" "&amp;C1431</f>
        <v>09-068  ヒュンケル</v>
      </c>
      <c r="E1431" s="841" t="s">
        <v>54</v>
      </c>
      <c r="F1431" s="821" t="s">
        <v>34</v>
      </c>
      <c r="G1431" s="833" t="s">
        <v>19</v>
      </c>
      <c r="H1431" s="833" t="s">
        <v>19</v>
      </c>
      <c r="I1431" s="15"/>
      <c r="J1431" s="15"/>
      <c r="K1431" s="7" t="s">
        <v>37</v>
      </c>
      <c r="L1431" s="18" t="s">
        <v>98</v>
      </c>
      <c r="M1431" s="803" t="s">
        <v>1064</v>
      </c>
      <c r="N1431" s="3" t="s">
        <v>86</v>
      </c>
      <c r="O1431" s="824"/>
      <c r="P1431" s="271"/>
      <c r="Q1431" s="825">
        <v>2500</v>
      </c>
      <c r="R1431" s="826">
        <v>1660</v>
      </c>
      <c r="S1431" s="827">
        <v>820</v>
      </c>
      <c r="T1431" s="828">
        <v>1220</v>
      </c>
      <c r="U1431" s="829">
        <v>1620</v>
      </c>
      <c r="V1431" s="830">
        <f t="shared" ref="V1431" si="1418">SUM(Q1431:U1432)</f>
        <v>7820</v>
      </c>
      <c r="W1431" s="378" t="s">
        <v>3389</v>
      </c>
      <c r="X1431" s="824"/>
      <c r="Y1431" s="706"/>
      <c r="Z1431" s="824"/>
    </row>
    <row r="1432" spans="1:26">
      <c r="A1432" s="817" t="s">
        <v>274</v>
      </c>
      <c r="B1432" s="817"/>
      <c r="C1432" s="831" t="s">
        <v>172</v>
      </c>
      <c r="D1432" s="819" t="s">
        <v>2</v>
      </c>
      <c r="E1432" s="841" t="s">
        <v>54</v>
      </c>
      <c r="F1432" s="821" t="s">
        <v>34</v>
      </c>
      <c r="G1432" s="833" t="s">
        <v>19</v>
      </c>
      <c r="H1432" s="833" t="s">
        <v>19</v>
      </c>
      <c r="I1432" s="15"/>
      <c r="J1432" s="15"/>
      <c r="K1432" s="9" t="s">
        <v>21</v>
      </c>
      <c r="L1432" s="3" t="s">
        <v>105</v>
      </c>
      <c r="M1432" s="803" t="s">
        <v>3542</v>
      </c>
      <c r="N1432" s="3" t="s">
        <v>83</v>
      </c>
      <c r="O1432" s="824"/>
      <c r="P1432" s="271"/>
      <c r="Q1432" s="825"/>
      <c r="R1432" s="826"/>
      <c r="S1432" s="827"/>
      <c r="T1432" s="828"/>
      <c r="U1432" s="829"/>
      <c r="V1432" s="830"/>
      <c r="W1432" s="380" t="s">
        <v>4450</v>
      </c>
      <c r="X1432" s="824"/>
      <c r="Y1432" s="706"/>
      <c r="Z1432" s="824"/>
    </row>
    <row r="1433" spans="1:26">
      <c r="A1433" s="817" t="s">
        <v>274</v>
      </c>
      <c r="B1433" s="817" t="s">
        <v>313</v>
      </c>
      <c r="C1433" s="818" t="s">
        <v>3371</v>
      </c>
      <c r="D1433" s="819" t="str">
        <f t="shared" ref="D1433" si="1419">B1433&amp;" "&amp;" "&amp;C1433</f>
        <v>09-069  アバン (偉大なる勇者)</v>
      </c>
      <c r="E1433" s="820" t="s">
        <v>2700</v>
      </c>
      <c r="F1433" s="821" t="s">
        <v>34</v>
      </c>
      <c r="G1433" s="833" t="s">
        <v>19</v>
      </c>
      <c r="H1433" s="833" t="s">
        <v>19</v>
      </c>
      <c r="I1433" s="846" t="s">
        <v>93</v>
      </c>
      <c r="J1433" s="817" t="s">
        <v>4262</v>
      </c>
      <c r="K1433" s="7" t="s">
        <v>37</v>
      </c>
      <c r="L1433" s="18" t="s">
        <v>205</v>
      </c>
      <c r="M1433" s="803" t="s">
        <v>3543</v>
      </c>
      <c r="N1433" s="3" t="s">
        <v>95</v>
      </c>
      <c r="O1433" s="14"/>
      <c r="P1433" s="272"/>
      <c r="Q1433" s="825">
        <v>2590</v>
      </c>
      <c r="R1433" s="826">
        <v>1670</v>
      </c>
      <c r="S1433" s="827">
        <v>1120</v>
      </c>
      <c r="T1433" s="828">
        <v>1330</v>
      </c>
      <c r="U1433" s="829">
        <v>1430</v>
      </c>
      <c r="V1433" s="830">
        <f t="shared" ref="V1433" si="1420">SUM(Q1433:U1434)</f>
        <v>8140</v>
      </c>
      <c r="W1433" s="824"/>
      <c r="X1433" s="824"/>
      <c r="Y1433" s="706"/>
      <c r="Z1433" s="824"/>
    </row>
    <row r="1434" spans="1:26">
      <c r="A1434" s="817" t="s">
        <v>274</v>
      </c>
      <c r="B1434" s="817"/>
      <c r="C1434" s="818" t="s">
        <v>3371</v>
      </c>
      <c r="D1434" s="819" t="s">
        <v>2</v>
      </c>
      <c r="E1434" s="820" t="s">
        <v>2700</v>
      </c>
      <c r="F1434" s="821" t="s">
        <v>34</v>
      </c>
      <c r="G1434" s="833" t="s">
        <v>19</v>
      </c>
      <c r="H1434" s="833" t="s">
        <v>19</v>
      </c>
      <c r="I1434" s="846" t="s">
        <v>93</v>
      </c>
      <c r="J1434" s="817" t="s">
        <v>4262</v>
      </c>
      <c r="K1434" s="19"/>
      <c r="L1434" s="14"/>
      <c r="M1434" s="4"/>
      <c r="N1434" s="14"/>
      <c r="O1434" s="14"/>
      <c r="P1434" s="272"/>
      <c r="Q1434" s="825"/>
      <c r="R1434" s="826"/>
      <c r="S1434" s="827"/>
      <c r="T1434" s="828"/>
      <c r="U1434" s="829"/>
      <c r="V1434" s="830"/>
      <c r="W1434" s="824"/>
      <c r="X1434" s="824"/>
      <c r="Y1434" s="706"/>
      <c r="Z1434" s="824"/>
    </row>
    <row r="1435" spans="1:26">
      <c r="A1435" s="817" t="s">
        <v>274</v>
      </c>
      <c r="B1435" s="817" t="s">
        <v>314</v>
      </c>
      <c r="C1435" s="831" t="s">
        <v>45</v>
      </c>
      <c r="D1435" s="819" t="str">
        <f t="shared" ref="D1435" si="1421">B1435&amp;" "&amp;" "&amp;C1435</f>
        <v>09-070  伝説のまもの使い</v>
      </c>
      <c r="E1435" s="841" t="s">
        <v>54</v>
      </c>
      <c r="F1435" s="821" t="s">
        <v>34</v>
      </c>
      <c r="G1435" s="822" t="s">
        <v>40</v>
      </c>
      <c r="H1435" s="833" t="s">
        <v>19</v>
      </c>
      <c r="I1435" s="846" t="s">
        <v>93</v>
      </c>
      <c r="J1435" s="845">
        <v>3</v>
      </c>
      <c r="K1435" s="7" t="s">
        <v>37</v>
      </c>
      <c r="L1435" s="3" t="s">
        <v>20</v>
      </c>
      <c r="M1435" s="803" t="s">
        <v>3544</v>
      </c>
      <c r="N1435" s="3" t="s">
        <v>83</v>
      </c>
      <c r="O1435" s="14"/>
      <c r="P1435" s="272"/>
      <c r="Q1435" s="825">
        <v>2510</v>
      </c>
      <c r="R1435" s="826">
        <v>1410</v>
      </c>
      <c r="S1435" s="827">
        <v>1430</v>
      </c>
      <c r="T1435" s="828">
        <v>1300</v>
      </c>
      <c r="U1435" s="829">
        <v>1090</v>
      </c>
      <c r="V1435" s="830">
        <f t="shared" ref="V1435" si="1422">SUM(Q1435:U1436)</f>
        <v>7740</v>
      </c>
      <c r="W1435" s="422" t="s">
        <v>4633</v>
      </c>
      <c r="X1435" s="824"/>
      <c r="Y1435" s="706"/>
      <c r="Z1435" s="824"/>
    </row>
    <row r="1436" spans="1:26">
      <c r="A1436" s="817" t="s">
        <v>274</v>
      </c>
      <c r="B1436" s="817"/>
      <c r="C1436" s="831" t="s">
        <v>45</v>
      </c>
      <c r="D1436" s="819" t="s">
        <v>2</v>
      </c>
      <c r="E1436" s="841" t="s">
        <v>54</v>
      </c>
      <c r="F1436" s="821" t="s">
        <v>34</v>
      </c>
      <c r="G1436" s="822" t="s">
        <v>40</v>
      </c>
      <c r="H1436" s="833" t="s">
        <v>19</v>
      </c>
      <c r="I1436" s="846" t="s">
        <v>93</v>
      </c>
      <c r="J1436" s="845">
        <v>3</v>
      </c>
      <c r="K1436" s="19"/>
      <c r="L1436" s="14"/>
      <c r="M1436" s="4"/>
      <c r="N1436" s="14"/>
      <c r="O1436" s="14"/>
      <c r="P1436" s="272"/>
      <c r="Q1436" s="825"/>
      <c r="R1436" s="826"/>
      <c r="S1436" s="827"/>
      <c r="T1436" s="828"/>
      <c r="U1436" s="829"/>
      <c r="V1436" s="830"/>
      <c r="W1436" s="422" t="s">
        <v>4632</v>
      </c>
      <c r="X1436" s="824"/>
      <c r="Y1436" s="706"/>
      <c r="Z1436" s="824"/>
    </row>
    <row r="1437" spans="1:26">
      <c r="A1437" s="817" t="s">
        <v>274</v>
      </c>
      <c r="B1437" s="817" t="s">
        <v>315</v>
      </c>
      <c r="C1437" s="818" t="s">
        <v>329</v>
      </c>
      <c r="D1437" s="819" t="str">
        <f t="shared" ref="D1437" si="1423">B1437&amp;" "&amp;" "&amp;C1437</f>
        <v>09-071  勇者レック</v>
      </c>
      <c r="E1437" s="841" t="s">
        <v>54</v>
      </c>
      <c r="F1437" s="821" t="s">
        <v>34</v>
      </c>
      <c r="G1437" s="833" t="s">
        <v>19</v>
      </c>
      <c r="H1437" s="833" t="s">
        <v>19</v>
      </c>
      <c r="I1437" s="15"/>
      <c r="J1437" s="15"/>
      <c r="K1437" s="9" t="s">
        <v>21</v>
      </c>
      <c r="L1437" s="3" t="s">
        <v>270</v>
      </c>
      <c r="M1437" s="803" t="s">
        <v>937</v>
      </c>
      <c r="N1437" s="3" t="s">
        <v>84</v>
      </c>
      <c r="O1437" s="14"/>
      <c r="P1437" s="272"/>
      <c r="Q1437" s="825">
        <v>2430</v>
      </c>
      <c r="R1437" s="826">
        <v>1640</v>
      </c>
      <c r="S1437" s="827">
        <v>1350</v>
      </c>
      <c r="T1437" s="828">
        <v>1320</v>
      </c>
      <c r="U1437" s="829">
        <v>1000</v>
      </c>
      <c r="V1437" s="830">
        <f t="shared" ref="V1437" si="1424">SUM(Q1437:U1438)</f>
        <v>7740</v>
      </c>
      <c r="W1437" s="824"/>
      <c r="X1437" s="824"/>
      <c r="Y1437" s="706"/>
      <c r="Z1437" s="824"/>
    </row>
    <row r="1438" spans="1:26">
      <c r="A1438" s="817" t="s">
        <v>274</v>
      </c>
      <c r="B1438" s="817"/>
      <c r="C1438" s="818" t="s">
        <v>329</v>
      </c>
      <c r="D1438" s="819" t="s">
        <v>2</v>
      </c>
      <c r="E1438" s="841" t="s">
        <v>54</v>
      </c>
      <c r="F1438" s="821" t="s">
        <v>34</v>
      </c>
      <c r="G1438" s="833" t="s">
        <v>19</v>
      </c>
      <c r="H1438" s="833" t="s">
        <v>19</v>
      </c>
      <c r="I1438" s="15"/>
      <c r="J1438" s="15"/>
      <c r="K1438" s="7" t="s">
        <v>37</v>
      </c>
      <c r="L1438" s="3" t="s">
        <v>98</v>
      </c>
      <c r="M1438" s="803" t="s">
        <v>3545</v>
      </c>
      <c r="N1438" s="3" t="s">
        <v>95</v>
      </c>
      <c r="O1438" s="14"/>
      <c r="P1438" s="272"/>
      <c r="Q1438" s="825"/>
      <c r="R1438" s="826"/>
      <c r="S1438" s="827"/>
      <c r="T1438" s="828"/>
      <c r="U1438" s="829"/>
      <c r="V1438" s="830"/>
      <c r="W1438" s="824"/>
      <c r="X1438" s="824"/>
      <c r="Y1438" s="706"/>
      <c r="Z1438" s="824"/>
    </row>
    <row r="1439" spans="1:26">
      <c r="A1439" s="817" t="s">
        <v>456</v>
      </c>
      <c r="B1439" s="817" t="s">
        <v>800</v>
      </c>
      <c r="C1439" s="831" t="s">
        <v>2</v>
      </c>
      <c r="D1439" s="819" t="str">
        <f t="shared" ref="D1439" si="1425">B1439&amp;" "&amp;" "&amp;C1439</f>
        <v>08-001  ダイ</v>
      </c>
      <c r="E1439" s="858" t="s">
        <v>609</v>
      </c>
      <c r="F1439" s="821" t="s">
        <v>34</v>
      </c>
      <c r="G1439" s="833" t="s">
        <v>19</v>
      </c>
      <c r="H1439" s="833" t="s">
        <v>19</v>
      </c>
      <c r="I1439" s="845"/>
      <c r="J1439" s="845"/>
      <c r="K1439" s="35" t="s">
        <v>21</v>
      </c>
      <c r="L1439" s="33" t="s">
        <v>131</v>
      </c>
      <c r="M1439" s="803" t="s">
        <v>938</v>
      </c>
      <c r="N1439" s="30" t="s">
        <v>496</v>
      </c>
      <c r="O1439" s="824"/>
      <c r="P1439" s="271"/>
      <c r="Q1439" s="825">
        <v>1630</v>
      </c>
      <c r="R1439" s="826">
        <v>1030</v>
      </c>
      <c r="S1439" s="827">
        <v>670</v>
      </c>
      <c r="T1439" s="828">
        <v>1050</v>
      </c>
      <c r="U1439" s="829">
        <v>760</v>
      </c>
      <c r="V1439" s="830">
        <f t="shared" ref="V1439" si="1426">SUM(Q1439:U1440)</f>
        <v>5140</v>
      </c>
      <c r="W1439" s="824" t="s">
        <v>3389</v>
      </c>
      <c r="X1439" s="824"/>
      <c r="Y1439" s="706"/>
      <c r="Z1439" s="824"/>
    </row>
    <row r="1440" spans="1:26">
      <c r="A1440" s="817" t="s">
        <v>456</v>
      </c>
      <c r="B1440" s="817"/>
      <c r="C1440" s="831" t="s">
        <v>2</v>
      </c>
      <c r="D1440" s="819" t="s">
        <v>2</v>
      </c>
      <c r="E1440" s="858" t="s">
        <v>609</v>
      </c>
      <c r="F1440" s="821" t="s">
        <v>34</v>
      </c>
      <c r="G1440" s="833" t="s">
        <v>19</v>
      </c>
      <c r="H1440" s="833" t="s">
        <v>19</v>
      </c>
      <c r="I1440" s="845"/>
      <c r="J1440" s="845"/>
      <c r="K1440" s="29"/>
      <c r="L1440" s="29"/>
      <c r="M1440" s="4"/>
      <c r="N1440" s="29"/>
      <c r="O1440" s="824"/>
      <c r="P1440" s="271"/>
      <c r="Q1440" s="825"/>
      <c r="R1440" s="826"/>
      <c r="S1440" s="827"/>
      <c r="T1440" s="828"/>
      <c r="U1440" s="829"/>
      <c r="V1440" s="830"/>
      <c r="W1440" s="824" t="s">
        <v>3389</v>
      </c>
      <c r="X1440" s="824"/>
      <c r="Y1440" s="706"/>
      <c r="Z1440" s="824"/>
    </row>
    <row r="1441" spans="1:26">
      <c r="A1441" s="817" t="s">
        <v>456</v>
      </c>
      <c r="B1441" s="817" t="s">
        <v>801</v>
      </c>
      <c r="C1441" s="831" t="s">
        <v>38</v>
      </c>
      <c r="D1441" s="819" t="str">
        <f t="shared" ref="D1441" si="1427">B1441&amp;" "&amp;" "&amp;C1441</f>
        <v>08-002  ポップ</v>
      </c>
      <c r="E1441" s="858" t="s">
        <v>609</v>
      </c>
      <c r="F1441" s="821" t="s">
        <v>34</v>
      </c>
      <c r="G1441" s="822" t="s">
        <v>40</v>
      </c>
      <c r="H1441" s="822" t="s">
        <v>40</v>
      </c>
      <c r="I1441" s="845"/>
      <c r="J1441" s="845"/>
      <c r="K1441" s="35" t="s">
        <v>21</v>
      </c>
      <c r="L1441" s="33" t="s">
        <v>131</v>
      </c>
      <c r="M1441" s="803" t="s">
        <v>3546</v>
      </c>
      <c r="N1441" s="30" t="s">
        <v>496</v>
      </c>
      <c r="O1441" s="824"/>
      <c r="P1441" s="271"/>
      <c r="Q1441" s="825">
        <v>1610</v>
      </c>
      <c r="R1441" s="826">
        <v>560</v>
      </c>
      <c r="S1441" s="827">
        <v>1250</v>
      </c>
      <c r="T1441" s="828">
        <v>930</v>
      </c>
      <c r="U1441" s="829">
        <v>780</v>
      </c>
      <c r="V1441" s="830">
        <f t="shared" ref="V1441" si="1428">SUM(Q1441:U1442)</f>
        <v>5130</v>
      </c>
      <c r="W1441" s="824" t="s">
        <v>3389</v>
      </c>
      <c r="X1441" s="824"/>
      <c r="Y1441" s="706"/>
      <c r="Z1441" s="824"/>
    </row>
    <row r="1442" spans="1:26">
      <c r="A1442" s="817" t="s">
        <v>456</v>
      </c>
      <c r="B1442" s="817"/>
      <c r="C1442" s="831" t="s">
        <v>38</v>
      </c>
      <c r="D1442" s="819" t="s">
        <v>2</v>
      </c>
      <c r="E1442" s="858" t="s">
        <v>609</v>
      </c>
      <c r="F1442" s="821" t="s">
        <v>34</v>
      </c>
      <c r="G1442" s="822" t="s">
        <v>40</v>
      </c>
      <c r="H1442" s="822" t="s">
        <v>40</v>
      </c>
      <c r="I1442" s="845"/>
      <c r="J1442" s="845"/>
      <c r="K1442" s="29"/>
      <c r="L1442" s="29"/>
      <c r="M1442" s="4"/>
      <c r="N1442" s="29"/>
      <c r="O1442" s="824"/>
      <c r="P1442" s="271"/>
      <c r="Q1442" s="825"/>
      <c r="R1442" s="826"/>
      <c r="S1442" s="827"/>
      <c r="T1442" s="828"/>
      <c r="U1442" s="829"/>
      <c r="V1442" s="830"/>
      <c r="W1442" s="824" t="s">
        <v>3389</v>
      </c>
      <c r="X1442" s="824"/>
      <c r="Y1442" s="706"/>
      <c r="Z1442" s="824"/>
    </row>
    <row r="1443" spans="1:26">
      <c r="A1443" s="817" t="s">
        <v>456</v>
      </c>
      <c r="B1443" s="817" t="s">
        <v>802</v>
      </c>
      <c r="C1443" s="831" t="s">
        <v>183</v>
      </c>
      <c r="D1443" s="819" t="str">
        <f t="shared" ref="D1443" si="1429">B1443&amp;" "&amp;" "&amp;C1443</f>
        <v>08-003  マァム</v>
      </c>
      <c r="E1443" s="858" t="s">
        <v>609</v>
      </c>
      <c r="F1443" s="821" t="s">
        <v>34</v>
      </c>
      <c r="G1443" s="833" t="s">
        <v>19</v>
      </c>
      <c r="H1443" s="822" t="s">
        <v>40</v>
      </c>
      <c r="I1443" s="845"/>
      <c r="J1443" s="845"/>
      <c r="K1443" s="11" t="s">
        <v>81</v>
      </c>
      <c r="L1443" s="33" t="s">
        <v>81</v>
      </c>
      <c r="M1443" s="803" t="s">
        <v>3547</v>
      </c>
      <c r="N1443" s="30" t="s">
        <v>492</v>
      </c>
      <c r="O1443" s="824"/>
      <c r="P1443" s="271"/>
      <c r="Q1443" s="825">
        <v>1610</v>
      </c>
      <c r="R1443" s="826">
        <v>910</v>
      </c>
      <c r="S1443" s="827">
        <v>960</v>
      </c>
      <c r="T1443" s="828">
        <v>830</v>
      </c>
      <c r="U1443" s="829">
        <v>820</v>
      </c>
      <c r="V1443" s="830">
        <f t="shared" ref="V1443" si="1430">SUM(Q1443:U1444)</f>
        <v>5130</v>
      </c>
      <c r="W1443" s="824" t="s">
        <v>3389</v>
      </c>
      <c r="X1443" s="824"/>
      <c r="Y1443" s="706"/>
      <c r="Z1443" s="824"/>
    </row>
    <row r="1444" spans="1:26">
      <c r="A1444" s="817" t="s">
        <v>456</v>
      </c>
      <c r="B1444" s="817"/>
      <c r="C1444" s="831" t="s">
        <v>183</v>
      </c>
      <c r="D1444" s="819" t="s">
        <v>2</v>
      </c>
      <c r="E1444" s="858" t="s">
        <v>609</v>
      </c>
      <c r="F1444" s="821" t="s">
        <v>34</v>
      </c>
      <c r="G1444" s="833" t="s">
        <v>19</v>
      </c>
      <c r="H1444" s="822" t="s">
        <v>40</v>
      </c>
      <c r="I1444" s="845"/>
      <c r="J1444" s="845"/>
      <c r="K1444" s="29"/>
      <c r="L1444" s="29"/>
      <c r="M1444" s="4"/>
      <c r="N1444" s="29"/>
      <c r="O1444" s="824"/>
      <c r="P1444" s="271"/>
      <c r="Q1444" s="825"/>
      <c r="R1444" s="826"/>
      <c r="S1444" s="827"/>
      <c r="T1444" s="828"/>
      <c r="U1444" s="829"/>
      <c r="V1444" s="830"/>
      <c r="W1444" s="824" t="s">
        <v>3389</v>
      </c>
      <c r="X1444" s="824"/>
      <c r="Y1444" s="706"/>
      <c r="Z1444" s="824"/>
    </row>
    <row r="1445" spans="1:26">
      <c r="A1445" s="817" t="s">
        <v>456</v>
      </c>
      <c r="B1445" s="817" t="s">
        <v>803</v>
      </c>
      <c r="C1445" s="831" t="s">
        <v>631</v>
      </c>
      <c r="D1445" s="819" t="str">
        <f t="shared" ref="D1445" si="1431">B1445&amp;" "&amp;" "&amp;C1445</f>
        <v>08-004  スライム</v>
      </c>
      <c r="E1445" s="858" t="s">
        <v>609</v>
      </c>
      <c r="F1445" s="857" t="s">
        <v>128</v>
      </c>
      <c r="G1445" s="833" t="s">
        <v>19</v>
      </c>
      <c r="H1445" s="833" t="s">
        <v>19</v>
      </c>
      <c r="I1445" s="845"/>
      <c r="J1445" s="845"/>
      <c r="K1445" s="35" t="s">
        <v>21</v>
      </c>
      <c r="L1445" s="33" t="s">
        <v>506</v>
      </c>
      <c r="M1445" s="803" t="s">
        <v>3548</v>
      </c>
      <c r="N1445" s="30" t="s">
        <v>491</v>
      </c>
      <c r="O1445" s="824"/>
      <c r="P1445" s="271"/>
      <c r="Q1445" s="825">
        <v>1350</v>
      </c>
      <c r="R1445" s="826">
        <v>800</v>
      </c>
      <c r="S1445" s="827">
        <v>890</v>
      </c>
      <c r="T1445" s="828">
        <v>950</v>
      </c>
      <c r="U1445" s="829">
        <v>920</v>
      </c>
      <c r="V1445" s="830">
        <f t="shared" ref="V1445" si="1432">SUM(Q1445:U1446)</f>
        <v>4910</v>
      </c>
      <c r="W1445" s="824" t="s">
        <v>3399</v>
      </c>
      <c r="X1445" s="824"/>
      <c r="Y1445" s="706"/>
      <c r="Z1445" s="824"/>
    </row>
    <row r="1446" spans="1:26">
      <c r="A1446" s="817" t="s">
        <v>456</v>
      </c>
      <c r="B1446" s="817"/>
      <c r="C1446" s="831" t="s">
        <v>631</v>
      </c>
      <c r="D1446" s="819" t="s">
        <v>2</v>
      </c>
      <c r="E1446" s="858" t="s">
        <v>609</v>
      </c>
      <c r="F1446" s="857" t="s">
        <v>128</v>
      </c>
      <c r="G1446" s="833" t="s">
        <v>19</v>
      </c>
      <c r="H1446" s="833" t="s">
        <v>19</v>
      </c>
      <c r="I1446" s="845"/>
      <c r="J1446" s="845"/>
      <c r="K1446" s="29"/>
      <c r="L1446" s="29"/>
      <c r="M1446" s="4"/>
      <c r="N1446" s="29"/>
      <c r="O1446" s="824"/>
      <c r="P1446" s="271"/>
      <c r="Q1446" s="825"/>
      <c r="R1446" s="826"/>
      <c r="S1446" s="827"/>
      <c r="T1446" s="828"/>
      <c r="U1446" s="829"/>
      <c r="V1446" s="830"/>
      <c r="W1446" s="824" t="s">
        <v>3399</v>
      </c>
      <c r="X1446" s="824"/>
      <c r="Y1446" s="706"/>
      <c r="Z1446" s="824"/>
    </row>
    <row r="1447" spans="1:26">
      <c r="A1447" s="817" t="s">
        <v>456</v>
      </c>
      <c r="B1447" s="817" t="s">
        <v>804</v>
      </c>
      <c r="C1447" s="818" t="s">
        <v>1219</v>
      </c>
      <c r="D1447" s="819" t="str">
        <f t="shared" ref="D1447" si="1433">B1447&amp;" "&amp;" "&amp;C1447</f>
        <v>08-005  キメラ</v>
      </c>
      <c r="E1447" s="858" t="s">
        <v>609</v>
      </c>
      <c r="F1447" s="857" t="s">
        <v>128</v>
      </c>
      <c r="G1447" s="833" t="s">
        <v>19</v>
      </c>
      <c r="H1447" s="833" t="s">
        <v>19</v>
      </c>
      <c r="I1447" s="845"/>
      <c r="J1447" s="845"/>
      <c r="K1447" s="35" t="s">
        <v>21</v>
      </c>
      <c r="L1447" s="33" t="s">
        <v>131</v>
      </c>
      <c r="M1447" s="39" t="s">
        <v>3549</v>
      </c>
      <c r="N1447" s="30" t="s">
        <v>494</v>
      </c>
      <c r="O1447" s="824"/>
      <c r="P1447" s="271"/>
      <c r="Q1447" s="825">
        <v>1500</v>
      </c>
      <c r="R1447" s="826">
        <v>780</v>
      </c>
      <c r="S1447" s="827">
        <v>920</v>
      </c>
      <c r="T1447" s="828">
        <v>860</v>
      </c>
      <c r="U1447" s="829">
        <v>900</v>
      </c>
      <c r="V1447" s="830">
        <f t="shared" ref="V1447" si="1434">SUM(Q1447:U1448)</f>
        <v>4960</v>
      </c>
      <c r="W1447" s="824"/>
      <c r="X1447" s="824"/>
      <c r="Y1447" s="706"/>
      <c r="Z1447" s="824"/>
    </row>
    <row r="1448" spans="1:26">
      <c r="A1448" s="817" t="s">
        <v>456</v>
      </c>
      <c r="B1448" s="817"/>
      <c r="C1448" s="818" t="s">
        <v>1219</v>
      </c>
      <c r="D1448" s="819" t="s">
        <v>2</v>
      </c>
      <c r="E1448" s="858" t="s">
        <v>609</v>
      </c>
      <c r="F1448" s="857" t="s">
        <v>128</v>
      </c>
      <c r="G1448" s="833" t="s">
        <v>19</v>
      </c>
      <c r="H1448" s="833" t="s">
        <v>19</v>
      </c>
      <c r="I1448" s="845"/>
      <c r="J1448" s="845"/>
      <c r="K1448" s="29"/>
      <c r="L1448" s="29"/>
      <c r="M1448" s="4"/>
      <c r="N1448" s="29"/>
      <c r="O1448" s="824"/>
      <c r="P1448" s="271"/>
      <c r="Q1448" s="825"/>
      <c r="R1448" s="826"/>
      <c r="S1448" s="827"/>
      <c r="T1448" s="828"/>
      <c r="U1448" s="829"/>
      <c r="V1448" s="830"/>
      <c r="W1448" s="824"/>
      <c r="X1448" s="824"/>
      <c r="Y1448" s="706"/>
      <c r="Z1448" s="824"/>
    </row>
    <row r="1449" spans="1:26">
      <c r="A1449" s="817" t="s">
        <v>456</v>
      </c>
      <c r="B1449" s="817" t="s">
        <v>805</v>
      </c>
      <c r="C1449" s="831" t="s">
        <v>1234</v>
      </c>
      <c r="D1449" s="819" t="str">
        <f t="shared" ref="D1449" si="1435">B1449&amp;" "&amp;" "&amp;C1449</f>
        <v>08-006  スライムナイト</v>
      </c>
      <c r="E1449" s="858" t="s">
        <v>609</v>
      </c>
      <c r="F1449" s="857" t="s">
        <v>128</v>
      </c>
      <c r="G1449" s="833" t="s">
        <v>19</v>
      </c>
      <c r="H1449" s="833" t="s">
        <v>19</v>
      </c>
      <c r="I1449" s="845"/>
      <c r="J1449" s="845"/>
      <c r="K1449" s="35" t="s">
        <v>21</v>
      </c>
      <c r="L1449" s="33" t="s">
        <v>506</v>
      </c>
      <c r="M1449" s="803" t="s">
        <v>1160</v>
      </c>
      <c r="N1449" s="30" t="s">
        <v>491</v>
      </c>
      <c r="O1449" s="824">
        <v>3</v>
      </c>
      <c r="P1449" s="271"/>
      <c r="Q1449" s="825">
        <v>1650</v>
      </c>
      <c r="R1449" s="826">
        <v>900</v>
      </c>
      <c r="S1449" s="827">
        <v>500</v>
      </c>
      <c r="T1449" s="828">
        <v>870</v>
      </c>
      <c r="U1449" s="829">
        <v>1100</v>
      </c>
      <c r="V1449" s="830">
        <f t="shared" ref="V1449" si="1436">SUM(Q1449:U1450)</f>
        <v>5020</v>
      </c>
      <c r="W1449" s="824"/>
      <c r="X1449" s="824"/>
      <c r="Y1449" s="706"/>
      <c r="Z1449" s="824"/>
    </row>
    <row r="1450" spans="1:26">
      <c r="A1450" s="817" t="s">
        <v>456</v>
      </c>
      <c r="B1450" s="817"/>
      <c r="C1450" s="831" t="s">
        <v>173</v>
      </c>
      <c r="D1450" s="819" t="s">
        <v>2</v>
      </c>
      <c r="E1450" s="858" t="s">
        <v>609</v>
      </c>
      <c r="F1450" s="857" t="s">
        <v>128</v>
      </c>
      <c r="G1450" s="833" t="s">
        <v>19</v>
      </c>
      <c r="H1450" s="833" t="s">
        <v>19</v>
      </c>
      <c r="I1450" s="845"/>
      <c r="J1450" s="845"/>
      <c r="K1450" s="29"/>
      <c r="L1450" s="29"/>
      <c r="M1450" s="4"/>
      <c r="N1450" s="29"/>
      <c r="O1450" s="824">
        <v>1</v>
      </c>
      <c r="P1450" s="271"/>
      <c r="Q1450" s="825"/>
      <c r="R1450" s="826"/>
      <c r="S1450" s="827"/>
      <c r="T1450" s="828"/>
      <c r="U1450" s="829"/>
      <c r="V1450" s="830"/>
      <c r="W1450" s="824"/>
      <c r="X1450" s="824"/>
      <c r="Y1450" s="706"/>
      <c r="Z1450" s="824"/>
    </row>
    <row r="1451" spans="1:26">
      <c r="A1451" s="817" t="s">
        <v>456</v>
      </c>
      <c r="B1451" s="817" t="s">
        <v>806</v>
      </c>
      <c r="C1451" s="831" t="s">
        <v>1209</v>
      </c>
      <c r="D1451" s="819" t="str">
        <f t="shared" ref="D1451" si="1437">B1451&amp;" "&amp;" "&amp;C1451</f>
        <v>08-007  ドラキー</v>
      </c>
      <c r="E1451" s="858" t="s">
        <v>609</v>
      </c>
      <c r="F1451" s="857" t="s">
        <v>128</v>
      </c>
      <c r="G1451" s="833" t="s">
        <v>19</v>
      </c>
      <c r="H1451" s="835" t="s">
        <v>88</v>
      </c>
      <c r="I1451" s="845"/>
      <c r="J1451" s="845"/>
      <c r="K1451" s="35" t="s">
        <v>21</v>
      </c>
      <c r="L1451" s="33" t="s">
        <v>330</v>
      </c>
      <c r="M1451" s="803" t="s">
        <v>3550</v>
      </c>
      <c r="N1451" s="30" t="s">
        <v>491</v>
      </c>
      <c r="O1451" s="824"/>
      <c r="P1451" s="271"/>
      <c r="Q1451" s="825">
        <v>1390</v>
      </c>
      <c r="R1451" s="826">
        <v>830</v>
      </c>
      <c r="S1451" s="827">
        <v>1020</v>
      </c>
      <c r="T1451" s="828">
        <v>1050</v>
      </c>
      <c r="U1451" s="829">
        <v>670</v>
      </c>
      <c r="V1451" s="830">
        <f t="shared" ref="V1451" si="1438">SUM(Q1451:U1452)</f>
        <v>4960</v>
      </c>
      <c r="W1451" s="824"/>
      <c r="X1451" s="824"/>
      <c r="Y1451" s="706"/>
      <c r="Z1451" s="824"/>
    </row>
    <row r="1452" spans="1:26">
      <c r="A1452" s="817" t="s">
        <v>456</v>
      </c>
      <c r="B1452" s="817"/>
      <c r="C1452" s="831" t="s">
        <v>1209</v>
      </c>
      <c r="D1452" s="819" t="s">
        <v>2</v>
      </c>
      <c r="E1452" s="858" t="s">
        <v>609</v>
      </c>
      <c r="F1452" s="857" t="s">
        <v>128</v>
      </c>
      <c r="G1452" s="833" t="s">
        <v>19</v>
      </c>
      <c r="H1452" s="835" t="s">
        <v>88</v>
      </c>
      <c r="I1452" s="845"/>
      <c r="J1452" s="845"/>
      <c r="K1452" s="29"/>
      <c r="L1452" s="29"/>
      <c r="M1452" s="4"/>
      <c r="N1452" s="29"/>
      <c r="O1452" s="824"/>
      <c r="P1452" s="271"/>
      <c r="Q1452" s="825"/>
      <c r="R1452" s="826"/>
      <c r="S1452" s="827"/>
      <c r="T1452" s="828"/>
      <c r="U1452" s="829"/>
      <c r="V1452" s="830"/>
      <c r="W1452" s="824"/>
      <c r="X1452" s="824"/>
      <c r="Y1452" s="706"/>
      <c r="Z1452" s="824"/>
    </row>
    <row r="1453" spans="1:26">
      <c r="A1453" s="817" t="s">
        <v>456</v>
      </c>
      <c r="B1453" s="817" t="s">
        <v>807</v>
      </c>
      <c r="C1453" s="831" t="s">
        <v>1225</v>
      </c>
      <c r="D1453" s="819" t="str">
        <f t="shared" ref="D1453" si="1439">B1453&amp;" "&amp;" "&amp;C1453</f>
        <v>08-008  いたずらもぐら</v>
      </c>
      <c r="E1453" s="858" t="s">
        <v>609</v>
      </c>
      <c r="F1453" s="857" t="s">
        <v>128</v>
      </c>
      <c r="G1453" s="833" t="s">
        <v>19</v>
      </c>
      <c r="H1453" s="833" t="s">
        <v>19</v>
      </c>
      <c r="I1453" s="845"/>
      <c r="J1453" s="845"/>
      <c r="K1453" s="35" t="s">
        <v>21</v>
      </c>
      <c r="L1453" s="33" t="s">
        <v>131</v>
      </c>
      <c r="M1453" s="803" t="s">
        <v>939</v>
      </c>
      <c r="N1453" s="30" t="s">
        <v>491</v>
      </c>
      <c r="O1453" s="824">
        <v>3</v>
      </c>
      <c r="P1453" s="271"/>
      <c r="Q1453" s="825">
        <v>1460</v>
      </c>
      <c r="R1453" s="826">
        <v>1080</v>
      </c>
      <c r="S1453" s="827">
        <v>590</v>
      </c>
      <c r="T1453" s="828">
        <v>770</v>
      </c>
      <c r="U1453" s="829">
        <v>1090</v>
      </c>
      <c r="V1453" s="830">
        <f t="shared" ref="V1453" si="1440">SUM(Q1453:U1454)</f>
        <v>4990</v>
      </c>
      <c r="W1453" s="824"/>
      <c r="X1453" s="824"/>
      <c r="Y1453" s="706"/>
      <c r="Z1453" s="824"/>
    </row>
    <row r="1454" spans="1:26">
      <c r="A1454" s="817" t="s">
        <v>456</v>
      </c>
      <c r="B1454" s="817"/>
      <c r="C1454" s="831" t="s">
        <v>1225</v>
      </c>
      <c r="D1454" s="819" t="s">
        <v>2</v>
      </c>
      <c r="E1454" s="858" t="s">
        <v>609</v>
      </c>
      <c r="F1454" s="857" t="s">
        <v>128</v>
      </c>
      <c r="G1454" s="833" t="s">
        <v>19</v>
      </c>
      <c r="H1454" s="833" t="s">
        <v>19</v>
      </c>
      <c r="I1454" s="845"/>
      <c r="J1454" s="845"/>
      <c r="K1454" s="29"/>
      <c r="L1454" s="29"/>
      <c r="M1454" s="4"/>
      <c r="N1454" s="29"/>
      <c r="O1454" s="824">
        <v>1</v>
      </c>
      <c r="P1454" s="271"/>
      <c r="Q1454" s="825"/>
      <c r="R1454" s="826"/>
      <c r="S1454" s="827"/>
      <c r="T1454" s="828"/>
      <c r="U1454" s="829"/>
      <c r="V1454" s="830"/>
      <c r="W1454" s="824"/>
      <c r="X1454" s="824"/>
      <c r="Y1454" s="706"/>
      <c r="Z1454" s="824"/>
    </row>
    <row r="1455" spans="1:26">
      <c r="A1455" s="817" t="s">
        <v>456</v>
      </c>
      <c r="B1455" s="817" t="s">
        <v>808</v>
      </c>
      <c r="C1455" s="831" t="s">
        <v>1218</v>
      </c>
      <c r="D1455" s="819" t="str">
        <f t="shared" ref="D1455" si="1441">B1455&amp;" "&amp;" "&amp;C1455</f>
        <v>08-009  オーク</v>
      </c>
      <c r="E1455" s="858" t="s">
        <v>609</v>
      </c>
      <c r="F1455" s="857" t="s">
        <v>128</v>
      </c>
      <c r="G1455" s="833" t="s">
        <v>19</v>
      </c>
      <c r="H1455" s="833" t="s">
        <v>19</v>
      </c>
      <c r="I1455" s="845"/>
      <c r="J1455" s="845"/>
      <c r="K1455" s="35" t="s">
        <v>21</v>
      </c>
      <c r="L1455" s="33" t="s">
        <v>104</v>
      </c>
      <c r="M1455" s="37" t="s">
        <v>1065</v>
      </c>
      <c r="N1455" s="30" t="s">
        <v>495</v>
      </c>
      <c r="O1455" s="824">
        <v>3</v>
      </c>
      <c r="P1455" s="271"/>
      <c r="Q1455" s="825">
        <v>1550</v>
      </c>
      <c r="R1455" s="826">
        <v>1180</v>
      </c>
      <c r="S1455" s="827">
        <v>520</v>
      </c>
      <c r="T1455" s="828">
        <v>780</v>
      </c>
      <c r="U1455" s="829">
        <v>970</v>
      </c>
      <c r="V1455" s="830">
        <f t="shared" ref="V1455" si="1442">SUM(Q1455:U1456)</f>
        <v>5000</v>
      </c>
      <c r="W1455" s="824" t="s">
        <v>4260</v>
      </c>
      <c r="X1455" s="824"/>
      <c r="Y1455" s="706"/>
      <c r="Z1455" s="824"/>
    </row>
    <row r="1456" spans="1:26">
      <c r="A1456" s="817" t="s">
        <v>456</v>
      </c>
      <c r="B1456" s="817"/>
      <c r="C1456" s="831" t="s">
        <v>1218</v>
      </c>
      <c r="D1456" s="819" t="s">
        <v>2</v>
      </c>
      <c r="E1456" s="858" t="s">
        <v>609</v>
      </c>
      <c r="F1456" s="857" t="s">
        <v>128</v>
      </c>
      <c r="G1456" s="833" t="s">
        <v>19</v>
      </c>
      <c r="H1456" s="833" t="s">
        <v>19</v>
      </c>
      <c r="I1456" s="845"/>
      <c r="J1456" s="845"/>
      <c r="K1456" s="29"/>
      <c r="L1456" s="29"/>
      <c r="M1456" s="4"/>
      <c r="N1456" s="29"/>
      <c r="O1456" s="824">
        <v>1</v>
      </c>
      <c r="P1456" s="271"/>
      <c r="Q1456" s="825"/>
      <c r="R1456" s="826"/>
      <c r="S1456" s="827"/>
      <c r="T1456" s="828"/>
      <c r="U1456" s="829"/>
      <c r="V1456" s="830"/>
      <c r="W1456" s="824" t="s">
        <v>4260</v>
      </c>
      <c r="X1456" s="824"/>
      <c r="Y1456" s="706"/>
      <c r="Z1456" s="824"/>
    </row>
    <row r="1457" spans="1:26">
      <c r="A1457" s="817" t="s">
        <v>456</v>
      </c>
      <c r="B1457" s="817" t="s">
        <v>809</v>
      </c>
      <c r="C1457" s="831" t="s">
        <v>636</v>
      </c>
      <c r="D1457" s="819" t="str">
        <f t="shared" ref="D1457" si="1443">B1457&amp;" "&amp;" "&amp;C1457</f>
        <v>08-010  がいこつ</v>
      </c>
      <c r="E1457" s="858" t="s">
        <v>609</v>
      </c>
      <c r="F1457" s="856" t="s">
        <v>129</v>
      </c>
      <c r="G1457" s="833" t="s">
        <v>19</v>
      </c>
      <c r="H1457" s="833" t="s">
        <v>19</v>
      </c>
      <c r="I1457" s="845"/>
      <c r="J1457" s="845"/>
      <c r="K1457" s="35" t="s">
        <v>21</v>
      </c>
      <c r="L1457" s="33" t="s">
        <v>3</v>
      </c>
      <c r="M1457" s="803" t="s">
        <v>940</v>
      </c>
      <c r="N1457" s="30" t="s">
        <v>494</v>
      </c>
      <c r="O1457" s="824"/>
      <c r="P1457" s="271"/>
      <c r="Q1457" s="825">
        <v>1540</v>
      </c>
      <c r="R1457" s="826">
        <v>1000</v>
      </c>
      <c r="S1457" s="827">
        <v>670</v>
      </c>
      <c r="T1457" s="828">
        <v>740</v>
      </c>
      <c r="U1457" s="829">
        <v>1050</v>
      </c>
      <c r="V1457" s="830">
        <f t="shared" ref="V1457" si="1444">SUM(Q1457:U1458)</f>
        <v>5000</v>
      </c>
      <c r="W1457" s="824" t="s">
        <v>3400</v>
      </c>
      <c r="X1457" s="824"/>
      <c r="Y1457" s="706"/>
      <c r="Z1457" s="824"/>
    </row>
    <row r="1458" spans="1:26">
      <c r="A1458" s="817" t="s">
        <v>456</v>
      </c>
      <c r="B1458" s="817"/>
      <c r="C1458" s="831" t="s">
        <v>636</v>
      </c>
      <c r="D1458" s="819" t="s">
        <v>2</v>
      </c>
      <c r="E1458" s="858" t="s">
        <v>609</v>
      </c>
      <c r="F1458" s="856" t="s">
        <v>129</v>
      </c>
      <c r="G1458" s="833" t="s">
        <v>19</v>
      </c>
      <c r="H1458" s="833" t="s">
        <v>19</v>
      </c>
      <c r="I1458" s="845"/>
      <c r="J1458" s="845"/>
      <c r="K1458" s="29"/>
      <c r="L1458" s="29"/>
      <c r="M1458" s="4"/>
      <c r="N1458" s="29"/>
      <c r="O1458" s="824"/>
      <c r="P1458" s="271"/>
      <c r="Q1458" s="825"/>
      <c r="R1458" s="826"/>
      <c r="S1458" s="827"/>
      <c r="T1458" s="828"/>
      <c r="U1458" s="829"/>
      <c r="V1458" s="830"/>
      <c r="W1458" s="824" t="s">
        <v>3400</v>
      </c>
      <c r="X1458" s="824"/>
      <c r="Y1458" s="706"/>
      <c r="Z1458" s="824"/>
    </row>
    <row r="1459" spans="1:26">
      <c r="A1459" s="817" t="s">
        <v>456</v>
      </c>
      <c r="B1459" s="817" t="s">
        <v>810</v>
      </c>
      <c r="C1459" s="831" t="s">
        <v>1211</v>
      </c>
      <c r="D1459" s="819" t="str">
        <f t="shared" ref="D1459" si="1445">B1459&amp;" "&amp;" "&amp;C1459</f>
        <v>08-011  ボーンファイター</v>
      </c>
      <c r="E1459" s="858" t="s">
        <v>609</v>
      </c>
      <c r="F1459" s="856" t="s">
        <v>129</v>
      </c>
      <c r="G1459" s="833" t="s">
        <v>19</v>
      </c>
      <c r="H1459" s="833" t="s">
        <v>19</v>
      </c>
      <c r="I1459" s="845"/>
      <c r="J1459" s="845"/>
      <c r="K1459" s="35" t="s">
        <v>21</v>
      </c>
      <c r="L1459" s="33" t="s">
        <v>3</v>
      </c>
      <c r="M1459" s="803" t="s">
        <v>3551</v>
      </c>
      <c r="N1459" s="30" t="s">
        <v>491</v>
      </c>
      <c r="O1459" s="824">
        <v>3</v>
      </c>
      <c r="P1459" s="271"/>
      <c r="Q1459" s="825">
        <v>1570</v>
      </c>
      <c r="R1459" s="826">
        <v>980</v>
      </c>
      <c r="S1459" s="827">
        <v>620</v>
      </c>
      <c r="T1459" s="828">
        <v>1020</v>
      </c>
      <c r="U1459" s="829">
        <v>850</v>
      </c>
      <c r="V1459" s="830">
        <f t="shared" ref="V1459" si="1446">SUM(Q1459:U1460)</f>
        <v>5040</v>
      </c>
      <c r="W1459" s="443" t="s">
        <v>3400</v>
      </c>
      <c r="X1459" s="824"/>
      <c r="Y1459" s="706"/>
      <c r="Z1459" s="824"/>
    </row>
    <row r="1460" spans="1:26">
      <c r="A1460" s="817" t="s">
        <v>456</v>
      </c>
      <c r="B1460" s="817"/>
      <c r="C1460" s="831" t="s">
        <v>1211</v>
      </c>
      <c r="D1460" s="819" t="s">
        <v>2</v>
      </c>
      <c r="E1460" s="858" t="s">
        <v>609</v>
      </c>
      <c r="F1460" s="856" t="s">
        <v>129</v>
      </c>
      <c r="G1460" s="833" t="s">
        <v>19</v>
      </c>
      <c r="H1460" s="833" t="s">
        <v>19</v>
      </c>
      <c r="I1460" s="845"/>
      <c r="J1460" s="845"/>
      <c r="K1460" s="29"/>
      <c r="L1460" s="29"/>
      <c r="M1460" s="4"/>
      <c r="N1460" s="29"/>
      <c r="O1460" s="824">
        <v>1</v>
      </c>
      <c r="P1460" s="271"/>
      <c r="Q1460" s="825"/>
      <c r="R1460" s="826"/>
      <c r="S1460" s="827"/>
      <c r="T1460" s="828"/>
      <c r="U1460" s="829"/>
      <c r="V1460" s="830"/>
      <c r="W1460" s="443" t="s">
        <v>4688</v>
      </c>
      <c r="X1460" s="824"/>
      <c r="Y1460" s="706"/>
      <c r="Z1460" s="824"/>
    </row>
    <row r="1461" spans="1:26">
      <c r="A1461" s="817" t="s">
        <v>456</v>
      </c>
      <c r="B1461" s="817" t="s">
        <v>811</v>
      </c>
      <c r="C1461" s="831" t="s">
        <v>123</v>
      </c>
      <c r="D1461" s="819" t="str">
        <f t="shared" ref="D1461" si="1447">B1461&amp;" "&amp;" "&amp;C1461</f>
        <v>08-012  ばくだん岩</v>
      </c>
      <c r="E1461" s="858" t="s">
        <v>609</v>
      </c>
      <c r="F1461" s="855" t="s">
        <v>130</v>
      </c>
      <c r="G1461" s="833" t="s">
        <v>19</v>
      </c>
      <c r="H1461" s="833" t="s">
        <v>19</v>
      </c>
      <c r="I1461" s="845"/>
      <c r="J1461" s="845"/>
      <c r="K1461" s="7" t="s">
        <v>37</v>
      </c>
      <c r="L1461" s="33" t="s">
        <v>1231</v>
      </c>
      <c r="M1461" s="803" t="s">
        <v>3552</v>
      </c>
      <c r="N1461" s="30" t="s">
        <v>492</v>
      </c>
      <c r="O1461" s="824"/>
      <c r="P1461" s="271"/>
      <c r="Q1461" s="825">
        <v>1620</v>
      </c>
      <c r="R1461" s="826">
        <v>1020</v>
      </c>
      <c r="S1461" s="827">
        <v>570</v>
      </c>
      <c r="T1461" s="828">
        <v>650</v>
      </c>
      <c r="U1461" s="829">
        <v>1180</v>
      </c>
      <c r="V1461" s="830">
        <f t="shared" ref="V1461" si="1448">SUM(Q1461:U1462)</f>
        <v>5040</v>
      </c>
      <c r="W1461" s="824"/>
      <c r="X1461" s="824"/>
      <c r="Y1461" s="706"/>
      <c r="Z1461" s="824"/>
    </row>
    <row r="1462" spans="1:26">
      <c r="A1462" s="817" t="s">
        <v>456</v>
      </c>
      <c r="B1462" s="817"/>
      <c r="C1462" s="831" t="s">
        <v>123</v>
      </c>
      <c r="D1462" s="819" t="s">
        <v>2</v>
      </c>
      <c r="E1462" s="858" t="s">
        <v>609</v>
      </c>
      <c r="F1462" s="855" t="s">
        <v>130</v>
      </c>
      <c r="G1462" s="833" t="s">
        <v>19</v>
      </c>
      <c r="H1462" s="833" t="s">
        <v>19</v>
      </c>
      <c r="I1462" s="845"/>
      <c r="J1462" s="845"/>
      <c r="K1462" s="29"/>
      <c r="L1462" s="29"/>
      <c r="M1462" s="4"/>
      <c r="N1462" s="29"/>
      <c r="O1462" s="824"/>
      <c r="P1462" s="271"/>
      <c r="Q1462" s="825"/>
      <c r="R1462" s="826"/>
      <c r="S1462" s="827"/>
      <c r="T1462" s="828"/>
      <c r="U1462" s="829"/>
      <c r="V1462" s="830"/>
      <c r="W1462" s="824"/>
      <c r="X1462" s="824"/>
      <c r="Y1462" s="706"/>
      <c r="Z1462" s="824"/>
    </row>
    <row r="1463" spans="1:26">
      <c r="A1463" s="817" t="s">
        <v>456</v>
      </c>
      <c r="B1463" s="817" t="s">
        <v>812</v>
      </c>
      <c r="C1463" s="831" t="s">
        <v>1212</v>
      </c>
      <c r="D1463" s="819" t="str">
        <f t="shared" ref="D1463" si="1449">B1463&amp;" "&amp;" "&amp;C1463</f>
        <v>08-013  ギズモ</v>
      </c>
      <c r="E1463" s="858" t="s">
        <v>609</v>
      </c>
      <c r="F1463" s="855" t="s">
        <v>130</v>
      </c>
      <c r="G1463" s="842" t="s">
        <v>89</v>
      </c>
      <c r="H1463" s="822" t="s">
        <v>40</v>
      </c>
      <c r="I1463" s="845"/>
      <c r="J1463" s="845"/>
      <c r="K1463" s="7" t="s">
        <v>37</v>
      </c>
      <c r="L1463" s="33" t="s">
        <v>20</v>
      </c>
      <c r="M1463" s="39" t="s">
        <v>3553</v>
      </c>
      <c r="N1463" s="30" t="s">
        <v>494</v>
      </c>
      <c r="O1463" s="824"/>
      <c r="P1463" s="271"/>
      <c r="Q1463" s="825">
        <v>1500</v>
      </c>
      <c r="R1463" s="826">
        <v>670</v>
      </c>
      <c r="S1463" s="827">
        <v>1030</v>
      </c>
      <c r="T1463" s="828">
        <v>1040</v>
      </c>
      <c r="U1463" s="829">
        <v>740</v>
      </c>
      <c r="V1463" s="830">
        <f t="shared" ref="V1463" si="1450">SUM(Q1463:U1464)</f>
        <v>4980</v>
      </c>
      <c r="W1463" s="824"/>
      <c r="X1463" s="824"/>
      <c r="Y1463" s="706"/>
      <c r="Z1463" s="824"/>
    </row>
    <row r="1464" spans="1:26">
      <c r="A1464" s="817" t="s">
        <v>456</v>
      </c>
      <c r="B1464" s="817"/>
      <c r="C1464" s="831" t="s">
        <v>1212</v>
      </c>
      <c r="D1464" s="819" t="s">
        <v>2</v>
      </c>
      <c r="E1464" s="858" t="s">
        <v>609</v>
      </c>
      <c r="F1464" s="855" t="s">
        <v>130</v>
      </c>
      <c r="G1464" s="842" t="s">
        <v>89</v>
      </c>
      <c r="H1464" s="822" t="s">
        <v>40</v>
      </c>
      <c r="I1464" s="845"/>
      <c r="J1464" s="845"/>
      <c r="K1464" s="29"/>
      <c r="L1464" s="29"/>
      <c r="M1464" s="4"/>
      <c r="N1464" s="29"/>
      <c r="O1464" s="824"/>
      <c r="P1464" s="271"/>
      <c r="Q1464" s="825"/>
      <c r="R1464" s="826"/>
      <c r="S1464" s="827"/>
      <c r="T1464" s="828"/>
      <c r="U1464" s="829"/>
      <c r="V1464" s="830"/>
      <c r="W1464" s="824"/>
      <c r="X1464" s="824"/>
      <c r="Y1464" s="706"/>
      <c r="Z1464" s="824"/>
    </row>
    <row r="1465" spans="1:26">
      <c r="A1465" s="817" t="s">
        <v>456</v>
      </c>
      <c r="B1465" s="817" t="s">
        <v>813</v>
      </c>
      <c r="C1465" s="831" t="s">
        <v>1213</v>
      </c>
      <c r="D1465" s="819" t="str">
        <f t="shared" ref="D1465" si="1451">B1465&amp;" "&amp;" "&amp;C1465</f>
        <v>08-014  さまようよろい</v>
      </c>
      <c r="E1465" s="858" t="s">
        <v>609</v>
      </c>
      <c r="F1465" s="851" t="s">
        <v>78</v>
      </c>
      <c r="G1465" s="833" t="s">
        <v>19</v>
      </c>
      <c r="H1465" s="833" t="s">
        <v>19</v>
      </c>
      <c r="I1465" s="845"/>
      <c r="J1465" s="845"/>
      <c r="K1465" s="35" t="s">
        <v>21</v>
      </c>
      <c r="L1465" s="33" t="s">
        <v>5540</v>
      </c>
      <c r="M1465" s="39" t="s">
        <v>3554</v>
      </c>
      <c r="N1465" s="30" t="s">
        <v>494</v>
      </c>
      <c r="O1465" s="824"/>
      <c r="P1465" s="271"/>
      <c r="Q1465" s="825">
        <v>1590</v>
      </c>
      <c r="R1465" s="826">
        <v>1110</v>
      </c>
      <c r="S1465" s="827">
        <v>560</v>
      </c>
      <c r="T1465" s="828">
        <v>570</v>
      </c>
      <c r="U1465" s="829">
        <v>1180</v>
      </c>
      <c r="V1465" s="830">
        <f t="shared" ref="V1465" si="1452">SUM(Q1465:U1466)</f>
        <v>5010</v>
      </c>
      <c r="W1465" s="824"/>
      <c r="X1465" s="824"/>
      <c r="Y1465" s="706"/>
      <c r="Z1465" s="824"/>
    </row>
    <row r="1466" spans="1:26">
      <c r="A1466" s="817" t="s">
        <v>456</v>
      </c>
      <c r="B1466" s="817"/>
      <c r="C1466" s="831" t="s">
        <v>1213</v>
      </c>
      <c r="D1466" s="819" t="s">
        <v>2</v>
      </c>
      <c r="E1466" s="858" t="s">
        <v>609</v>
      </c>
      <c r="F1466" s="851" t="s">
        <v>78</v>
      </c>
      <c r="G1466" s="833" t="s">
        <v>19</v>
      </c>
      <c r="H1466" s="833" t="s">
        <v>19</v>
      </c>
      <c r="I1466" s="845"/>
      <c r="J1466" s="845"/>
      <c r="K1466" s="29"/>
      <c r="L1466" s="29"/>
      <c r="M1466" s="4"/>
      <c r="N1466" s="29"/>
      <c r="O1466" s="824"/>
      <c r="P1466" s="271"/>
      <c r="Q1466" s="825"/>
      <c r="R1466" s="826"/>
      <c r="S1466" s="827"/>
      <c r="T1466" s="828"/>
      <c r="U1466" s="829"/>
      <c r="V1466" s="830"/>
      <c r="W1466" s="824"/>
      <c r="X1466" s="824"/>
      <c r="Y1466" s="706"/>
      <c r="Z1466" s="824"/>
    </row>
    <row r="1467" spans="1:26">
      <c r="A1467" s="817" t="s">
        <v>456</v>
      </c>
      <c r="B1467" s="817" t="s">
        <v>814</v>
      </c>
      <c r="C1467" s="831" t="s">
        <v>640</v>
      </c>
      <c r="D1467" s="819" t="str">
        <f t="shared" ref="D1467" si="1453">B1467&amp;" "&amp;" "&amp;C1467</f>
        <v>08-015  わらいぶくろ</v>
      </c>
      <c r="E1467" s="858" t="s">
        <v>609</v>
      </c>
      <c r="F1467" s="851" t="s">
        <v>78</v>
      </c>
      <c r="G1467" s="822" t="s">
        <v>40</v>
      </c>
      <c r="H1467" s="835" t="s">
        <v>88</v>
      </c>
      <c r="I1467" s="845"/>
      <c r="J1467" s="845"/>
      <c r="K1467" s="7" t="s">
        <v>37</v>
      </c>
      <c r="L1467" s="34" t="s">
        <v>98</v>
      </c>
      <c r="M1467" s="803" t="s">
        <v>3555</v>
      </c>
      <c r="N1467" s="30" t="s">
        <v>492</v>
      </c>
      <c r="O1467" s="824">
        <v>3</v>
      </c>
      <c r="P1467" s="271"/>
      <c r="Q1467" s="825">
        <v>1480</v>
      </c>
      <c r="R1467" s="826">
        <v>640</v>
      </c>
      <c r="S1467" s="827">
        <v>1110</v>
      </c>
      <c r="T1467" s="828">
        <v>1090</v>
      </c>
      <c r="U1467" s="829">
        <v>660</v>
      </c>
      <c r="V1467" s="830">
        <f t="shared" ref="V1467" si="1454">SUM(Q1467:U1468)</f>
        <v>4980</v>
      </c>
      <c r="W1467" s="824" t="s">
        <v>3918</v>
      </c>
      <c r="X1467" s="824"/>
      <c r="Y1467" s="706"/>
      <c r="Z1467" s="824"/>
    </row>
    <row r="1468" spans="1:26">
      <c r="A1468" s="817" t="s">
        <v>456</v>
      </c>
      <c r="B1468" s="817"/>
      <c r="C1468" s="831" t="s">
        <v>640</v>
      </c>
      <c r="D1468" s="819" t="s">
        <v>2</v>
      </c>
      <c r="E1468" s="858" t="s">
        <v>609</v>
      </c>
      <c r="F1468" s="851" t="s">
        <v>78</v>
      </c>
      <c r="G1468" s="822" t="s">
        <v>40</v>
      </c>
      <c r="H1468" s="835" t="s">
        <v>88</v>
      </c>
      <c r="I1468" s="845"/>
      <c r="J1468" s="845"/>
      <c r="K1468" s="29"/>
      <c r="L1468" s="29"/>
      <c r="M1468" s="4"/>
      <c r="N1468" s="29"/>
      <c r="O1468" s="824">
        <v>1</v>
      </c>
      <c r="P1468" s="271"/>
      <c r="Q1468" s="825"/>
      <c r="R1468" s="826"/>
      <c r="S1468" s="827"/>
      <c r="T1468" s="828"/>
      <c r="U1468" s="829"/>
      <c r="V1468" s="830"/>
      <c r="W1468" s="824" t="s">
        <v>3918</v>
      </c>
      <c r="X1468" s="824"/>
      <c r="Y1468" s="706"/>
      <c r="Z1468" s="824"/>
    </row>
    <row r="1469" spans="1:26">
      <c r="A1469" s="817" t="s">
        <v>456</v>
      </c>
      <c r="B1469" s="817" t="s">
        <v>815</v>
      </c>
      <c r="C1469" s="831" t="s">
        <v>38</v>
      </c>
      <c r="D1469" s="819" t="str">
        <f t="shared" ref="D1469" si="1455">B1469&amp;" "&amp;" "&amp;C1469</f>
        <v>08-016  ポップ</v>
      </c>
      <c r="E1469" s="854" t="s">
        <v>630</v>
      </c>
      <c r="F1469" s="821" t="s">
        <v>34</v>
      </c>
      <c r="G1469" s="822" t="s">
        <v>40</v>
      </c>
      <c r="H1469" s="822" t="s">
        <v>40</v>
      </c>
      <c r="I1469" s="845"/>
      <c r="J1469" s="845"/>
      <c r="K1469" s="35" t="s">
        <v>21</v>
      </c>
      <c r="L1469" s="34" t="s">
        <v>205</v>
      </c>
      <c r="M1469" s="803" t="s">
        <v>3556</v>
      </c>
      <c r="N1469" s="30" t="s">
        <v>491</v>
      </c>
      <c r="O1469" s="824"/>
      <c r="P1469" s="271"/>
      <c r="Q1469" s="825">
        <v>1710</v>
      </c>
      <c r="R1469" s="826">
        <v>590</v>
      </c>
      <c r="S1469" s="827">
        <v>1350</v>
      </c>
      <c r="T1469" s="828">
        <v>1000</v>
      </c>
      <c r="U1469" s="829">
        <v>830</v>
      </c>
      <c r="V1469" s="830">
        <f t="shared" ref="V1469" si="1456">SUM(Q1469:U1470)</f>
        <v>5480</v>
      </c>
      <c r="W1469" s="824" t="s">
        <v>3389</v>
      </c>
      <c r="X1469" s="824"/>
      <c r="Y1469" s="706"/>
      <c r="Z1469" s="824"/>
    </row>
    <row r="1470" spans="1:26">
      <c r="A1470" s="817" t="s">
        <v>456</v>
      </c>
      <c r="B1470" s="817"/>
      <c r="C1470" s="831" t="s">
        <v>38</v>
      </c>
      <c r="D1470" s="819" t="s">
        <v>2</v>
      </c>
      <c r="E1470" s="854" t="s">
        <v>630</v>
      </c>
      <c r="F1470" s="821" t="s">
        <v>34</v>
      </c>
      <c r="G1470" s="822" t="s">
        <v>40</v>
      </c>
      <c r="H1470" s="822" t="s">
        <v>40</v>
      </c>
      <c r="I1470" s="845"/>
      <c r="J1470" s="845"/>
      <c r="K1470" s="29"/>
      <c r="L1470" s="29"/>
      <c r="M1470" s="4"/>
      <c r="N1470" s="29"/>
      <c r="O1470" s="824"/>
      <c r="P1470" s="271"/>
      <c r="Q1470" s="825"/>
      <c r="R1470" s="826"/>
      <c r="S1470" s="827"/>
      <c r="T1470" s="828"/>
      <c r="U1470" s="829"/>
      <c r="V1470" s="830"/>
      <c r="W1470" s="824" t="s">
        <v>3389</v>
      </c>
      <c r="X1470" s="824"/>
      <c r="Y1470" s="706"/>
      <c r="Z1470" s="824"/>
    </row>
    <row r="1471" spans="1:26">
      <c r="A1471" s="817" t="s">
        <v>456</v>
      </c>
      <c r="B1471" s="817" t="s">
        <v>816</v>
      </c>
      <c r="C1471" s="831" t="s">
        <v>172</v>
      </c>
      <c r="D1471" s="819" t="str">
        <f t="shared" ref="D1471" si="1457">B1471&amp;" "&amp;" "&amp;C1471</f>
        <v>08-017  ヒュンケル</v>
      </c>
      <c r="E1471" s="854" t="s">
        <v>630</v>
      </c>
      <c r="F1471" s="821" t="s">
        <v>34</v>
      </c>
      <c r="G1471" s="833" t="s">
        <v>19</v>
      </c>
      <c r="H1471" s="833" t="s">
        <v>19</v>
      </c>
      <c r="I1471" s="845"/>
      <c r="J1471" s="845"/>
      <c r="K1471" s="35" t="s">
        <v>21</v>
      </c>
      <c r="L1471" s="33" t="s">
        <v>104</v>
      </c>
      <c r="M1471" s="803" t="s">
        <v>941</v>
      </c>
      <c r="N1471" s="30" t="s">
        <v>494</v>
      </c>
      <c r="O1471" s="824"/>
      <c r="P1471" s="271"/>
      <c r="Q1471" s="825">
        <v>1740</v>
      </c>
      <c r="R1471" s="826">
        <v>1140</v>
      </c>
      <c r="S1471" s="827">
        <v>550</v>
      </c>
      <c r="T1471" s="828">
        <v>870</v>
      </c>
      <c r="U1471" s="829">
        <v>1180</v>
      </c>
      <c r="V1471" s="830">
        <f t="shared" ref="V1471" si="1458">SUM(Q1471:U1472)</f>
        <v>5480</v>
      </c>
      <c r="W1471" s="824" t="s">
        <v>3389</v>
      </c>
      <c r="X1471" s="824"/>
      <c r="Y1471" s="706"/>
      <c r="Z1471" s="824"/>
    </row>
    <row r="1472" spans="1:26">
      <c r="A1472" s="817" t="s">
        <v>456</v>
      </c>
      <c r="B1472" s="817"/>
      <c r="C1472" s="831" t="s">
        <v>172</v>
      </c>
      <c r="D1472" s="819" t="s">
        <v>2</v>
      </c>
      <c r="E1472" s="854" t="s">
        <v>630</v>
      </c>
      <c r="F1472" s="821" t="s">
        <v>34</v>
      </c>
      <c r="G1472" s="833" t="s">
        <v>19</v>
      </c>
      <c r="H1472" s="833" t="s">
        <v>19</v>
      </c>
      <c r="I1472" s="845"/>
      <c r="J1472" s="845"/>
      <c r="K1472" s="29"/>
      <c r="L1472" s="29"/>
      <c r="M1472" s="4"/>
      <c r="N1472" s="29"/>
      <c r="O1472" s="824"/>
      <c r="P1472" s="271"/>
      <c r="Q1472" s="825"/>
      <c r="R1472" s="826"/>
      <c r="S1472" s="827"/>
      <c r="T1472" s="828"/>
      <c r="U1472" s="829"/>
      <c r="V1472" s="830"/>
      <c r="W1472" s="824" t="s">
        <v>3389</v>
      </c>
      <c r="X1472" s="824"/>
      <c r="Y1472" s="706"/>
      <c r="Z1472" s="824"/>
    </row>
    <row r="1473" spans="1:26">
      <c r="A1473" s="817" t="s">
        <v>456</v>
      </c>
      <c r="B1473" s="817" t="s">
        <v>817</v>
      </c>
      <c r="C1473" s="831" t="s">
        <v>2</v>
      </c>
      <c r="D1473" s="819" t="str">
        <f t="shared" ref="D1473" si="1459">B1473&amp;" "&amp;" "&amp;C1473</f>
        <v>08-018  ダイ</v>
      </c>
      <c r="E1473" s="854" t="s">
        <v>630</v>
      </c>
      <c r="F1473" s="821" t="s">
        <v>34</v>
      </c>
      <c r="G1473" s="833" t="s">
        <v>19</v>
      </c>
      <c r="H1473" s="833" t="s">
        <v>19</v>
      </c>
      <c r="I1473" s="845"/>
      <c r="J1473" s="845"/>
      <c r="K1473" s="35" t="s">
        <v>21</v>
      </c>
      <c r="L1473" s="33" t="s">
        <v>270</v>
      </c>
      <c r="M1473" s="803" t="s">
        <v>942</v>
      </c>
      <c r="N1473" s="30" t="s">
        <v>494</v>
      </c>
      <c r="O1473" s="824"/>
      <c r="P1473" s="271"/>
      <c r="Q1473" s="825">
        <v>1750</v>
      </c>
      <c r="R1473" s="826">
        <v>1240</v>
      </c>
      <c r="S1473" s="827">
        <v>700</v>
      </c>
      <c r="T1473" s="828">
        <v>970</v>
      </c>
      <c r="U1473" s="829">
        <v>830</v>
      </c>
      <c r="V1473" s="830">
        <f t="shared" ref="V1473" si="1460">SUM(Q1473:U1474)</f>
        <v>5490</v>
      </c>
      <c r="W1473" s="824" t="s">
        <v>3389</v>
      </c>
      <c r="X1473" s="824"/>
      <c r="Y1473" s="706"/>
      <c r="Z1473" s="824"/>
    </row>
    <row r="1474" spans="1:26">
      <c r="A1474" s="817" t="s">
        <v>456</v>
      </c>
      <c r="B1474" s="817"/>
      <c r="C1474" s="831" t="s">
        <v>2</v>
      </c>
      <c r="D1474" s="819" t="s">
        <v>2</v>
      </c>
      <c r="E1474" s="854" t="s">
        <v>630</v>
      </c>
      <c r="F1474" s="821" t="s">
        <v>34</v>
      </c>
      <c r="G1474" s="833" t="s">
        <v>19</v>
      </c>
      <c r="H1474" s="833" t="s">
        <v>19</v>
      </c>
      <c r="I1474" s="845"/>
      <c r="J1474" s="845"/>
      <c r="K1474" s="29"/>
      <c r="L1474" s="29"/>
      <c r="M1474" s="4"/>
      <c r="N1474" s="29"/>
      <c r="O1474" s="824"/>
      <c r="P1474" s="271"/>
      <c r="Q1474" s="825"/>
      <c r="R1474" s="826"/>
      <c r="S1474" s="827"/>
      <c r="T1474" s="828"/>
      <c r="U1474" s="829"/>
      <c r="V1474" s="830"/>
      <c r="W1474" s="824" t="s">
        <v>3389</v>
      </c>
      <c r="X1474" s="824"/>
      <c r="Y1474" s="706"/>
      <c r="Z1474" s="824"/>
    </row>
    <row r="1475" spans="1:26">
      <c r="A1475" s="817" t="s">
        <v>456</v>
      </c>
      <c r="B1475" s="817" t="s">
        <v>818</v>
      </c>
      <c r="C1475" s="831" t="s">
        <v>183</v>
      </c>
      <c r="D1475" s="819" t="str">
        <f t="shared" ref="D1475" si="1461">B1475&amp;" "&amp;" "&amp;C1475</f>
        <v>08-019  マァム</v>
      </c>
      <c r="E1475" s="854" t="s">
        <v>630</v>
      </c>
      <c r="F1475" s="821" t="s">
        <v>34</v>
      </c>
      <c r="G1475" s="833" t="s">
        <v>19</v>
      </c>
      <c r="H1475" s="833" t="s">
        <v>19</v>
      </c>
      <c r="I1475" s="845"/>
      <c r="J1475" s="845"/>
      <c r="K1475" s="35" t="s">
        <v>21</v>
      </c>
      <c r="L1475" s="33" t="s">
        <v>131</v>
      </c>
      <c r="M1475" s="803" t="s">
        <v>3557</v>
      </c>
      <c r="N1475" s="30" t="s">
        <v>491</v>
      </c>
      <c r="O1475" s="824"/>
      <c r="P1475" s="271"/>
      <c r="Q1475" s="825">
        <v>1730</v>
      </c>
      <c r="R1475" s="826">
        <v>1150</v>
      </c>
      <c r="S1475" s="827">
        <v>730</v>
      </c>
      <c r="T1475" s="828">
        <v>1050</v>
      </c>
      <c r="U1475" s="829">
        <v>820</v>
      </c>
      <c r="V1475" s="830">
        <f t="shared" ref="V1475" si="1462">SUM(Q1475:U1476)</f>
        <v>5480</v>
      </c>
      <c r="W1475" s="824" t="s">
        <v>3389</v>
      </c>
      <c r="X1475" s="824"/>
      <c r="Y1475" s="706"/>
      <c r="Z1475" s="824"/>
    </row>
    <row r="1476" spans="1:26">
      <c r="A1476" s="817" t="s">
        <v>456</v>
      </c>
      <c r="B1476" s="817"/>
      <c r="C1476" s="831" t="s">
        <v>183</v>
      </c>
      <c r="D1476" s="819" t="s">
        <v>2</v>
      </c>
      <c r="E1476" s="854" t="s">
        <v>630</v>
      </c>
      <c r="F1476" s="821" t="s">
        <v>34</v>
      </c>
      <c r="G1476" s="833" t="s">
        <v>19</v>
      </c>
      <c r="H1476" s="833" t="s">
        <v>19</v>
      </c>
      <c r="I1476" s="845"/>
      <c r="J1476" s="845"/>
      <c r="K1476" s="29"/>
      <c r="L1476" s="29"/>
      <c r="M1476" s="4"/>
      <c r="N1476" s="29"/>
      <c r="O1476" s="824"/>
      <c r="P1476" s="271"/>
      <c r="Q1476" s="825"/>
      <c r="R1476" s="826"/>
      <c r="S1476" s="827"/>
      <c r="T1476" s="828"/>
      <c r="U1476" s="829"/>
      <c r="V1476" s="830"/>
      <c r="W1476" s="824" t="s">
        <v>3389</v>
      </c>
      <c r="X1476" s="824"/>
      <c r="Y1476" s="706"/>
      <c r="Z1476" s="824"/>
    </row>
    <row r="1477" spans="1:26">
      <c r="A1477" s="817" t="s">
        <v>456</v>
      </c>
      <c r="B1477" s="817" t="s">
        <v>819</v>
      </c>
      <c r="C1477" s="831" t="s">
        <v>2</v>
      </c>
      <c r="D1477" s="819" t="str">
        <f t="shared" ref="D1477" si="1463">B1477&amp;" "&amp;" "&amp;C1477</f>
        <v>08-020  ダイ</v>
      </c>
      <c r="E1477" s="854" t="s">
        <v>630</v>
      </c>
      <c r="F1477" s="821" t="s">
        <v>34</v>
      </c>
      <c r="G1477" s="833" t="s">
        <v>19</v>
      </c>
      <c r="H1477" s="833" t="s">
        <v>19</v>
      </c>
      <c r="I1477" s="845"/>
      <c r="J1477" s="845"/>
      <c r="K1477" s="35" t="s">
        <v>21</v>
      </c>
      <c r="L1477" s="33" t="s">
        <v>104</v>
      </c>
      <c r="M1477" s="803" t="s">
        <v>1161</v>
      </c>
      <c r="N1477" s="30" t="s">
        <v>491</v>
      </c>
      <c r="O1477" s="824"/>
      <c r="P1477" s="271"/>
      <c r="Q1477" s="825">
        <v>1760</v>
      </c>
      <c r="R1477" s="826">
        <v>1070</v>
      </c>
      <c r="S1477" s="827">
        <v>750</v>
      </c>
      <c r="T1477" s="828">
        <v>1090</v>
      </c>
      <c r="U1477" s="829">
        <v>820</v>
      </c>
      <c r="V1477" s="830">
        <f t="shared" ref="V1477" si="1464">SUM(Q1477:U1478)</f>
        <v>5490</v>
      </c>
      <c r="W1477" s="824" t="s">
        <v>3389</v>
      </c>
      <c r="X1477" s="824"/>
      <c r="Y1477" s="706"/>
      <c r="Z1477" s="824"/>
    </row>
    <row r="1478" spans="1:26">
      <c r="A1478" s="817" t="s">
        <v>456</v>
      </c>
      <c r="B1478" s="817"/>
      <c r="C1478" s="831" t="s">
        <v>2</v>
      </c>
      <c r="D1478" s="819" t="s">
        <v>2</v>
      </c>
      <c r="E1478" s="854" t="s">
        <v>630</v>
      </c>
      <c r="F1478" s="821" t="s">
        <v>34</v>
      </c>
      <c r="G1478" s="833" t="s">
        <v>19</v>
      </c>
      <c r="H1478" s="833" t="s">
        <v>19</v>
      </c>
      <c r="I1478" s="845"/>
      <c r="J1478" s="845"/>
      <c r="K1478" s="29"/>
      <c r="L1478" s="29"/>
      <c r="M1478" s="4"/>
      <c r="N1478" s="29"/>
      <c r="O1478" s="824"/>
      <c r="P1478" s="271"/>
      <c r="Q1478" s="825"/>
      <c r="R1478" s="826"/>
      <c r="S1478" s="827"/>
      <c r="T1478" s="828"/>
      <c r="U1478" s="829"/>
      <c r="V1478" s="830"/>
      <c r="W1478" s="824" t="s">
        <v>3389</v>
      </c>
      <c r="X1478" s="824"/>
      <c r="Y1478" s="706"/>
      <c r="Z1478" s="824"/>
    </row>
    <row r="1479" spans="1:26">
      <c r="A1479" s="817" t="s">
        <v>456</v>
      </c>
      <c r="B1479" s="817" t="s">
        <v>820</v>
      </c>
      <c r="C1479" s="831" t="s">
        <v>1217</v>
      </c>
      <c r="D1479" s="819" t="str">
        <f t="shared" ref="D1479" si="1465">B1479&amp;" "&amp;" "&amp;C1479</f>
        <v>08-021  タホドラキー</v>
      </c>
      <c r="E1479" s="854" t="s">
        <v>630</v>
      </c>
      <c r="F1479" s="857" t="s">
        <v>128</v>
      </c>
      <c r="G1479" s="833" t="s">
        <v>19</v>
      </c>
      <c r="H1479" s="835" t="s">
        <v>88</v>
      </c>
      <c r="I1479" s="845"/>
      <c r="J1479" s="845"/>
      <c r="K1479" s="8" t="s">
        <v>99</v>
      </c>
      <c r="L1479" s="33" t="s">
        <v>131</v>
      </c>
      <c r="M1479" s="803" t="s">
        <v>3558</v>
      </c>
      <c r="N1479" s="30" t="s">
        <v>491</v>
      </c>
      <c r="O1479" s="824"/>
      <c r="P1479" s="271"/>
      <c r="Q1479" s="825">
        <v>1530</v>
      </c>
      <c r="R1479" s="826">
        <v>900</v>
      </c>
      <c r="S1479" s="827">
        <v>1210</v>
      </c>
      <c r="T1479" s="828">
        <v>1070</v>
      </c>
      <c r="U1479" s="829">
        <v>630</v>
      </c>
      <c r="V1479" s="830">
        <f t="shared" ref="V1479" si="1466">SUM(Q1479:U1480)</f>
        <v>5340</v>
      </c>
      <c r="W1479" s="824" t="s">
        <v>4451</v>
      </c>
      <c r="X1479" s="824"/>
      <c r="Y1479" s="706"/>
      <c r="Z1479" s="824"/>
    </row>
    <row r="1480" spans="1:26">
      <c r="A1480" s="817" t="s">
        <v>456</v>
      </c>
      <c r="B1480" s="817"/>
      <c r="C1480" s="831" t="s">
        <v>1217</v>
      </c>
      <c r="D1480" s="819" t="s">
        <v>2</v>
      </c>
      <c r="E1480" s="854" t="s">
        <v>630</v>
      </c>
      <c r="F1480" s="857" t="s">
        <v>128</v>
      </c>
      <c r="G1480" s="833" t="s">
        <v>19</v>
      </c>
      <c r="H1480" s="835" t="s">
        <v>88</v>
      </c>
      <c r="I1480" s="845"/>
      <c r="J1480" s="845"/>
      <c r="K1480" s="29"/>
      <c r="L1480" s="29"/>
      <c r="M1480" s="4"/>
      <c r="N1480" s="29"/>
      <c r="O1480" s="824"/>
      <c r="P1480" s="271"/>
      <c r="Q1480" s="825"/>
      <c r="R1480" s="826"/>
      <c r="S1480" s="827"/>
      <c r="T1480" s="828"/>
      <c r="U1480" s="829"/>
      <c r="V1480" s="830"/>
      <c r="W1480" s="824" t="s">
        <v>4451</v>
      </c>
      <c r="X1480" s="824"/>
      <c r="Y1480" s="706"/>
      <c r="Z1480" s="824"/>
    </row>
    <row r="1481" spans="1:26">
      <c r="A1481" s="817" t="s">
        <v>456</v>
      </c>
      <c r="B1481" s="817" t="s">
        <v>821</v>
      </c>
      <c r="C1481" s="831" t="s">
        <v>175</v>
      </c>
      <c r="D1481" s="819" t="str">
        <f t="shared" ref="D1481" si="1467">B1481&amp;" "&amp;" "&amp;C1481</f>
        <v>08-022  オークキング</v>
      </c>
      <c r="E1481" s="854" t="s">
        <v>630</v>
      </c>
      <c r="F1481" s="857" t="s">
        <v>128</v>
      </c>
      <c r="G1481" s="833" t="s">
        <v>19</v>
      </c>
      <c r="H1481" s="833" t="s">
        <v>19</v>
      </c>
      <c r="I1481" s="845"/>
      <c r="J1481" s="845"/>
      <c r="K1481" s="11" t="s">
        <v>81</v>
      </c>
      <c r="L1481" s="33" t="s">
        <v>81</v>
      </c>
      <c r="M1481" s="803" t="s">
        <v>1037</v>
      </c>
      <c r="N1481" s="30" t="s">
        <v>492</v>
      </c>
      <c r="O1481" s="824"/>
      <c r="P1481" s="271"/>
      <c r="Q1481" s="825">
        <v>1660</v>
      </c>
      <c r="R1481" s="826">
        <v>1300</v>
      </c>
      <c r="S1481" s="827">
        <v>630</v>
      </c>
      <c r="T1481" s="828">
        <v>800</v>
      </c>
      <c r="U1481" s="829">
        <v>990</v>
      </c>
      <c r="V1481" s="830">
        <f t="shared" ref="V1481" si="1468">SUM(Q1481:U1482)</f>
        <v>5380</v>
      </c>
      <c r="W1481" s="824" t="s">
        <v>4260</v>
      </c>
      <c r="X1481" s="824"/>
      <c r="Y1481" s="706"/>
      <c r="Z1481" s="824"/>
    </row>
    <row r="1482" spans="1:26">
      <c r="A1482" s="817" t="s">
        <v>456</v>
      </c>
      <c r="B1482" s="817"/>
      <c r="C1482" s="831" t="s">
        <v>175</v>
      </c>
      <c r="D1482" s="819" t="s">
        <v>2</v>
      </c>
      <c r="E1482" s="854" t="s">
        <v>630</v>
      </c>
      <c r="F1482" s="857" t="s">
        <v>128</v>
      </c>
      <c r="G1482" s="833" t="s">
        <v>19</v>
      </c>
      <c r="H1482" s="833" t="s">
        <v>19</v>
      </c>
      <c r="I1482" s="845"/>
      <c r="J1482" s="845"/>
      <c r="K1482" s="29"/>
      <c r="L1482" s="29"/>
      <c r="M1482" s="4"/>
      <c r="N1482" s="29"/>
      <c r="O1482" s="824"/>
      <c r="P1482" s="271"/>
      <c r="Q1482" s="825"/>
      <c r="R1482" s="826"/>
      <c r="S1482" s="827"/>
      <c r="T1482" s="828"/>
      <c r="U1482" s="829"/>
      <c r="V1482" s="830"/>
      <c r="W1482" s="824" t="s">
        <v>4260</v>
      </c>
      <c r="X1482" s="824"/>
      <c r="Y1482" s="706"/>
      <c r="Z1482" s="824"/>
    </row>
    <row r="1483" spans="1:26">
      <c r="A1483" s="817" t="s">
        <v>456</v>
      </c>
      <c r="B1483" s="817" t="s">
        <v>822</v>
      </c>
      <c r="C1483" s="831" t="s">
        <v>1210</v>
      </c>
      <c r="D1483" s="819" t="str">
        <f t="shared" ref="D1483" si="1469">B1483&amp;" "&amp;" "&amp;C1483</f>
        <v>08-023  くさった死体</v>
      </c>
      <c r="E1483" s="854" t="s">
        <v>630</v>
      </c>
      <c r="F1483" s="856" t="s">
        <v>129</v>
      </c>
      <c r="G1483" s="833" t="s">
        <v>19</v>
      </c>
      <c r="H1483" s="842" t="s">
        <v>89</v>
      </c>
      <c r="I1483" s="845"/>
      <c r="J1483" s="845"/>
      <c r="K1483" s="8" t="s">
        <v>99</v>
      </c>
      <c r="L1483" s="33" t="s">
        <v>131</v>
      </c>
      <c r="M1483" s="803" t="s">
        <v>3559</v>
      </c>
      <c r="N1483" s="30" t="s">
        <v>491</v>
      </c>
      <c r="O1483" s="824"/>
      <c r="P1483" s="271"/>
      <c r="Q1483" s="825">
        <v>1660</v>
      </c>
      <c r="R1483" s="826">
        <v>1250</v>
      </c>
      <c r="S1483" s="827">
        <v>410</v>
      </c>
      <c r="T1483" s="828">
        <v>680</v>
      </c>
      <c r="U1483" s="829">
        <v>1340</v>
      </c>
      <c r="V1483" s="830">
        <f t="shared" ref="V1483" si="1470">SUM(Q1483:U1484)</f>
        <v>5340</v>
      </c>
      <c r="W1483" s="824"/>
      <c r="X1483" s="824"/>
      <c r="Y1483" s="706"/>
      <c r="Z1483" s="824"/>
    </row>
    <row r="1484" spans="1:26">
      <c r="A1484" s="817" t="s">
        <v>456</v>
      </c>
      <c r="B1484" s="817"/>
      <c r="C1484" s="831" t="s">
        <v>1210</v>
      </c>
      <c r="D1484" s="819" t="s">
        <v>2</v>
      </c>
      <c r="E1484" s="854" t="s">
        <v>630</v>
      </c>
      <c r="F1484" s="856" t="s">
        <v>129</v>
      </c>
      <c r="G1484" s="833" t="s">
        <v>19</v>
      </c>
      <c r="H1484" s="842" t="s">
        <v>89</v>
      </c>
      <c r="I1484" s="845"/>
      <c r="J1484" s="845"/>
      <c r="K1484" s="29"/>
      <c r="L1484" s="29"/>
      <c r="M1484" s="4"/>
      <c r="N1484" s="29"/>
      <c r="O1484" s="824"/>
      <c r="P1484" s="271"/>
      <c r="Q1484" s="825"/>
      <c r="R1484" s="826"/>
      <c r="S1484" s="827"/>
      <c r="T1484" s="828"/>
      <c r="U1484" s="829"/>
      <c r="V1484" s="830"/>
      <c r="W1484" s="824"/>
      <c r="X1484" s="824"/>
      <c r="Y1484" s="706"/>
      <c r="Z1484" s="824"/>
    </row>
    <row r="1485" spans="1:26">
      <c r="A1485" s="817" t="s">
        <v>456</v>
      </c>
      <c r="B1485" s="817" t="s">
        <v>823</v>
      </c>
      <c r="C1485" s="818" t="s">
        <v>318</v>
      </c>
      <c r="D1485" s="819" t="str">
        <f t="shared" ref="D1485" si="1471">B1485&amp;" "&amp;" "&amp;C1485</f>
        <v>08-024  マミー</v>
      </c>
      <c r="E1485" s="854" t="s">
        <v>630</v>
      </c>
      <c r="F1485" s="856" t="s">
        <v>129</v>
      </c>
      <c r="G1485" s="833" t="s">
        <v>19</v>
      </c>
      <c r="H1485" s="833" t="s">
        <v>19</v>
      </c>
      <c r="I1485" s="845"/>
      <c r="J1485" s="845"/>
      <c r="K1485" s="35" t="s">
        <v>21</v>
      </c>
      <c r="L1485" s="33" t="s">
        <v>506</v>
      </c>
      <c r="M1485" s="39" t="s">
        <v>3560</v>
      </c>
      <c r="N1485" s="30" t="s">
        <v>494</v>
      </c>
      <c r="O1485" s="824" t="s">
        <v>1235</v>
      </c>
      <c r="P1485" s="271"/>
      <c r="Q1485" s="825">
        <v>1700</v>
      </c>
      <c r="R1485" s="826">
        <v>1140</v>
      </c>
      <c r="S1485" s="827">
        <v>570</v>
      </c>
      <c r="T1485" s="828">
        <v>760</v>
      </c>
      <c r="U1485" s="829">
        <v>1210</v>
      </c>
      <c r="V1485" s="830">
        <f t="shared" ref="V1485" si="1472">SUM(Q1485:U1486)</f>
        <v>5380</v>
      </c>
      <c r="W1485" s="824"/>
      <c r="X1485" s="824"/>
      <c r="Y1485" s="706"/>
      <c r="Z1485" s="824"/>
    </row>
    <row r="1486" spans="1:26">
      <c r="A1486" s="817" t="s">
        <v>456</v>
      </c>
      <c r="B1486" s="817"/>
      <c r="C1486" s="818" t="s">
        <v>318</v>
      </c>
      <c r="D1486" s="819" t="s">
        <v>2</v>
      </c>
      <c r="E1486" s="854" t="s">
        <v>630</v>
      </c>
      <c r="F1486" s="856" t="s">
        <v>129</v>
      </c>
      <c r="G1486" s="833" t="s">
        <v>19</v>
      </c>
      <c r="H1486" s="833" t="s">
        <v>19</v>
      </c>
      <c r="I1486" s="845"/>
      <c r="J1486" s="845"/>
      <c r="K1486" s="29"/>
      <c r="L1486" s="29"/>
      <c r="M1486" s="4"/>
      <c r="N1486" s="29"/>
      <c r="O1486" s="824">
        <v>1</v>
      </c>
      <c r="P1486" s="271"/>
      <c r="Q1486" s="825"/>
      <c r="R1486" s="826"/>
      <c r="S1486" s="827"/>
      <c r="T1486" s="828"/>
      <c r="U1486" s="829"/>
      <c r="V1486" s="830"/>
      <c r="W1486" s="824"/>
      <c r="X1486" s="824"/>
      <c r="Y1486" s="706"/>
      <c r="Z1486" s="824"/>
    </row>
    <row r="1487" spans="1:26">
      <c r="A1487" s="817" t="s">
        <v>456</v>
      </c>
      <c r="B1487" s="817" t="s">
        <v>824</v>
      </c>
      <c r="C1487" s="818" t="s">
        <v>261</v>
      </c>
      <c r="D1487" s="819" t="str">
        <f t="shared" ref="D1487" si="1473">B1487&amp;" "&amp;" "&amp;C1487</f>
        <v>08-025  ヘルクラッシャー</v>
      </c>
      <c r="E1487" s="854" t="s">
        <v>630</v>
      </c>
      <c r="F1487" s="856" t="s">
        <v>129</v>
      </c>
      <c r="G1487" s="833" t="s">
        <v>19</v>
      </c>
      <c r="H1487" s="833" t="s">
        <v>19</v>
      </c>
      <c r="I1487" s="845"/>
      <c r="J1487" s="845"/>
      <c r="K1487" s="8" t="s">
        <v>99</v>
      </c>
      <c r="L1487" s="33" t="s">
        <v>131</v>
      </c>
      <c r="M1487" s="803" t="s">
        <v>1189</v>
      </c>
      <c r="N1487" s="30" t="s">
        <v>496</v>
      </c>
      <c r="O1487" s="824">
        <v>2</v>
      </c>
      <c r="P1487" s="271"/>
      <c r="Q1487" s="825">
        <v>1680</v>
      </c>
      <c r="R1487" s="826">
        <v>1350</v>
      </c>
      <c r="S1487" s="827">
        <v>500</v>
      </c>
      <c r="T1487" s="828">
        <v>780</v>
      </c>
      <c r="U1487" s="829">
        <v>1100</v>
      </c>
      <c r="V1487" s="830">
        <f t="shared" ref="V1487" si="1474">SUM(Q1487:U1488)</f>
        <v>5410</v>
      </c>
      <c r="W1487" s="443" t="s">
        <v>3400</v>
      </c>
      <c r="X1487" s="824"/>
      <c r="Y1487" s="706"/>
      <c r="Z1487" s="824"/>
    </row>
    <row r="1488" spans="1:26">
      <c r="A1488" s="817" t="s">
        <v>456</v>
      </c>
      <c r="B1488" s="817"/>
      <c r="C1488" s="818" t="s">
        <v>261</v>
      </c>
      <c r="D1488" s="819" t="s">
        <v>2</v>
      </c>
      <c r="E1488" s="854" t="s">
        <v>630</v>
      </c>
      <c r="F1488" s="856" t="s">
        <v>129</v>
      </c>
      <c r="G1488" s="833" t="s">
        <v>19</v>
      </c>
      <c r="H1488" s="833" t="s">
        <v>19</v>
      </c>
      <c r="I1488" s="845"/>
      <c r="J1488" s="845"/>
      <c r="K1488" s="29"/>
      <c r="L1488" s="29"/>
      <c r="M1488" s="4"/>
      <c r="N1488" s="29"/>
      <c r="O1488" s="824">
        <v>1</v>
      </c>
      <c r="P1488" s="271"/>
      <c r="Q1488" s="825"/>
      <c r="R1488" s="826"/>
      <c r="S1488" s="827"/>
      <c r="T1488" s="828"/>
      <c r="U1488" s="829"/>
      <c r="V1488" s="830"/>
      <c r="W1488" s="443" t="s">
        <v>4688</v>
      </c>
      <c r="X1488" s="824"/>
      <c r="Y1488" s="706"/>
      <c r="Z1488" s="824"/>
    </row>
    <row r="1489" spans="1:26">
      <c r="A1489" s="817" t="s">
        <v>456</v>
      </c>
      <c r="B1489" s="817" t="s">
        <v>825</v>
      </c>
      <c r="C1489" s="831" t="s">
        <v>124</v>
      </c>
      <c r="D1489" s="819" t="str">
        <f t="shared" ref="D1489" si="1475">B1489&amp;" "&amp;" "&amp;C1489</f>
        <v>08-026  メガザルロック</v>
      </c>
      <c r="E1489" s="854" t="s">
        <v>630</v>
      </c>
      <c r="F1489" s="855" t="s">
        <v>130</v>
      </c>
      <c r="G1489" s="833" t="s">
        <v>19</v>
      </c>
      <c r="H1489" s="833" t="s">
        <v>19</v>
      </c>
      <c r="I1489" s="845"/>
      <c r="J1489" s="845"/>
      <c r="K1489" s="7" t="s">
        <v>37</v>
      </c>
      <c r="L1489" s="33" t="s">
        <v>1231</v>
      </c>
      <c r="M1489" s="803" t="s">
        <v>1024</v>
      </c>
      <c r="N1489" s="30" t="s">
        <v>490</v>
      </c>
      <c r="O1489" s="824">
        <v>2</v>
      </c>
      <c r="P1489" s="271"/>
      <c r="Q1489" s="825">
        <v>1740</v>
      </c>
      <c r="R1489" s="826">
        <v>1090</v>
      </c>
      <c r="S1489" s="827">
        <v>600</v>
      </c>
      <c r="T1489" s="828">
        <v>710</v>
      </c>
      <c r="U1489" s="829">
        <v>1270</v>
      </c>
      <c r="V1489" s="830">
        <f t="shared" ref="V1489" si="1476">SUM(Q1489:U1490)</f>
        <v>5410</v>
      </c>
      <c r="W1489" s="824"/>
      <c r="X1489" s="824"/>
      <c r="Y1489" s="706"/>
      <c r="Z1489" s="824"/>
    </row>
    <row r="1490" spans="1:26">
      <c r="A1490" s="817" t="s">
        <v>456</v>
      </c>
      <c r="B1490" s="817"/>
      <c r="C1490" s="831" t="s">
        <v>124</v>
      </c>
      <c r="D1490" s="819" t="s">
        <v>2</v>
      </c>
      <c r="E1490" s="854" t="s">
        <v>630</v>
      </c>
      <c r="F1490" s="855" t="s">
        <v>130</v>
      </c>
      <c r="G1490" s="833" t="s">
        <v>19</v>
      </c>
      <c r="H1490" s="833" t="s">
        <v>19</v>
      </c>
      <c r="I1490" s="845"/>
      <c r="J1490" s="845"/>
      <c r="K1490" s="29"/>
      <c r="L1490" s="29"/>
      <c r="M1490" s="4"/>
      <c r="N1490" s="29"/>
      <c r="O1490" s="824">
        <v>1</v>
      </c>
      <c r="P1490" s="271"/>
      <c r="Q1490" s="825"/>
      <c r="R1490" s="826"/>
      <c r="S1490" s="827"/>
      <c r="T1490" s="828"/>
      <c r="U1490" s="829"/>
      <c r="V1490" s="830"/>
      <c r="W1490" s="824"/>
      <c r="X1490" s="824"/>
      <c r="Y1490" s="706"/>
      <c r="Z1490" s="824"/>
    </row>
    <row r="1491" spans="1:26">
      <c r="A1491" s="817" t="s">
        <v>456</v>
      </c>
      <c r="B1491" s="817" t="s">
        <v>826</v>
      </c>
      <c r="C1491" s="831" t="s">
        <v>646</v>
      </c>
      <c r="D1491" s="819" t="str">
        <f t="shared" ref="D1491" si="1477">B1491&amp;" "&amp;" "&amp;C1491</f>
        <v>08-027  ヒートギズモ</v>
      </c>
      <c r="E1491" s="854" t="s">
        <v>630</v>
      </c>
      <c r="F1491" s="855" t="s">
        <v>130</v>
      </c>
      <c r="G1491" s="842" t="s">
        <v>89</v>
      </c>
      <c r="H1491" s="822" t="s">
        <v>40</v>
      </c>
      <c r="I1491" s="845"/>
      <c r="J1491" s="845"/>
      <c r="K1491" s="7" t="s">
        <v>37</v>
      </c>
      <c r="L1491" s="33" t="s">
        <v>20</v>
      </c>
      <c r="M1491" s="803" t="s">
        <v>3561</v>
      </c>
      <c r="N1491" s="30" t="s">
        <v>491</v>
      </c>
      <c r="O1491" s="824">
        <v>2</v>
      </c>
      <c r="P1491" s="271"/>
      <c r="Q1491" s="825">
        <v>1620</v>
      </c>
      <c r="R1491" s="826">
        <v>680</v>
      </c>
      <c r="S1491" s="827">
        <v>1120</v>
      </c>
      <c r="T1491" s="828">
        <v>1150</v>
      </c>
      <c r="U1491" s="829">
        <v>770</v>
      </c>
      <c r="V1491" s="830">
        <f t="shared" ref="V1491" si="1478">SUM(Q1491:U1492)</f>
        <v>5340</v>
      </c>
      <c r="W1491" s="831" t="s">
        <v>3392</v>
      </c>
      <c r="X1491" s="824"/>
      <c r="Y1491" s="706"/>
      <c r="Z1491" s="824"/>
    </row>
    <row r="1492" spans="1:26">
      <c r="A1492" s="817" t="s">
        <v>456</v>
      </c>
      <c r="B1492" s="817"/>
      <c r="C1492" s="831" t="s">
        <v>646</v>
      </c>
      <c r="D1492" s="819" t="s">
        <v>2</v>
      </c>
      <c r="E1492" s="854" t="s">
        <v>630</v>
      </c>
      <c r="F1492" s="855" t="s">
        <v>130</v>
      </c>
      <c r="G1492" s="842" t="s">
        <v>89</v>
      </c>
      <c r="H1492" s="822" t="s">
        <v>40</v>
      </c>
      <c r="I1492" s="845"/>
      <c r="J1492" s="845"/>
      <c r="K1492" s="29"/>
      <c r="L1492" s="29"/>
      <c r="M1492" s="4"/>
      <c r="N1492" s="29"/>
      <c r="O1492" s="824">
        <v>1</v>
      </c>
      <c r="P1492" s="271"/>
      <c r="Q1492" s="825"/>
      <c r="R1492" s="826"/>
      <c r="S1492" s="827"/>
      <c r="T1492" s="828"/>
      <c r="U1492" s="829"/>
      <c r="V1492" s="830"/>
      <c r="W1492" s="831" t="s">
        <v>3392</v>
      </c>
      <c r="X1492" s="824"/>
      <c r="Y1492" s="706"/>
      <c r="Z1492" s="824"/>
    </row>
    <row r="1493" spans="1:26">
      <c r="A1493" s="817" t="s">
        <v>456</v>
      </c>
      <c r="B1493" s="817" t="s">
        <v>827</v>
      </c>
      <c r="C1493" s="831" t="s">
        <v>1222</v>
      </c>
      <c r="D1493" s="819" t="str">
        <f t="shared" ref="D1493" si="1479">B1493&amp;" "&amp;" "&amp;C1493</f>
        <v>08-028  ホークマン</v>
      </c>
      <c r="E1493" s="854" t="s">
        <v>630</v>
      </c>
      <c r="F1493" s="852" t="s">
        <v>75</v>
      </c>
      <c r="G1493" s="833" t="s">
        <v>19</v>
      </c>
      <c r="H1493" s="835" t="s">
        <v>88</v>
      </c>
      <c r="I1493" s="845"/>
      <c r="J1493" s="845"/>
      <c r="K1493" s="8" t="s">
        <v>99</v>
      </c>
      <c r="L1493" s="33" t="s">
        <v>131</v>
      </c>
      <c r="M1493" s="37" t="s">
        <v>3562</v>
      </c>
      <c r="N1493" s="30" t="s">
        <v>496</v>
      </c>
      <c r="O1493" s="824" t="s">
        <v>1235</v>
      </c>
      <c r="P1493" s="271"/>
      <c r="Q1493" s="825">
        <v>1590</v>
      </c>
      <c r="R1493" s="826">
        <v>970</v>
      </c>
      <c r="S1493" s="827">
        <v>630</v>
      </c>
      <c r="T1493" s="828">
        <v>1100</v>
      </c>
      <c r="U1493" s="829">
        <v>1080</v>
      </c>
      <c r="V1493" s="830">
        <f t="shared" ref="V1493" si="1480">SUM(Q1493:U1494)</f>
        <v>5370</v>
      </c>
      <c r="W1493" s="824"/>
      <c r="X1493" s="824"/>
      <c r="Y1493" s="706"/>
      <c r="Z1493" s="824"/>
    </row>
    <row r="1494" spans="1:26">
      <c r="A1494" s="817" t="s">
        <v>456</v>
      </c>
      <c r="B1494" s="817"/>
      <c r="C1494" s="831" t="s">
        <v>1222</v>
      </c>
      <c r="D1494" s="819" t="s">
        <v>2</v>
      </c>
      <c r="E1494" s="854" t="s">
        <v>630</v>
      </c>
      <c r="F1494" s="852" t="s">
        <v>75</v>
      </c>
      <c r="G1494" s="833" t="s">
        <v>19</v>
      </c>
      <c r="H1494" s="835" t="s">
        <v>88</v>
      </c>
      <c r="I1494" s="845"/>
      <c r="J1494" s="845"/>
      <c r="K1494" s="29"/>
      <c r="L1494" s="29"/>
      <c r="M1494" s="4"/>
      <c r="N1494" s="29"/>
      <c r="O1494" s="824">
        <v>1</v>
      </c>
      <c r="P1494" s="271"/>
      <c r="Q1494" s="825"/>
      <c r="R1494" s="826"/>
      <c r="S1494" s="827"/>
      <c r="T1494" s="828"/>
      <c r="U1494" s="829"/>
      <c r="V1494" s="830"/>
      <c r="W1494" s="824"/>
      <c r="X1494" s="824"/>
      <c r="Y1494" s="706"/>
      <c r="Z1494" s="824"/>
    </row>
    <row r="1495" spans="1:26">
      <c r="A1495" s="817" t="s">
        <v>456</v>
      </c>
      <c r="B1495" s="817" t="s">
        <v>828</v>
      </c>
      <c r="C1495" s="831" t="s">
        <v>638</v>
      </c>
      <c r="D1495" s="819" t="str">
        <f t="shared" ref="D1495" si="1481">B1495&amp;" "&amp;" "&amp;C1495</f>
        <v>08-029  あくま神官</v>
      </c>
      <c r="E1495" s="854" t="s">
        <v>630</v>
      </c>
      <c r="F1495" s="852" t="s">
        <v>75</v>
      </c>
      <c r="G1495" s="822" t="s">
        <v>40</v>
      </c>
      <c r="H1495" s="833" t="s">
        <v>19</v>
      </c>
      <c r="I1495" s="845"/>
      <c r="J1495" s="845"/>
      <c r="K1495" s="8" t="s">
        <v>99</v>
      </c>
      <c r="L1495" s="33" t="s">
        <v>131</v>
      </c>
      <c r="M1495" s="39" t="s">
        <v>3563</v>
      </c>
      <c r="N1495" s="30" t="s">
        <v>494</v>
      </c>
      <c r="O1495" s="824"/>
      <c r="P1495" s="271"/>
      <c r="Q1495" s="825">
        <v>1590</v>
      </c>
      <c r="R1495" s="826">
        <v>910</v>
      </c>
      <c r="S1495" s="827">
        <v>1280</v>
      </c>
      <c r="T1495" s="828">
        <v>750</v>
      </c>
      <c r="U1495" s="829">
        <v>820</v>
      </c>
      <c r="V1495" s="830">
        <f t="shared" ref="V1495" si="1482">SUM(Q1495:U1496)</f>
        <v>5350</v>
      </c>
      <c r="W1495" s="824" t="s">
        <v>4689</v>
      </c>
      <c r="X1495" s="824"/>
      <c r="Y1495" s="706"/>
      <c r="Z1495" s="824"/>
    </row>
    <row r="1496" spans="1:26">
      <c r="A1496" s="817" t="s">
        <v>456</v>
      </c>
      <c r="B1496" s="817"/>
      <c r="C1496" s="831" t="s">
        <v>638</v>
      </c>
      <c r="D1496" s="819" t="s">
        <v>2</v>
      </c>
      <c r="E1496" s="854" t="s">
        <v>630</v>
      </c>
      <c r="F1496" s="852" t="s">
        <v>75</v>
      </c>
      <c r="G1496" s="822" t="s">
        <v>40</v>
      </c>
      <c r="H1496" s="833" t="s">
        <v>19</v>
      </c>
      <c r="I1496" s="845"/>
      <c r="J1496" s="845"/>
      <c r="K1496" s="29"/>
      <c r="L1496" s="29"/>
      <c r="M1496" s="4"/>
      <c r="N1496" s="29"/>
      <c r="O1496" s="824"/>
      <c r="P1496" s="271"/>
      <c r="Q1496" s="825"/>
      <c r="R1496" s="826"/>
      <c r="S1496" s="827"/>
      <c r="T1496" s="828"/>
      <c r="U1496" s="829"/>
      <c r="V1496" s="830"/>
      <c r="W1496" s="824" t="s">
        <v>4689</v>
      </c>
      <c r="X1496" s="824"/>
      <c r="Y1496" s="706"/>
      <c r="Z1496" s="824"/>
    </row>
    <row r="1497" spans="1:26">
      <c r="A1497" s="817" t="s">
        <v>456</v>
      </c>
      <c r="B1497" s="817" t="s">
        <v>829</v>
      </c>
      <c r="C1497" s="831" t="s">
        <v>126</v>
      </c>
      <c r="D1497" s="819" t="str">
        <f t="shared" ref="D1497" si="1483">B1497&amp;" "&amp;" "&amp;C1497</f>
        <v>08-030  メトロゴースト</v>
      </c>
      <c r="E1497" s="854" t="s">
        <v>630</v>
      </c>
      <c r="F1497" s="851" t="s">
        <v>78</v>
      </c>
      <c r="G1497" s="833" t="s">
        <v>19</v>
      </c>
      <c r="H1497" s="835" t="s">
        <v>88</v>
      </c>
      <c r="I1497" s="845"/>
      <c r="J1497" s="845"/>
      <c r="K1497" s="35" t="s">
        <v>21</v>
      </c>
      <c r="L1497" s="33" t="s">
        <v>131</v>
      </c>
      <c r="M1497" s="37" t="s">
        <v>1066</v>
      </c>
      <c r="N1497" s="30" t="s">
        <v>495</v>
      </c>
      <c r="O1497" s="824">
        <v>2</v>
      </c>
      <c r="P1497" s="271"/>
      <c r="Q1497" s="825">
        <v>1460</v>
      </c>
      <c r="R1497" s="826">
        <v>1040</v>
      </c>
      <c r="S1497" s="827">
        <v>1130</v>
      </c>
      <c r="T1497" s="828">
        <v>1170</v>
      </c>
      <c r="U1497" s="829">
        <v>540</v>
      </c>
      <c r="V1497" s="830">
        <f t="shared" ref="V1497" si="1484">SUM(Q1497:U1498)</f>
        <v>5340</v>
      </c>
      <c r="W1497" s="443" t="s">
        <v>3918</v>
      </c>
      <c r="X1497" s="824"/>
      <c r="Y1497" s="706"/>
      <c r="Z1497" s="824"/>
    </row>
    <row r="1498" spans="1:26">
      <c r="A1498" s="817" t="s">
        <v>456</v>
      </c>
      <c r="B1498" s="817"/>
      <c r="C1498" s="831" t="s">
        <v>126</v>
      </c>
      <c r="D1498" s="819" t="s">
        <v>2</v>
      </c>
      <c r="E1498" s="854" t="s">
        <v>630</v>
      </c>
      <c r="F1498" s="851" t="s">
        <v>78</v>
      </c>
      <c r="G1498" s="833" t="s">
        <v>19</v>
      </c>
      <c r="H1498" s="835" t="s">
        <v>88</v>
      </c>
      <c r="I1498" s="845"/>
      <c r="J1498" s="845"/>
      <c r="K1498" s="29"/>
      <c r="L1498" s="29"/>
      <c r="M1498" s="4"/>
      <c r="N1498" s="29"/>
      <c r="O1498" s="824">
        <v>1</v>
      </c>
      <c r="P1498" s="271"/>
      <c r="Q1498" s="825"/>
      <c r="R1498" s="826"/>
      <c r="S1498" s="827"/>
      <c r="T1498" s="828"/>
      <c r="U1498" s="829"/>
      <c r="V1498" s="830"/>
      <c r="W1498" s="443" t="s">
        <v>4681</v>
      </c>
      <c r="X1498" s="824"/>
      <c r="Y1498" s="706"/>
      <c r="Z1498" s="824"/>
    </row>
    <row r="1499" spans="1:26">
      <c r="A1499" s="817" t="s">
        <v>456</v>
      </c>
      <c r="B1499" s="817" t="s">
        <v>457</v>
      </c>
      <c r="C1499" s="831" t="s">
        <v>2</v>
      </c>
      <c r="D1499" s="819" t="str">
        <f t="shared" ref="D1499" si="1485">B1499&amp;" "&amp;" "&amp;C1499</f>
        <v>08-031  ダイ</v>
      </c>
      <c r="E1499" s="853" t="s">
        <v>120</v>
      </c>
      <c r="F1499" s="821" t="s">
        <v>34</v>
      </c>
      <c r="G1499" s="833" t="s">
        <v>19</v>
      </c>
      <c r="H1499" s="833" t="s">
        <v>19</v>
      </c>
      <c r="I1499" s="15"/>
      <c r="J1499" s="15"/>
      <c r="K1499" s="25" t="s">
        <v>21</v>
      </c>
      <c r="L1499" s="21" t="s">
        <v>105</v>
      </c>
      <c r="M1499" s="803" t="s">
        <v>850</v>
      </c>
      <c r="N1499" s="3" t="s">
        <v>490</v>
      </c>
      <c r="O1499" s="824"/>
      <c r="P1499" s="271"/>
      <c r="Q1499" s="825">
        <v>2250</v>
      </c>
      <c r="R1499" s="826">
        <v>1450</v>
      </c>
      <c r="S1499" s="827">
        <v>870</v>
      </c>
      <c r="T1499" s="828">
        <v>1180</v>
      </c>
      <c r="U1499" s="829">
        <v>970</v>
      </c>
      <c r="V1499" s="830">
        <f t="shared" ref="V1499" si="1486">SUM(Q1499:U1500)</f>
        <v>6720</v>
      </c>
      <c r="W1499" s="824" t="s">
        <v>3389</v>
      </c>
      <c r="X1499" s="824"/>
      <c r="Y1499" s="706"/>
      <c r="Z1499" s="824"/>
    </row>
    <row r="1500" spans="1:26">
      <c r="A1500" s="817" t="s">
        <v>456</v>
      </c>
      <c r="B1500" s="817"/>
      <c r="C1500" s="831" t="s">
        <v>2</v>
      </c>
      <c r="D1500" s="819" t="s">
        <v>2</v>
      </c>
      <c r="E1500" s="853" t="s">
        <v>120</v>
      </c>
      <c r="F1500" s="821" t="s">
        <v>34</v>
      </c>
      <c r="G1500" s="833" t="s">
        <v>19</v>
      </c>
      <c r="H1500" s="833" t="s">
        <v>19</v>
      </c>
      <c r="I1500" s="15"/>
      <c r="J1500" s="15"/>
      <c r="K1500" s="19"/>
      <c r="L1500" s="18"/>
      <c r="M1500" s="4"/>
      <c r="N1500" s="18"/>
      <c r="O1500" s="824"/>
      <c r="P1500" s="271"/>
      <c r="Q1500" s="825"/>
      <c r="R1500" s="826"/>
      <c r="S1500" s="827"/>
      <c r="T1500" s="828"/>
      <c r="U1500" s="829"/>
      <c r="V1500" s="830"/>
      <c r="W1500" s="824" t="s">
        <v>3389</v>
      </c>
      <c r="X1500" s="824"/>
      <c r="Y1500" s="706"/>
      <c r="Z1500" s="824"/>
    </row>
    <row r="1501" spans="1:26">
      <c r="A1501" s="817" t="s">
        <v>456</v>
      </c>
      <c r="B1501" s="817" t="s">
        <v>458</v>
      </c>
      <c r="C1501" s="831" t="s">
        <v>38</v>
      </c>
      <c r="D1501" s="819" t="str">
        <f t="shared" ref="D1501" si="1487">B1501&amp;" "&amp;" "&amp;C1501</f>
        <v>08-032  ポップ</v>
      </c>
      <c r="E1501" s="853" t="s">
        <v>120</v>
      </c>
      <c r="F1501" s="821" t="s">
        <v>34</v>
      </c>
      <c r="G1501" s="822" t="s">
        <v>40</v>
      </c>
      <c r="H1501" s="822" t="s">
        <v>40</v>
      </c>
      <c r="I1501" s="15"/>
      <c r="J1501" s="15"/>
      <c r="K1501" s="25" t="s">
        <v>21</v>
      </c>
      <c r="L1501" s="3" t="s">
        <v>106</v>
      </c>
      <c r="M1501" s="803" t="s">
        <v>3564</v>
      </c>
      <c r="N1501" s="3" t="s">
        <v>491</v>
      </c>
      <c r="O1501" s="824"/>
      <c r="P1501" s="271"/>
      <c r="Q1501" s="825">
        <v>2230</v>
      </c>
      <c r="R1501" s="826">
        <v>760</v>
      </c>
      <c r="S1501" s="827">
        <v>1540</v>
      </c>
      <c r="T1501" s="828">
        <v>1170</v>
      </c>
      <c r="U1501" s="829">
        <v>1000</v>
      </c>
      <c r="V1501" s="830">
        <f t="shared" ref="V1501" si="1488">SUM(Q1501:U1502)</f>
        <v>6700</v>
      </c>
      <c r="W1501" s="824" t="s">
        <v>3389</v>
      </c>
      <c r="X1501" s="824"/>
      <c r="Y1501" s="706"/>
      <c r="Z1501" s="824"/>
    </row>
    <row r="1502" spans="1:26">
      <c r="A1502" s="817" t="s">
        <v>456</v>
      </c>
      <c r="B1502" s="817"/>
      <c r="C1502" s="831" t="s">
        <v>38</v>
      </c>
      <c r="D1502" s="819" t="s">
        <v>2</v>
      </c>
      <c r="E1502" s="853" t="s">
        <v>120</v>
      </c>
      <c r="F1502" s="821" t="s">
        <v>34</v>
      </c>
      <c r="G1502" s="822" t="s">
        <v>40</v>
      </c>
      <c r="H1502" s="822" t="s">
        <v>40</v>
      </c>
      <c r="I1502" s="15"/>
      <c r="J1502" s="15"/>
      <c r="K1502" s="19"/>
      <c r="L1502" s="18"/>
      <c r="M1502" s="4"/>
      <c r="N1502" s="18"/>
      <c r="O1502" s="824"/>
      <c r="P1502" s="271"/>
      <c r="Q1502" s="825"/>
      <c r="R1502" s="826"/>
      <c r="S1502" s="827"/>
      <c r="T1502" s="828"/>
      <c r="U1502" s="829"/>
      <c r="V1502" s="830"/>
      <c r="W1502" s="824" t="s">
        <v>3389</v>
      </c>
      <c r="X1502" s="824"/>
      <c r="Y1502" s="706"/>
      <c r="Z1502" s="824"/>
    </row>
    <row r="1503" spans="1:26">
      <c r="A1503" s="817" t="s">
        <v>456</v>
      </c>
      <c r="B1503" s="817" t="s">
        <v>459</v>
      </c>
      <c r="C1503" s="831" t="s">
        <v>42</v>
      </c>
      <c r="D1503" s="819" t="str">
        <f t="shared" ref="D1503" si="1489">B1503&amp;" "&amp;" "&amp;C1503</f>
        <v>08-033  レオナ</v>
      </c>
      <c r="E1503" s="853" t="s">
        <v>120</v>
      </c>
      <c r="F1503" s="821" t="s">
        <v>34</v>
      </c>
      <c r="G1503" s="822" t="s">
        <v>40</v>
      </c>
      <c r="H1503" s="843" t="s">
        <v>80</v>
      </c>
      <c r="I1503" s="15"/>
      <c r="J1503" s="15"/>
      <c r="K1503" s="7" t="s">
        <v>37</v>
      </c>
      <c r="L1503" s="3" t="s">
        <v>98</v>
      </c>
      <c r="M1503" s="37" t="s">
        <v>943</v>
      </c>
      <c r="N1503" s="3" t="s">
        <v>490</v>
      </c>
      <c r="O1503" s="824"/>
      <c r="P1503" s="271"/>
      <c r="Q1503" s="825">
        <v>2140</v>
      </c>
      <c r="R1503" s="826">
        <v>650</v>
      </c>
      <c r="S1503" s="827">
        <v>1520</v>
      </c>
      <c r="T1503" s="828">
        <v>1320</v>
      </c>
      <c r="U1503" s="829">
        <v>1040</v>
      </c>
      <c r="V1503" s="830">
        <f t="shared" ref="V1503" si="1490">SUM(Q1503:U1504)</f>
        <v>6670</v>
      </c>
      <c r="W1503" s="824" t="s">
        <v>3389</v>
      </c>
      <c r="X1503" s="824"/>
      <c r="Y1503" s="706"/>
      <c r="Z1503" s="824"/>
    </row>
    <row r="1504" spans="1:26">
      <c r="A1504" s="817" t="s">
        <v>456</v>
      </c>
      <c r="B1504" s="817"/>
      <c r="C1504" s="831" t="s">
        <v>42</v>
      </c>
      <c r="D1504" s="819" t="s">
        <v>2</v>
      </c>
      <c r="E1504" s="853" t="s">
        <v>120</v>
      </c>
      <c r="F1504" s="821" t="s">
        <v>34</v>
      </c>
      <c r="G1504" s="822" t="s">
        <v>40</v>
      </c>
      <c r="H1504" s="843" t="s">
        <v>80</v>
      </c>
      <c r="I1504" s="17"/>
      <c r="J1504" s="17"/>
      <c r="K1504" s="20"/>
      <c r="L1504" s="16"/>
      <c r="M1504" s="4"/>
      <c r="N1504" s="18"/>
      <c r="O1504" s="824"/>
      <c r="P1504" s="271"/>
      <c r="Q1504" s="825"/>
      <c r="R1504" s="826"/>
      <c r="S1504" s="827"/>
      <c r="T1504" s="828"/>
      <c r="U1504" s="829"/>
      <c r="V1504" s="830"/>
      <c r="W1504" s="824" t="s">
        <v>3389</v>
      </c>
      <c r="X1504" s="824"/>
      <c r="Y1504" s="706"/>
      <c r="Z1504" s="824"/>
    </row>
    <row r="1505" spans="1:26">
      <c r="A1505" s="817" t="s">
        <v>456</v>
      </c>
      <c r="B1505" s="817" t="s">
        <v>460</v>
      </c>
      <c r="C1505" s="831" t="s">
        <v>4</v>
      </c>
      <c r="D1505" s="819" t="str">
        <f t="shared" ref="D1505" si="1491">B1505&amp;" "&amp;" "&amp;C1505</f>
        <v>08-034  クロコダイン</v>
      </c>
      <c r="E1505" s="853" t="s">
        <v>120</v>
      </c>
      <c r="F1505" s="821" t="s">
        <v>34</v>
      </c>
      <c r="G1505" s="842" t="s">
        <v>89</v>
      </c>
      <c r="H1505" s="833" t="s">
        <v>19</v>
      </c>
      <c r="I1505" s="15"/>
      <c r="J1505" s="15"/>
      <c r="K1505" s="7" t="s">
        <v>37</v>
      </c>
      <c r="L1505" s="18" t="s">
        <v>506</v>
      </c>
      <c r="M1505" s="803" t="s">
        <v>1118</v>
      </c>
      <c r="N1505" s="3" t="s">
        <v>492</v>
      </c>
      <c r="O1505" s="824"/>
      <c r="P1505" s="271"/>
      <c r="Q1505" s="825">
        <v>2350</v>
      </c>
      <c r="R1505" s="826">
        <v>1450</v>
      </c>
      <c r="S1505" s="827">
        <v>630</v>
      </c>
      <c r="T1505" s="828">
        <v>810</v>
      </c>
      <c r="U1505" s="829">
        <v>1480</v>
      </c>
      <c r="V1505" s="830">
        <f t="shared" ref="V1505" si="1492">SUM(Q1505:U1506)</f>
        <v>6720</v>
      </c>
      <c r="W1505" s="824"/>
      <c r="X1505" s="824"/>
      <c r="Y1505" s="706"/>
      <c r="Z1505" s="824"/>
    </row>
    <row r="1506" spans="1:26">
      <c r="A1506" s="817" t="s">
        <v>456</v>
      </c>
      <c r="B1506" s="817"/>
      <c r="C1506" s="831" t="s">
        <v>4</v>
      </c>
      <c r="D1506" s="819" t="s">
        <v>2</v>
      </c>
      <c r="E1506" s="853" t="s">
        <v>120</v>
      </c>
      <c r="F1506" s="821" t="s">
        <v>34</v>
      </c>
      <c r="G1506" s="842" t="s">
        <v>89</v>
      </c>
      <c r="H1506" s="833" t="s">
        <v>19</v>
      </c>
      <c r="I1506" s="15"/>
      <c r="J1506" s="15"/>
      <c r="K1506" s="20"/>
      <c r="L1506" s="16"/>
      <c r="M1506" s="4"/>
      <c r="N1506" s="18"/>
      <c r="O1506" s="824"/>
      <c r="P1506" s="271"/>
      <c r="Q1506" s="825"/>
      <c r="R1506" s="826"/>
      <c r="S1506" s="827"/>
      <c r="T1506" s="828"/>
      <c r="U1506" s="829"/>
      <c r="V1506" s="830"/>
      <c r="W1506" s="824"/>
      <c r="X1506" s="824"/>
      <c r="Y1506" s="706"/>
      <c r="Z1506" s="824"/>
    </row>
    <row r="1507" spans="1:26">
      <c r="A1507" s="817" t="s">
        <v>456</v>
      </c>
      <c r="B1507" s="817" t="s">
        <v>461</v>
      </c>
      <c r="C1507" s="831" t="s">
        <v>172</v>
      </c>
      <c r="D1507" s="819" t="str">
        <f t="shared" ref="D1507" si="1493">B1507&amp;" "&amp;" "&amp;C1507</f>
        <v>08-035  ヒュンケル</v>
      </c>
      <c r="E1507" s="853" t="s">
        <v>120</v>
      </c>
      <c r="F1507" s="821" t="s">
        <v>34</v>
      </c>
      <c r="G1507" s="833" t="s">
        <v>19</v>
      </c>
      <c r="H1507" s="833" t="s">
        <v>19</v>
      </c>
      <c r="I1507" s="17"/>
      <c r="J1507" s="17"/>
      <c r="K1507" s="25" t="s">
        <v>21</v>
      </c>
      <c r="L1507" s="3" t="s">
        <v>3</v>
      </c>
      <c r="M1507" s="803" t="s">
        <v>3565</v>
      </c>
      <c r="N1507" s="3" t="s">
        <v>491</v>
      </c>
      <c r="O1507" s="824"/>
      <c r="P1507" s="271"/>
      <c r="Q1507" s="825">
        <v>2260</v>
      </c>
      <c r="R1507" s="826">
        <v>1410</v>
      </c>
      <c r="S1507" s="827">
        <v>680</v>
      </c>
      <c r="T1507" s="828">
        <v>1040</v>
      </c>
      <c r="U1507" s="829">
        <v>1320</v>
      </c>
      <c r="V1507" s="830">
        <f t="shared" ref="V1507" si="1494">SUM(Q1507:U1508)</f>
        <v>6710</v>
      </c>
      <c r="W1507" s="378" t="s">
        <v>3389</v>
      </c>
      <c r="X1507" s="824"/>
      <c r="Y1507" s="706"/>
      <c r="Z1507" s="824"/>
    </row>
    <row r="1508" spans="1:26">
      <c r="A1508" s="817" t="s">
        <v>456</v>
      </c>
      <c r="B1508" s="817"/>
      <c r="C1508" s="831" t="s">
        <v>172</v>
      </c>
      <c r="D1508" s="819" t="s">
        <v>2</v>
      </c>
      <c r="E1508" s="853" t="s">
        <v>120</v>
      </c>
      <c r="F1508" s="821" t="s">
        <v>34</v>
      </c>
      <c r="G1508" s="833" t="s">
        <v>19</v>
      </c>
      <c r="H1508" s="833" t="s">
        <v>19</v>
      </c>
      <c r="I1508" s="17"/>
      <c r="J1508" s="17"/>
      <c r="K1508" s="20"/>
      <c r="L1508" s="16"/>
      <c r="M1508" s="4"/>
      <c r="N1508" s="18"/>
      <c r="O1508" s="824"/>
      <c r="P1508" s="271"/>
      <c r="Q1508" s="825"/>
      <c r="R1508" s="826"/>
      <c r="S1508" s="827"/>
      <c r="T1508" s="828"/>
      <c r="U1508" s="829"/>
      <c r="V1508" s="830"/>
      <c r="W1508" s="380" t="s">
        <v>4450</v>
      </c>
      <c r="X1508" s="824"/>
      <c r="Y1508" s="706"/>
      <c r="Z1508" s="824"/>
    </row>
    <row r="1509" spans="1:26">
      <c r="A1509" s="817" t="s">
        <v>456</v>
      </c>
      <c r="B1509" s="817" t="s">
        <v>462</v>
      </c>
      <c r="C1509" s="818" t="s">
        <v>249</v>
      </c>
      <c r="D1509" s="819" t="str">
        <f t="shared" ref="D1509" si="1495">B1509&amp;" "&amp;" "&amp;C1509</f>
        <v>08-036  フレイザード</v>
      </c>
      <c r="E1509" s="853" t="s">
        <v>120</v>
      </c>
      <c r="F1509" s="855" t="s">
        <v>130</v>
      </c>
      <c r="G1509" s="833" t="s">
        <v>19</v>
      </c>
      <c r="H1509" s="822" t="s">
        <v>40</v>
      </c>
      <c r="I1509" s="17"/>
      <c r="J1509" s="17"/>
      <c r="K1509" s="8" t="s">
        <v>99</v>
      </c>
      <c r="L1509" s="21" t="s">
        <v>131</v>
      </c>
      <c r="M1509" s="803" t="s">
        <v>3566</v>
      </c>
      <c r="N1509" s="3" t="s">
        <v>491</v>
      </c>
      <c r="O1509" s="824"/>
      <c r="P1509" s="271"/>
      <c r="Q1509" s="825">
        <v>2350</v>
      </c>
      <c r="R1509" s="826">
        <v>1230</v>
      </c>
      <c r="S1509" s="827">
        <v>1240</v>
      </c>
      <c r="T1509" s="828">
        <v>860</v>
      </c>
      <c r="U1509" s="829">
        <v>980</v>
      </c>
      <c r="V1509" s="830">
        <f t="shared" ref="V1509" si="1496">SUM(Q1509:U1510)</f>
        <v>6660</v>
      </c>
      <c r="W1509" s="194" t="s">
        <v>3393</v>
      </c>
      <c r="X1509" s="824"/>
      <c r="Y1509" s="706"/>
      <c r="Z1509" s="824"/>
    </row>
    <row r="1510" spans="1:26">
      <c r="A1510" s="817" t="s">
        <v>456</v>
      </c>
      <c r="B1510" s="817"/>
      <c r="C1510" s="818" t="s">
        <v>249</v>
      </c>
      <c r="D1510" s="819" t="s">
        <v>2</v>
      </c>
      <c r="E1510" s="853" t="s">
        <v>120</v>
      </c>
      <c r="F1510" s="855" t="s">
        <v>130</v>
      </c>
      <c r="G1510" s="833" t="s">
        <v>19</v>
      </c>
      <c r="H1510" s="822" t="s">
        <v>40</v>
      </c>
      <c r="I1510" s="17"/>
      <c r="J1510" s="17"/>
      <c r="K1510" s="20"/>
      <c r="L1510" s="16"/>
      <c r="M1510" s="4"/>
      <c r="N1510" s="18"/>
      <c r="O1510" s="824"/>
      <c r="P1510" s="271"/>
      <c r="Q1510" s="825"/>
      <c r="R1510" s="826"/>
      <c r="S1510" s="827"/>
      <c r="T1510" s="828"/>
      <c r="U1510" s="829"/>
      <c r="V1510" s="830"/>
      <c r="W1510" s="194" t="s">
        <v>3395</v>
      </c>
      <c r="X1510" s="824"/>
      <c r="Y1510" s="706"/>
      <c r="Z1510" s="824"/>
    </row>
    <row r="1511" spans="1:26">
      <c r="A1511" s="817" t="s">
        <v>456</v>
      </c>
      <c r="B1511" s="817" t="s">
        <v>463</v>
      </c>
      <c r="C1511" s="818" t="s">
        <v>260</v>
      </c>
      <c r="D1511" s="819" t="str">
        <f t="shared" ref="D1511" si="1497">B1511&amp;" "&amp;" "&amp;C1511</f>
        <v>08-037  シャドウパンサー</v>
      </c>
      <c r="E1511" s="853" t="s">
        <v>120</v>
      </c>
      <c r="F1511" s="857" t="s">
        <v>128</v>
      </c>
      <c r="G1511" s="833" t="s">
        <v>19</v>
      </c>
      <c r="H1511" s="833" t="s">
        <v>19</v>
      </c>
      <c r="I1511" s="17"/>
      <c r="J1511" s="17"/>
      <c r="K1511" s="7" t="s">
        <v>37</v>
      </c>
      <c r="L1511" s="18" t="s">
        <v>549</v>
      </c>
      <c r="M1511" s="4" t="s">
        <v>493</v>
      </c>
      <c r="N1511" s="3" t="s">
        <v>491</v>
      </c>
      <c r="O1511" s="824"/>
      <c r="P1511" s="271"/>
      <c r="Q1511" s="825">
        <v>2150</v>
      </c>
      <c r="R1511" s="826">
        <v>1220</v>
      </c>
      <c r="S1511" s="827">
        <v>500</v>
      </c>
      <c r="T1511" s="828">
        <v>1540</v>
      </c>
      <c r="U1511" s="829">
        <v>1190</v>
      </c>
      <c r="V1511" s="830">
        <f t="shared" ref="V1511" si="1498">SUM(Q1511:U1512)</f>
        <v>6600</v>
      </c>
      <c r="W1511" s="824"/>
      <c r="X1511" s="824"/>
      <c r="Y1511" s="706"/>
      <c r="Z1511" s="824"/>
    </row>
    <row r="1512" spans="1:26">
      <c r="A1512" s="817" t="s">
        <v>456</v>
      </c>
      <c r="B1512" s="817"/>
      <c r="C1512" s="818" t="s">
        <v>260</v>
      </c>
      <c r="D1512" s="819" t="s">
        <v>2</v>
      </c>
      <c r="E1512" s="853" t="s">
        <v>120</v>
      </c>
      <c r="F1512" s="857" t="s">
        <v>128</v>
      </c>
      <c r="G1512" s="833" t="s">
        <v>19</v>
      </c>
      <c r="H1512" s="833" t="s">
        <v>19</v>
      </c>
      <c r="I1512" s="17"/>
      <c r="J1512" s="17"/>
      <c r="K1512" s="20"/>
      <c r="L1512" s="16"/>
      <c r="M1512" s="4"/>
      <c r="N1512" s="18"/>
      <c r="O1512" s="824"/>
      <c r="P1512" s="271"/>
      <c r="Q1512" s="825"/>
      <c r="R1512" s="826"/>
      <c r="S1512" s="827"/>
      <c r="T1512" s="828"/>
      <c r="U1512" s="829"/>
      <c r="V1512" s="830"/>
      <c r="W1512" s="824"/>
      <c r="X1512" s="824"/>
      <c r="Y1512" s="706"/>
      <c r="Z1512" s="824"/>
    </row>
    <row r="1513" spans="1:26">
      <c r="A1513" s="817" t="s">
        <v>456</v>
      </c>
      <c r="B1513" s="817" t="s">
        <v>464</v>
      </c>
      <c r="C1513" s="818" t="s">
        <v>262</v>
      </c>
      <c r="D1513" s="819" t="str">
        <f t="shared" ref="D1513" si="1499">B1513&amp;" "&amp;" "&amp;C1513</f>
        <v>08-038  じごくのつかい</v>
      </c>
      <c r="E1513" s="853" t="s">
        <v>120</v>
      </c>
      <c r="F1513" s="852" t="s">
        <v>75</v>
      </c>
      <c r="G1513" s="822" t="s">
        <v>40</v>
      </c>
      <c r="H1513" s="822" t="s">
        <v>40</v>
      </c>
      <c r="I1513" s="15"/>
      <c r="J1513" s="15"/>
      <c r="K1513" s="9" t="s">
        <v>21</v>
      </c>
      <c r="L1513" s="21" t="s">
        <v>550</v>
      </c>
      <c r="M1513" s="39" t="s">
        <v>3567</v>
      </c>
      <c r="N1513" s="3" t="s">
        <v>494</v>
      </c>
      <c r="O1513" s="824"/>
      <c r="P1513" s="271"/>
      <c r="Q1513" s="825">
        <v>2080</v>
      </c>
      <c r="R1513" s="826">
        <v>1080</v>
      </c>
      <c r="S1513" s="827">
        <v>1500</v>
      </c>
      <c r="T1513" s="828">
        <v>910</v>
      </c>
      <c r="U1513" s="829">
        <v>990</v>
      </c>
      <c r="V1513" s="830">
        <f t="shared" ref="V1513" si="1500">SUM(Q1513:U1514)</f>
        <v>6560</v>
      </c>
      <c r="W1513" s="824" t="s">
        <v>4689</v>
      </c>
      <c r="X1513" s="824"/>
      <c r="Y1513" s="706"/>
      <c r="Z1513" s="824"/>
    </row>
    <row r="1514" spans="1:26">
      <c r="A1514" s="817" t="s">
        <v>456</v>
      </c>
      <c r="B1514" s="817"/>
      <c r="C1514" s="818" t="s">
        <v>262</v>
      </c>
      <c r="D1514" s="819" t="s">
        <v>2</v>
      </c>
      <c r="E1514" s="853" t="s">
        <v>120</v>
      </c>
      <c r="F1514" s="852" t="s">
        <v>75</v>
      </c>
      <c r="G1514" s="822" t="s">
        <v>40</v>
      </c>
      <c r="H1514" s="822" t="s">
        <v>40</v>
      </c>
      <c r="I1514" s="15"/>
      <c r="J1514" s="15"/>
      <c r="K1514" s="20"/>
      <c r="L1514" s="16"/>
      <c r="M1514" s="4"/>
      <c r="N1514" s="18"/>
      <c r="O1514" s="824"/>
      <c r="P1514" s="271"/>
      <c r="Q1514" s="825"/>
      <c r="R1514" s="826"/>
      <c r="S1514" s="827"/>
      <c r="T1514" s="828"/>
      <c r="U1514" s="829"/>
      <c r="V1514" s="830"/>
      <c r="W1514" s="824" t="s">
        <v>4689</v>
      </c>
      <c r="X1514" s="824"/>
      <c r="Y1514" s="706"/>
      <c r="Z1514" s="824"/>
    </row>
    <row r="1515" spans="1:26">
      <c r="A1515" s="817" t="s">
        <v>456</v>
      </c>
      <c r="B1515" s="817" t="s">
        <v>465</v>
      </c>
      <c r="C1515" s="831" t="s">
        <v>181</v>
      </c>
      <c r="D1515" s="819" t="str">
        <f t="shared" ref="D1515" si="1501">B1515&amp;" "&amp;" "&amp;C1515</f>
        <v>08-039  じごくのよろい</v>
      </c>
      <c r="E1515" s="853" t="s">
        <v>120</v>
      </c>
      <c r="F1515" s="851" t="s">
        <v>78</v>
      </c>
      <c r="G1515" s="833" t="s">
        <v>19</v>
      </c>
      <c r="H1515" s="833" t="s">
        <v>19</v>
      </c>
      <c r="I1515" s="17"/>
      <c r="J1515" s="17"/>
      <c r="K1515" s="9" t="s">
        <v>21</v>
      </c>
      <c r="L1515" s="3" t="s">
        <v>550</v>
      </c>
      <c r="M1515" s="803" t="s">
        <v>3568</v>
      </c>
      <c r="N1515" s="18" t="s">
        <v>491</v>
      </c>
      <c r="O1515" s="824">
        <v>1</v>
      </c>
      <c r="P1515" s="271"/>
      <c r="Q1515" s="825">
        <v>2210</v>
      </c>
      <c r="R1515" s="826">
        <v>1390</v>
      </c>
      <c r="S1515" s="827">
        <v>730</v>
      </c>
      <c r="T1515" s="828">
        <v>760</v>
      </c>
      <c r="U1515" s="829">
        <v>1470</v>
      </c>
      <c r="V1515" s="830">
        <f t="shared" ref="V1515" si="1502">SUM(Q1515:U1516)</f>
        <v>6560</v>
      </c>
      <c r="W1515" s="824"/>
      <c r="X1515" s="824"/>
      <c r="Y1515" s="706"/>
      <c r="Z1515" s="824"/>
    </row>
    <row r="1516" spans="1:26">
      <c r="A1516" s="817" t="s">
        <v>456</v>
      </c>
      <c r="B1516" s="817"/>
      <c r="C1516" s="831" t="s">
        <v>181</v>
      </c>
      <c r="D1516" s="819" t="s">
        <v>2</v>
      </c>
      <c r="E1516" s="853" t="s">
        <v>120</v>
      </c>
      <c r="F1516" s="851" t="s">
        <v>78</v>
      </c>
      <c r="G1516" s="833" t="s">
        <v>19</v>
      </c>
      <c r="H1516" s="833" t="s">
        <v>19</v>
      </c>
      <c r="I1516" s="17"/>
      <c r="J1516" s="17"/>
      <c r="K1516" s="20"/>
      <c r="L1516" s="16"/>
      <c r="M1516" s="4"/>
      <c r="N1516" s="18"/>
      <c r="O1516" s="824">
        <v>1</v>
      </c>
      <c r="P1516" s="271"/>
      <c r="Q1516" s="825"/>
      <c r="R1516" s="826"/>
      <c r="S1516" s="827"/>
      <c r="T1516" s="828"/>
      <c r="U1516" s="829"/>
      <c r="V1516" s="830"/>
      <c r="W1516" s="824"/>
      <c r="X1516" s="824"/>
      <c r="Y1516" s="706"/>
      <c r="Z1516" s="824"/>
    </row>
    <row r="1517" spans="1:26">
      <c r="A1517" s="817" t="s">
        <v>456</v>
      </c>
      <c r="B1517" s="817" t="s">
        <v>466</v>
      </c>
      <c r="C1517" s="818" t="s">
        <v>266</v>
      </c>
      <c r="D1517" s="819" t="str">
        <f t="shared" ref="D1517" si="1503">B1517&amp;" "&amp;" "&amp;C1517</f>
        <v>08-040  グレイトドラゴン</v>
      </c>
      <c r="E1517" s="853" t="s">
        <v>120</v>
      </c>
      <c r="F1517" s="832" t="s">
        <v>35</v>
      </c>
      <c r="G1517" s="842" t="s">
        <v>89</v>
      </c>
      <c r="H1517" s="842" t="s">
        <v>89</v>
      </c>
      <c r="I1517" s="17"/>
      <c r="J1517" s="17"/>
      <c r="K1517" s="35" t="s">
        <v>21</v>
      </c>
      <c r="L1517" s="33" t="s">
        <v>107</v>
      </c>
      <c r="M1517" s="803" t="s">
        <v>944</v>
      </c>
      <c r="N1517" s="3" t="s">
        <v>495</v>
      </c>
      <c r="O1517" s="824"/>
      <c r="P1517" s="271"/>
      <c r="Q1517" s="825">
        <v>2300</v>
      </c>
      <c r="R1517" s="826">
        <v>1270</v>
      </c>
      <c r="S1517" s="827">
        <v>800</v>
      </c>
      <c r="T1517" s="828">
        <v>960</v>
      </c>
      <c r="U1517" s="829">
        <v>1280</v>
      </c>
      <c r="V1517" s="830">
        <f t="shared" ref="V1517" si="1504">SUM(Q1517:U1518)</f>
        <v>6610</v>
      </c>
      <c r="W1517" s="824"/>
      <c r="X1517" s="824"/>
      <c r="Y1517" s="706"/>
      <c r="Z1517" s="824"/>
    </row>
    <row r="1518" spans="1:26">
      <c r="A1518" s="817" t="s">
        <v>456</v>
      </c>
      <c r="B1518" s="817"/>
      <c r="C1518" s="818" t="s">
        <v>266</v>
      </c>
      <c r="D1518" s="819" t="s">
        <v>2</v>
      </c>
      <c r="E1518" s="853" t="s">
        <v>120</v>
      </c>
      <c r="F1518" s="832" t="s">
        <v>35</v>
      </c>
      <c r="G1518" s="842" t="s">
        <v>89</v>
      </c>
      <c r="H1518" s="842" t="s">
        <v>89</v>
      </c>
      <c r="I1518" s="17"/>
      <c r="J1518" s="17"/>
      <c r="K1518" s="20"/>
      <c r="L1518" s="16"/>
      <c r="M1518" s="4"/>
      <c r="N1518" s="18"/>
      <c r="O1518" s="824"/>
      <c r="P1518" s="271"/>
      <c r="Q1518" s="825"/>
      <c r="R1518" s="826"/>
      <c r="S1518" s="827"/>
      <c r="T1518" s="828"/>
      <c r="U1518" s="829"/>
      <c r="V1518" s="830"/>
      <c r="W1518" s="824"/>
      <c r="X1518" s="824"/>
      <c r="Y1518" s="706"/>
      <c r="Z1518" s="824"/>
    </row>
    <row r="1519" spans="1:26">
      <c r="A1519" s="817" t="s">
        <v>456</v>
      </c>
      <c r="B1519" s="817" t="s">
        <v>467</v>
      </c>
      <c r="C1519" s="818" t="s">
        <v>267</v>
      </c>
      <c r="D1519" s="819" t="str">
        <f t="shared" ref="D1519" si="1505">B1519&amp;" "&amp;" "&amp;C1519</f>
        <v>08-041  ヒドラ</v>
      </c>
      <c r="E1519" s="853" t="s">
        <v>120</v>
      </c>
      <c r="F1519" s="832" t="s">
        <v>35</v>
      </c>
      <c r="G1519" s="833" t="s">
        <v>19</v>
      </c>
      <c r="H1519" s="842" t="s">
        <v>89</v>
      </c>
      <c r="I1519" s="17"/>
      <c r="J1519" s="17"/>
      <c r="K1519" s="25" t="s">
        <v>21</v>
      </c>
      <c r="L1519" s="21" t="s">
        <v>105</v>
      </c>
      <c r="M1519" s="37" t="s">
        <v>1067</v>
      </c>
      <c r="N1519" s="3" t="s">
        <v>495</v>
      </c>
      <c r="O1519" s="824">
        <v>1</v>
      </c>
      <c r="P1519" s="271"/>
      <c r="Q1519" s="825">
        <v>2220</v>
      </c>
      <c r="R1519" s="826">
        <v>1490</v>
      </c>
      <c r="S1519" s="827">
        <v>780</v>
      </c>
      <c r="T1519" s="828">
        <v>980</v>
      </c>
      <c r="U1519" s="829">
        <v>1150</v>
      </c>
      <c r="V1519" s="830">
        <f t="shared" ref="V1519" si="1506">SUM(Q1519:U1520)</f>
        <v>6620</v>
      </c>
      <c r="W1519" s="824"/>
      <c r="X1519" s="824"/>
      <c r="Y1519" s="706"/>
      <c r="Z1519" s="824"/>
    </row>
    <row r="1520" spans="1:26">
      <c r="A1520" s="817" t="s">
        <v>456</v>
      </c>
      <c r="B1520" s="817"/>
      <c r="C1520" s="818" t="s">
        <v>267</v>
      </c>
      <c r="D1520" s="819" t="s">
        <v>2</v>
      </c>
      <c r="E1520" s="853" t="s">
        <v>120</v>
      </c>
      <c r="F1520" s="832" t="s">
        <v>35</v>
      </c>
      <c r="G1520" s="833" t="s">
        <v>19</v>
      </c>
      <c r="H1520" s="842" t="s">
        <v>89</v>
      </c>
      <c r="I1520" s="17"/>
      <c r="J1520" s="17"/>
      <c r="K1520" s="20"/>
      <c r="L1520" s="16"/>
      <c r="M1520" s="4"/>
      <c r="N1520" s="18"/>
      <c r="O1520" s="824">
        <v>1</v>
      </c>
      <c r="P1520" s="271"/>
      <c r="Q1520" s="825"/>
      <c r="R1520" s="826"/>
      <c r="S1520" s="827"/>
      <c r="T1520" s="828"/>
      <c r="U1520" s="829"/>
      <c r="V1520" s="830"/>
      <c r="W1520" s="824"/>
      <c r="X1520" s="824"/>
      <c r="Y1520" s="706"/>
      <c r="Z1520" s="824"/>
    </row>
    <row r="1521" spans="1:26">
      <c r="A1521" s="817" t="s">
        <v>456</v>
      </c>
      <c r="B1521" s="817" t="s">
        <v>468</v>
      </c>
      <c r="C1521" s="818" t="s">
        <v>263</v>
      </c>
      <c r="D1521" s="819" t="str">
        <f t="shared" ref="D1521" si="1507">B1521&amp;" "&amp;" "&amp;C1521</f>
        <v>08-042  ギガンテス</v>
      </c>
      <c r="E1521" s="853" t="s">
        <v>120</v>
      </c>
      <c r="F1521" s="852" t="s">
        <v>75</v>
      </c>
      <c r="G1521" s="833" t="s">
        <v>19</v>
      </c>
      <c r="H1521" s="833" t="s">
        <v>19</v>
      </c>
      <c r="I1521" s="17"/>
      <c r="J1521" s="17"/>
      <c r="K1521" s="25" t="s">
        <v>21</v>
      </c>
      <c r="L1521" s="3" t="s">
        <v>104</v>
      </c>
      <c r="M1521" s="803" t="s">
        <v>1162</v>
      </c>
      <c r="N1521" s="3" t="s">
        <v>491</v>
      </c>
      <c r="O1521" s="824"/>
      <c r="P1521" s="271"/>
      <c r="Q1521" s="825">
        <v>2340</v>
      </c>
      <c r="R1521" s="826">
        <v>1470</v>
      </c>
      <c r="S1521" s="827">
        <v>620</v>
      </c>
      <c r="T1521" s="828">
        <v>690</v>
      </c>
      <c r="U1521" s="829">
        <v>1490</v>
      </c>
      <c r="V1521" s="830">
        <f t="shared" ref="V1521" si="1508">SUM(Q1521:U1522)</f>
        <v>6610</v>
      </c>
      <c r="W1521" s="824" t="s">
        <v>4212</v>
      </c>
      <c r="X1521" s="824"/>
      <c r="Y1521" s="706"/>
      <c r="Z1521" s="824"/>
    </row>
    <row r="1522" spans="1:26">
      <c r="A1522" s="817" t="s">
        <v>456</v>
      </c>
      <c r="B1522" s="817"/>
      <c r="C1522" s="818" t="s">
        <v>263</v>
      </c>
      <c r="D1522" s="819" t="s">
        <v>2</v>
      </c>
      <c r="E1522" s="853" t="s">
        <v>120</v>
      </c>
      <c r="F1522" s="852" t="s">
        <v>75</v>
      </c>
      <c r="G1522" s="833" t="s">
        <v>19</v>
      </c>
      <c r="H1522" s="833" t="s">
        <v>19</v>
      </c>
      <c r="I1522" s="17"/>
      <c r="J1522" s="17"/>
      <c r="K1522" s="20"/>
      <c r="L1522" s="16"/>
      <c r="M1522" s="4"/>
      <c r="N1522" s="18"/>
      <c r="O1522" s="824"/>
      <c r="P1522" s="271"/>
      <c r="Q1522" s="825"/>
      <c r="R1522" s="826"/>
      <c r="S1522" s="827"/>
      <c r="T1522" s="828"/>
      <c r="U1522" s="829"/>
      <c r="V1522" s="830"/>
      <c r="W1522" s="824" t="s">
        <v>4212</v>
      </c>
      <c r="X1522" s="824"/>
      <c r="Y1522" s="706"/>
      <c r="Z1522" s="824"/>
    </row>
    <row r="1523" spans="1:26">
      <c r="A1523" s="817" t="s">
        <v>456</v>
      </c>
      <c r="B1523" s="817" t="s">
        <v>469</v>
      </c>
      <c r="C1523" s="831" t="s">
        <v>3375</v>
      </c>
      <c r="D1523" s="819" t="str">
        <f t="shared" ref="D1523" si="1509">B1523&amp;" "&amp;" "&amp;C1523</f>
        <v>08-043  マァム (アバンの使徒)</v>
      </c>
      <c r="E1523" s="850" t="s">
        <v>36</v>
      </c>
      <c r="F1523" s="821" t="s">
        <v>34</v>
      </c>
      <c r="G1523" s="833" t="s">
        <v>19</v>
      </c>
      <c r="H1523" s="833" t="s">
        <v>19</v>
      </c>
      <c r="I1523" s="17"/>
      <c r="J1523" s="17"/>
      <c r="K1523" s="9" t="s">
        <v>21</v>
      </c>
      <c r="L1523" s="3" t="s">
        <v>270</v>
      </c>
      <c r="M1523" s="803" t="s">
        <v>1163</v>
      </c>
      <c r="N1523" s="3" t="s">
        <v>491</v>
      </c>
      <c r="O1523" s="824"/>
      <c r="P1523" s="271"/>
      <c r="Q1523" s="825">
        <v>2300</v>
      </c>
      <c r="R1523" s="826">
        <v>1410</v>
      </c>
      <c r="S1523" s="827">
        <v>970</v>
      </c>
      <c r="T1523" s="828">
        <v>1450</v>
      </c>
      <c r="U1523" s="829">
        <v>1110</v>
      </c>
      <c r="V1523" s="830">
        <f t="shared" ref="V1523" si="1510">SUM(Q1523:U1524)</f>
        <v>7240</v>
      </c>
      <c r="W1523" s="824" t="s">
        <v>3389</v>
      </c>
      <c r="X1523" s="824"/>
      <c r="Y1523" s="706"/>
      <c r="Z1523" s="824"/>
    </row>
    <row r="1524" spans="1:26">
      <c r="A1524" s="817" t="s">
        <v>456</v>
      </c>
      <c r="B1524" s="817"/>
      <c r="C1524" s="831" t="s">
        <v>3375</v>
      </c>
      <c r="D1524" s="819" t="s">
        <v>2</v>
      </c>
      <c r="E1524" s="850" t="s">
        <v>36</v>
      </c>
      <c r="F1524" s="821" t="s">
        <v>34</v>
      </c>
      <c r="G1524" s="833" t="s">
        <v>19</v>
      </c>
      <c r="H1524" s="833" t="s">
        <v>19</v>
      </c>
      <c r="I1524" s="17"/>
      <c r="J1524" s="17"/>
      <c r="K1524" s="9" t="s">
        <v>21</v>
      </c>
      <c r="L1524" s="3" t="s">
        <v>3</v>
      </c>
      <c r="M1524" s="803" t="s">
        <v>945</v>
      </c>
      <c r="N1524" s="18" t="s">
        <v>491</v>
      </c>
      <c r="O1524" s="824"/>
      <c r="P1524" s="271"/>
      <c r="Q1524" s="825"/>
      <c r="R1524" s="826"/>
      <c r="S1524" s="827"/>
      <c r="T1524" s="828"/>
      <c r="U1524" s="829"/>
      <c r="V1524" s="830"/>
      <c r="W1524" s="824" t="s">
        <v>3389</v>
      </c>
      <c r="X1524" s="824"/>
      <c r="Y1524" s="706"/>
      <c r="Z1524" s="824"/>
    </row>
    <row r="1525" spans="1:26">
      <c r="A1525" s="817" t="s">
        <v>456</v>
      </c>
      <c r="B1525" s="817" t="s">
        <v>470</v>
      </c>
      <c r="C1525" s="831" t="s">
        <v>3374</v>
      </c>
      <c r="D1525" s="819" t="str">
        <f t="shared" ref="D1525" si="1511">B1525&amp;" "&amp;" "&amp;C1525</f>
        <v>08-044  ポップ (アバンの使徒)</v>
      </c>
      <c r="E1525" s="850" t="s">
        <v>36</v>
      </c>
      <c r="F1525" s="821" t="s">
        <v>34</v>
      </c>
      <c r="G1525" s="822" t="s">
        <v>40</v>
      </c>
      <c r="H1525" s="822" t="s">
        <v>40</v>
      </c>
      <c r="I1525" s="17"/>
      <c r="J1525" s="17"/>
      <c r="K1525" s="7" t="s">
        <v>37</v>
      </c>
      <c r="L1525" s="3" t="s">
        <v>20</v>
      </c>
      <c r="M1525" s="803" t="s">
        <v>3569</v>
      </c>
      <c r="N1525" s="3" t="s">
        <v>491</v>
      </c>
      <c r="O1525" s="824"/>
      <c r="P1525" s="271"/>
      <c r="Q1525" s="825">
        <v>2270</v>
      </c>
      <c r="R1525" s="826">
        <v>810</v>
      </c>
      <c r="S1525" s="827">
        <v>1750</v>
      </c>
      <c r="T1525" s="828">
        <v>1310</v>
      </c>
      <c r="U1525" s="829">
        <v>1100</v>
      </c>
      <c r="V1525" s="830">
        <f t="shared" ref="V1525" si="1512">SUM(Q1525:U1526)</f>
        <v>7240</v>
      </c>
      <c r="W1525" s="824" t="s">
        <v>3389</v>
      </c>
      <c r="X1525" s="824"/>
      <c r="Y1525" s="706"/>
      <c r="Z1525" s="824"/>
    </row>
    <row r="1526" spans="1:26">
      <c r="A1526" s="817" t="s">
        <v>456</v>
      </c>
      <c r="B1526" s="817"/>
      <c r="C1526" s="831" t="s">
        <v>3374</v>
      </c>
      <c r="D1526" s="819" t="s">
        <v>2</v>
      </c>
      <c r="E1526" s="850" t="s">
        <v>36</v>
      </c>
      <c r="F1526" s="821" t="s">
        <v>34</v>
      </c>
      <c r="G1526" s="822" t="s">
        <v>40</v>
      </c>
      <c r="H1526" s="822" t="s">
        <v>40</v>
      </c>
      <c r="I1526" s="17"/>
      <c r="J1526" s="17"/>
      <c r="K1526" s="9" t="s">
        <v>21</v>
      </c>
      <c r="L1526" s="3" t="s">
        <v>105</v>
      </c>
      <c r="M1526" s="803" t="s">
        <v>851</v>
      </c>
      <c r="N1526" s="18" t="s">
        <v>491</v>
      </c>
      <c r="O1526" s="824"/>
      <c r="P1526" s="271"/>
      <c r="Q1526" s="825"/>
      <c r="R1526" s="826"/>
      <c r="S1526" s="827"/>
      <c r="T1526" s="828"/>
      <c r="U1526" s="829"/>
      <c r="V1526" s="830"/>
      <c r="W1526" s="824" t="s">
        <v>3389</v>
      </c>
      <c r="X1526" s="824"/>
      <c r="Y1526" s="706"/>
      <c r="Z1526" s="824"/>
    </row>
    <row r="1527" spans="1:26">
      <c r="A1527" s="817" t="s">
        <v>456</v>
      </c>
      <c r="B1527" s="817" t="s">
        <v>471</v>
      </c>
      <c r="C1527" s="831" t="s">
        <v>3373</v>
      </c>
      <c r="D1527" s="819" t="str">
        <f t="shared" ref="D1527" si="1513">B1527&amp;" "&amp;" "&amp;C1527</f>
        <v>08-045  レオナ (アバンの使徒)</v>
      </c>
      <c r="E1527" s="850" t="s">
        <v>36</v>
      </c>
      <c r="F1527" s="821" t="s">
        <v>34</v>
      </c>
      <c r="G1527" s="822" t="s">
        <v>40</v>
      </c>
      <c r="H1527" s="843" t="s">
        <v>80</v>
      </c>
      <c r="I1527" s="17"/>
      <c r="J1527" s="17"/>
      <c r="K1527" s="11" t="s">
        <v>81</v>
      </c>
      <c r="L1527" s="3" t="s">
        <v>81</v>
      </c>
      <c r="M1527" s="803" t="s">
        <v>1008</v>
      </c>
      <c r="N1527" s="3" t="s">
        <v>492</v>
      </c>
      <c r="O1527" s="824"/>
      <c r="P1527" s="271"/>
      <c r="Q1527" s="825">
        <v>2200</v>
      </c>
      <c r="R1527" s="826">
        <v>770</v>
      </c>
      <c r="S1527" s="827">
        <v>1700</v>
      </c>
      <c r="T1527" s="828">
        <v>1380</v>
      </c>
      <c r="U1527" s="829">
        <v>1160</v>
      </c>
      <c r="V1527" s="830">
        <f t="shared" ref="V1527" si="1514">SUM(Q1527:U1528)</f>
        <v>7210</v>
      </c>
      <c r="W1527" s="824" t="s">
        <v>3389</v>
      </c>
      <c r="X1527" s="824"/>
      <c r="Y1527" s="706"/>
      <c r="Z1527" s="824"/>
    </row>
    <row r="1528" spans="1:26">
      <c r="A1528" s="817" t="s">
        <v>456</v>
      </c>
      <c r="B1528" s="817"/>
      <c r="C1528" s="831" t="s">
        <v>3373</v>
      </c>
      <c r="D1528" s="819" t="s">
        <v>2</v>
      </c>
      <c r="E1528" s="850" t="s">
        <v>36</v>
      </c>
      <c r="F1528" s="821" t="s">
        <v>34</v>
      </c>
      <c r="G1528" s="822" t="s">
        <v>40</v>
      </c>
      <c r="H1528" s="843" t="s">
        <v>80</v>
      </c>
      <c r="I1528" s="17"/>
      <c r="J1528" s="17"/>
      <c r="K1528" s="32" t="s">
        <v>21</v>
      </c>
      <c r="L1528" s="3" t="s">
        <v>506</v>
      </c>
      <c r="M1528" s="803" t="s">
        <v>1164</v>
      </c>
      <c r="N1528" s="18" t="s">
        <v>491</v>
      </c>
      <c r="O1528" s="824"/>
      <c r="P1528" s="271"/>
      <c r="Q1528" s="825"/>
      <c r="R1528" s="826"/>
      <c r="S1528" s="827"/>
      <c r="T1528" s="828"/>
      <c r="U1528" s="829"/>
      <c r="V1528" s="830"/>
      <c r="W1528" s="824" t="s">
        <v>3389</v>
      </c>
      <c r="X1528" s="824"/>
      <c r="Y1528" s="706"/>
      <c r="Z1528" s="824"/>
    </row>
    <row r="1529" spans="1:26">
      <c r="A1529" s="817" t="s">
        <v>456</v>
      </c>
      <c r="B1529" s="817" t="s">
        <v>472</v>
      </c>
      <c r="C1529" s="831" t="s">
        <v>3369</v>
      </c>
      <c r="D1529" s="819" t="str">
        <f t="shared" ref="D1529" si="1515">B1529&amp;" "&amp;" "&amp;C1529</f>
        <v>08-046  ダイ (アバンの使徒)</v>
      </c>
      <c r="E1529" s="850" t="s">
        <v>36</v>
      </c>
      <c r="F1529" s="821" t="s">
        <v>34</v>
      </c>
      <c r="G1529" s="833" t="s">
        <v>19</v>
      </c>
      <c r="H1529" s="833" t="s">
        <v>19</v>
      </c>
      <c r="I1529" s="17"/>
      <c r="J1529" s="17"/>
      <c r="K1529" s="9" t="s">
        <v>21</v>
      </c>
      <c r="L1529" s="546" t="s">
        <v>205</v>
      </c>
      <c r="M1529" s="803" t="s">
        <v>4954</v>
      </c>
      <c r="N1529" s="3" t="s">
        <v>491</v>
      </c>
      <c r="O1529" s="824"/>
      <c r="P1529" s="271"/>
      <c r="Q1529" s="825">
        <v>2300</v>
      </c>
      <c r="R1529" s="826">
        <v>1620</v>
      </c>
      <c r="S1529" s="827">
        <v>950</v>
      </c>
      <c r="T1529" s="828">
        <v>1320</v>
      </c>
      <c r="U1529" s="829">
        <v>1070</v>
      </c>
      <c r="V1529" s="830">
        <f t="shared" ref="V1529" si="1516">SUM(Q1529:U1530)</f>
        <v>7260</v>
      </c>
      <c r="W1529" s="824" t="s">
        <v>3389</v>
      </c>
      <c r="X1529" s="824"/>
      <c r="Y1529" s="706"/>
      <c r="Z1529" s="824"/>
    </row>
    <row r="1530" spans="1:26">
      <c r="A1530" s="817" t="s">
        <v>456</v>
      </c>
      <c r="B1530" s="817"/>
      <c r="C1530" s="831" t="s">
        <v>3369</v>
      </c>
      <c r="D1530" s="819" t="s">
        <v>2</v>
      </c>
      <c r="E1530" s="850" t="s">
        <v>36</v>
      </c>
      <c r="F1530" s="821" t="s">
        <v>34</v>
      </c>
      <c r="G1530" s="833" t="s">
        <v>19</v>
      </c>
      <c r="H1530" s="833" t="s">
        <v>19</v>
      </c>
      <c r="I1530" s="17"/>
      <c r="J1530" s="17"/>
      <c r="K1530" s="9" t="s">
        <v>21</v>
      </c>
      <c r="L1530" s="3" t="s">
        <v>105</v>
      </c>
      <c r="M1530" s="803" t="s">
        <v>946</v>
      </c>
      <c r="N1530" s="3" t="s">
        <v>492</v>
      </c>
      <c r="O1530" s="824"/>
      <c r="P1530" s="271"/>
      <c r="Q1530" s="825"/>
      <c r="R1530" s="826"/>
      <c r="S1530" s="827"/>
      <c r="T1530" s="828"/>
      <c r="U1530" s="829"/>
      <c r="V1530" s="830"/>
      <c r="W1530" s="824" t="s">
        <v>3389</v>
      </c>
      <c r="X1530" s="824"/>
      <c r="Y1530" s="706"/>
      <c r="Z1530" s="824"/>
    </row>
    <row r="1531" spans="1:26">
      <c r="A1531" s="817" t="s">
        <v>456</v>
      </c>
      <c r="B1531" s="817" t="s">
        <v>473</v>
      </c>
      <c r="C1531" s="817" t="s">
        <v>3376</v>
      </c>
      <c r="D1531" s="819" t="str">
        <f t="shared" ref="D1531" si="1517">B1531&amp;" "&amp;" "&amp;C1531</f>
        <v>08-047  ヒュンケル (アバンの使徒)</v>
      </c>
      <c r="E1531" s="850" t="s">
        <v>36</v>
      </c>
      <c r="F1531" s="821" t="s">
        <v>34</v>
      </c>
      <c r="G1531" s="833" t="s">
        <v>19</v>
      </c>
      <c r="H1531" s="833" t="s">
        <v>19</v>
      </c>
      <c r="I1531" s="17"/>
      <c r="J1531" s="17"/>
      <c r="K1531" s="9" t="s">
        <v>21</v>
      </c>
      <c r="L1531" s="3" t="s">
        <v>3</v>
      </c>
      <c r="M1531" s="803" t="s">
        <v>947</v>
      </c>
      <c r="N1531" s="3" t="s">
        <v>490</v>
      </c>
      <c r="O1531" s="824"/>
      <c r="P1531" s="271"/>
      <c r="Q1531" s="825">
        <v>2320</v>
      </c>
      <c r="R1531" s="826">
        <v>1540</v>
      </c>
      <c r="S1531" s="827">
        <v>770</v>
      </c>
      <c r="T1531" s="828">
        <v>1160</v>
      </c>
      <c r="U1531" s="829">
        <v>1450</v>
      </c>
      <c r="V1531" s="830">
        <f t="shared" ref="V1531" si="1518">SUM(Q1531:U1532)</f>
        <v>7240</v>
      </c>
      <c r="W1531" s="378" t="s">
        <v>3389</v>
      </c>
      <c r="X1531" s="824"/>
      <c r="Y1531" s="706"/>
      <c r="Z1531" s="824"/>
    </row>
    <row r="1532" spans="1:26">
      <c r="A1532" s="817" t="s">
        <v>456</v>
      </c>
      <c r="B1532" s="817"/>
      <c r="C1532" s="817" t="s">
        <v>3376</v>
      </c>
      <c r="D1532" s="819" t="s">
        <v>2</v>
      </c>
      <c r="E1532" s="850" t="s">
        <v>36</v>
      </c>
      <c r="F1532" s="821" t="s">
        <v>34</v>
      </c>
      <c r="G1532" s="833" t="s">
        <v>19</v>
      </c>
      <c r="H1532" s="833" t="s">
        <v>19</v>
      </c>
      <c r="I1532" s="17"/>
      <c r="J1532" s="17"/>
      <c r="K1532" s="7" t="s">
        <v>37</v>
      </c>
      <c r="L1532" s="3" t="s">
        <v>506</v>
      </c>
      <c r="M1532" s="803" t="s">
        <v>1009</v>
      </c>
      <c r="N1532" s="18" t="s">
        <v>491</v>
      </c>
      <c r="O1532" s="824"/>
      <c r="P1532" s="271"/>
      <c r="Q1532" s="825"/>
      <c r="R1532" s="826"/>
      <c r="S1532" s="827"/>
      <c r="T1532" s="828"/>
      <c r="U1532" s="829"/>
      <c r="V1532" s="830"/>
      <c r="W1532" s="380" t="s">
        <v>4450</v>
      </c>
      <c r="X1532" s="824"/>
      <c r="Y1532" s="706"/>
      <c r="Z1532" s="824"/>
    </row>
    <row r="1533" spans="1:26">
      <c r="A1533" s="817" t="s">
        <v>456</v>
      </c>
      <c r="B1533" s="817" t="s">
        <v>474</v>
      </c>
      <c r="C1533" s="831" t="s">
        <v>4</v>
      </c>
      <c r="D1533" s="819" t="str">
        <f t="shared" ref="D1533" si="1519">B1533&amp;" "&amp;" "&amp;C1533</f>
        <v>08-048  クロコダイン</v>
      </c>
      <c r="E1533" s="850" t="s">
        <v>36</v>
      </c>
      <c r="F1533" s="821" t="s">
        <v>34</v>
      </c>
      <c r="G1533" s="842" t="s">
        <v>89</v>
      </c>
      <c r="H1533" s="833" t="s">
        <v>19</v>
      </c>
      <c r="I1533" s="17"/>
      <c r="J1533" s="17"/>
      <c r="K1533" s="9" t="s">
        <v>21</v>
      </c>
      <c r="L1533" s="3" t="s">
        <v>3</v>
      </c>
      <c r="M1533" s="803" t="s">
        <v>1015</v>
      </c>
      <c r="N1533" s="3" t="s">
        <v>495</v>
      </c>
      <c r="O1533" s="824"/>
      <c r="P1533" s="271"/>
      <c r="Q1533" s="825">
        <v>2400</v>
      </c>
      <c r="R1533" s="826">
        <v>1600</v>
      </c>
      <c r="S1533" s="827">
        <v>730</v>
      </c>
      <c r="T1533" s="828">
        <v>960</v>
      </c>
      <c r="U1533" s="829">
        <v>1550</v>
      </c>
      <c r="V1533" s="830">
        <f t="shared" ref="V1533" si="1520">SUM(Q1533:U1534)</f>
        <v>7240</v>
      </c>
      <c r="W1533" s="824"/>
      <c r="X1533" s="824"/>
      <c r="Y1533" s="706"/>
      <c r="Z1533" s="824"/>
    </row>
    <row r="1534" spans="1:26">
      <c r="A1534" s="817" t="s">
        <v>456</v>
      </c>
      <c r="B1534" s="817"/>
      <c r="C1534" s="831" t="s">
        <v>4</v>
      </c>
      <c r="D1534" s="819" t="s">
        <v>2</v>
      </c>
      <c r="E1534" s="850" t="s">
        <v>36</v>
      </c>
      <c r="F1534" s="821" t="s">
        <v>34</v>
      </c>
      <c r="G1534" s="842" t="s">
        <v>89</v>
      </c>
      <c r="H1534" s="833" t="s">
        <v>19</v>
      </c>
      <c r="I1534" s="17"/>
      <c r="J1534" s="17"/>
      <c r="K1534" s="7" t="s">
        <v>37</v>
      </c>
      <c r="L1534" s="18" t="s">
        <v>205</v>
      </c>
      <c r="M1534" s="803" t="s">
        <v>841</v>
      </c>
      <c r="N1534" s="18" t="s">
        <v>490</v>
      </c>
      <c r="O1534" s="824"/>
      <c r="P1534" s="271"/>
      <c r="Q1534" s="825"/>
      <c r="R1534" s="826"/>
      <c r="S1534" s="827"/>
      <c r="T1534" s="828"/>
      <c r="U1534" s="829"/>
      <c r="V1534" s="830"/>
      <c r="W1534" s="824"/>
      <c r="X1534" s="824"/>
      <c r="Y1534" s="706"/>
      <c r="Z1534" s="824"/>
    </row>
    <row r="1535" spans="1:26">
      <c r="A1535" s="817" t="s">
        <v>456</v>
      </c>
      <c r="B1535" s="817" t="s">
        <v>475</v>
      </c>
      <c r="C1535" s="831" t="s">
        <v>187</v>
      </c>
      <c r="D1535" s="819" t="str">
        <f t="shared" ref="D1535" si="1521">B1535&amp;" "&amp;" "&amp;C1535</f>
        <v>08-049  ミストバーン</v>
      </c>
      <c r="E1535" s="841" t="s">
        <v>54</v>
      </c>
      <c r="F1535" s="851" t="s">
        <v>78</v>
      </c>
      <c r="G1535" s="833" t="s">
        <v>19</v>
      </c>
      <c r="H1535" s="833" t="s">
        <v>19</v>
      </c>
      <c r="I1535" s="15"/>
      <c r="J1535" s="15"/>
      <c r="K1535" s="7" t="s">
        <v>37</v>
      </c>
      <c r="L1535" s="3" t="s">
        <v>101</v>
      </c>
      <c r="M1535" s="37" t="s">
        <v>1006</v>
      </c>
      <c r="N1535" s="3" t="s">
        <v>491</v>
      </c>
      <c r="O1535" s="824"/>
      <c r="P1535" s="271"/>
      <c r="Q1535" s="825">
        <v>2370</v>
      </c>
      <c r="R1535" s="826">
        <v>1570</v>
      </c>
      <c r="S1535" s="827">
        <v>1310</v>
      </c>
      <c r="T1535" s="828">
        <v>1100</v>
      </c>
      <c r="U1535" s="829">
        <v>1210</v>
      </c>
      <c r="V1535" s="830">
        <f t="shared" ref="V1535" si="1522">SUM(Q1535:U1536)</f>
        <v>7560</v>
      </c>
      <c r="W1535" s="824" t="s">
        <v>4687</v>
      </c>
      <c r="X1535" s="824"/>
      <c r="Y1535" s="706"/>
      <c r="Z1535" s="824"/>
    </row>
    <row r="1536" spans="1:26">
      <c r="A1536" s="817" t="s">
        <v>456</v>
      </c>
      <c r="B1536" s="817"/>
      <c r="C1536" s="831" t="s">
        <v>187</v>
      </c>
      <c r="D1536" s="819" t="s">
        <v>2</v>
      </c>
      <c r="E1536" s="841" t="s">
        <v>54</v>
      </c>
      <c r="F1536" s="851" t="s">
        <v>78</v>
      </c>
      <c r="G1536" s="833" t="s">
        <v>19</v>
      </c>
      <c r="H1536" s="833" t="s">
        <v>19</v>
      </c>
      <c r="I1536" s="15"/>
      <c r="J1536" s="15"/>
      <c r="K1536" s="7" t="s">
        <v>37</v>
      </c>
      <c r="L1536" s="3" t="s">
        <v>98</v>
      </c>
      <c r="M1536" s="803" t="s">
        <v>3570</v>
      </c>
      <c r="N1536" s="3" t="s">
        <v>492</v>
      </c>
      <c r="O1536" s="824"/>
      <c r="P1536" s="271"/>
      <c r="Q1536" s="825"/>
      <c r="R1536" s="826"/>
      <c r="S1536" s="827"/>
      <c r="T1536" s="828"/>
      <c r="U1536" s="829"/>
      <c r="V1536" s="830"/>
      <c r="W1536" s="824" t="s">
        <v>4687</v>
      </c>
      <c r="X1536" s="824"/>
      <c r="Y1536" s="706"/>
      <c r="Z1536" s="824"/>
    </row>
    <row r="1537" spans="1:26">
      <c r="A1537" s="817" t="s">
        <v>456</v>
      </c>
      <c r="B1537" s="817" t="s">
        <v>476</v>
      </c>
      <c r="C1537" s="831" t="s">
        <v>186</v>
      </c>
      <c r="D1537" s="819" t="str">
        <f t="shared" ref="D1537" si="1523">B1537&amp;" "&amp;" "&amp;C1537</f>
        <v>08-050  バーン</v>
      </c>
      <c r="E1537" s="841" t="s">
        <v>54</v>
      </c>
      <c r="F1537" s="840" t="s">
        <v>74</v>
      </c>
      <c r="G1537" s="835" t="s">
        <v>88</v>
      </c>
      <c r="H1537" s="822" t="s">
        <v>40</v>
      </c>
      <c r="I1537" s="17"/>
      <c r="J1537" s="17"/>
      <c r="K1537" s="7" t="s">
        <v>37</v>
      </c>
      <c r="L1537" s="3" t="s">
        <v>98</v>
      </c>
      <c r="M1537" s="803" t="s">
        <v>1014</v>
      </c>
      <c r="N1537" s="3" t="s">
        <v>492</v>
      </c>
      <c r="O1537" s="824"/>
      <c r="P1537" s="271"/>
      <c r="Q1537" s="825">
        <v>2620</v>
      </c>
      <c r="R1537" s="826">
        <v>740</v>
      </c>
      <c r="S1537" s="827">
        <v>2000</v>
      </c>
      <c r="T1537" s="828">
        <v>1290</v>
      </c>
      <c r="U1537" s="829">
        <v>980</v>
      </c>
      <c r="V1537" s="830">
        <f t="shared" ref="V1537" si="1524">SUM(Q1537:U1538)</f>
        <v>7630</v>
      </c>
      <c r="W1537" s="824"/>
      <c r="X1537" s="824"/>
      <c r="Y1537" s="706"/>
      <c r="Z1537" s="824"/>
    </row>
    <row r="1538" spans="1:26">
      <c r="A1538" s="817" t="s">
        <v>456</v>
      </c>
      <c r="B1538" s="817"/>
      <c r="C1538" s="831" t="s">
        <v>186</v>
      </c>
      <c r="D1538" s="819" t="s">
        <v>2</v>
      </c>
      <c r="E1538" s="841" t="s">
        <v>54</v>
      </c>
      <c r="F1538" s="840" t="s">
        <v>74</v>
      </c>
      <c r="G1538" s="835" t="s">
        <v>88</v>
      </c>
      <c r="H1538" s="822" t="s">
        <v>40</v>
      </c>
      <c r="I1538" s="17"/>
      <c r="J1538" s="17"/>
      <c r="K1538" s="9" t="s">
        <v>21</v>
      </c>
      <c r="L1538" s="3" t="s">
        <v>106</v>
      </c>
      <c r="M1538" s="803" t="s">
        <v>852</v>
      </c>
      <c r="N1538" s="18" t="s">
        <v>491</v>
      </c>
      <c r="O1538" s="824"/>
      <c r="P1538" s="271"/>
      <c r="Q1538" s="825"/>
      <c r="R1538" s="826"/>
      <c r="S1538" s="827"/>
      <c r="T1538" s="828"/>
      <c r="U1538" s="829"/>
      <c r="V1538" s="830"/>
      <c r="W1538" s="824"/>
      <c r="X1538" s="824"/>
      <c r="Y1538" s="706"/>
      <c r="Z1538" s="824"/>
    </row>
    <row r="1539" spans="1:26">
      <c r="A1539" s="817" t="s">
        <v>456</v>
      </c>
      <c r="B1539" s="817" t="s">
        <v>477</v>
      </c>
      <c r="C1539" s="831" t="s">
        <v>183</v>
      </c>
      <c r="D1539" s="819" t="str">
        <f t="shared" ref="D1539" si="1525">B1539&amp;" "&amp;" "&amp;C1539</f>
        <v>08-051  マァム</v>
      </c>
      <c r="E1539" s="841" t="s">
        <v>54</v>
      </c>
      <c r="F1539" s="821" t="s">
        <v>34</v>
      </c>
      <c r="G1539" s="833" t="s">
        <v>19</v>
      </c>
      <c r="H1539" s="833" t="s">
        <v>19</v>
      </c>
      <c r="I1539" s="15"/>
      <c r="J1539" s="15"/>
      <c r="K1539" s="9" t="s">
        <v>21</v>
      </c>
      <c r="L1539" s="3" t="s">
        <v>270</v>
      </c>
      <c r="M1539" s="803" t="s">
        <v>3571</v>
      </c>
      <c r="N1539" s="3" t="s">
        <v>496</v>
      </c>
      <c r="O1539" s="824"/>
      <c r="P1539" s="271"/>
      <c r="Q1539" s="825">
        <v>2440</v>
      </c>
      <c r="R1539" s="826">
        <v>1440</v>
      </c>
      <c r="S1539" s="827">
        <v>1020</v>
      </c>
      <c r="T1539" s="828">
        <v>1560</v>
      </c>
      <c r="U1539" s="829">
        <v>1130</v>
      </c>
      <c r="V1539" s="830">
        <f t="shared" ref="V1539" si="1526">SUM(Q1539:U1540)</f>
        <v>7590</v>
      </c>
      <c r="W1539" s="824" t="s">
        <v>3389</v>
      </c>
      <c r="X1539" s="824"/>
      <c r="Y1539" s="859" t="s">
        <v>5495</v>
      </c>
      <c r="Z1539" s="824"/>
    </row>
    <row r="1540" spans="1:26">
      <c r="A1540" s="817" t="s">
        <v>456</v>
      </c>
      <c r="B1540" s="817"/>
      <c r="C1540" s="831" t="s">
        <v>183</v>
      </c>
      <c r="D1540" s="819" t="s">
        <v>2</v>
      </c>
      <c r="E1540" s="841" t="s">
        <v>54</v>
      </c>
      <c r="F1540" s="821" t="s">
        <v>34</v>
      </c>
      <c r="G1540" s="833" t="s">
        <v>19</v>
      </c>
      <c r="H1540" s="833" t="s">
        <v>19</v>
      </c>
      <c r="I1540" s="15"/>
      <c r="J1540" s="15"/>
      <c r="K1540" s="9" t="s">
        <v>21</v>
      </c>
      <c r="L1540" s="3" t="s">
        <v>3</v>
      </c>
      <c r="M1540" s="37" t="s">
        <v>948</v>
      </c>
      <c r="N1540" s="3" t="s">
        <v>496</v>
      </c>
      <c r="O1540" s="824"/>
      <c r="P1540" s="271"/>
      <c r="Q1540" s="825"/>
      <c r="R1540" s="826"/>
      <c r="S1540" s="827"/>
      <c r="T1540" s="828"/>
      <c r="U1540" s="829"/>
      <c r="V1540" s="830"/>
      <c r="W1540" s="824" t="s">
        <v>3389</v>
      </c>
      <c r="X1540" s="824"/>
      <c r="Y1540" s="859" t="s">
        <v>5495</v>
      </c>
      <c r="Z1540" s="824"/>
    </row>
    <row r="1541" spans="1:26">
      <c r="A1541" s="817" t="s">
        <v>456</v>
      </c>
      <c r="B1541" s="817" t="s">
        <v>478</v>
      </c>
      <c r="C1541" s="831" t="s">
        <v>42</v>
      </c>
      <c r="D1541" s="819" t="str">
        <f t="shared" ref="D1541" si="1527">B1541&amp;" "&amp;" "&amp;C1541</f>
        <v>08-052  レオナ</v>
      </c>
      <c r="E1541" s="841" t="s">
        <v>54</v>
      </c>
      <c r="F1541" s="821" t="s">
        <v>34</v>
      </c>
      <c r="G1541" s="822" t="s">
        <v>40</v>
      </c>
      <c r="H1541" s="843" t="s">
        <v>80</v>
      </c>
      <c r="I1541" s="15"/>
      <c r="J1541" s="15"/>
      <c r="K1541" s="9" t="s">
        <v>21</v>
      </c>
      <c r="L1541" s="3" t="s">
        <v>3</v>
      </c>
      <c r="M1541" s="803" t="s">
        <v>3572</v>
      </c>
      <c r="N1541" s="3" t="s">
        <v>491</v>
      </c>
      <c r="O1541" s="824"/>
      <c r="P1541" s="271"/>
      <c r="Q1541" s="825">
        <v>2330</v>
      </c>
      <c r="R1541" s="826">
        <v>840</v>
      </c>
      <c r="S1541" s="827">
        <v>1740</v>
      </c>
      <c r="T1541" s="828">
        <v>1430</v>
      </c>
      <c r="U1541" s="829">
        <v>1220</v>
      </c>
      <c r="V1541" s="830">
        <f t="shared" ref="V1541" si="1528">SUM(Q1541:U1542)</f>
        <v>7560</v>
      </c>
      <c r="W1541" s="824" t="s">
        <v>3389</v>
      </c>
      <c r="X1541" s="824"/>
      <c r="Y1541" s="859" t="s">
        <v>5495</v>
      </c>
      <c r="Z1541" s="824"/>
    </row>
    <row r="1542" spans="1:26">
      <c r="A1542" s="817" t="s">
        <v>456</v>
      </c>
      <c r="B1542" s="817"/>
      <c r="C1542" s="831" t="s">
        <v>42</v>
      </c>
      <c r="D1542" s="819" t="s">
        <v>2</v>
      </c>
      <c r="E1542" s="841" t="s">
        <v>54</v>
      </c>
      <c r="F1542" s="821" t="s">
        <v>34</v>
      </c>
      <c r="G1542" s="822" t="s">
        <v>40</v>
      </c>
      <c r="H1542" s="843" t="s">
        <v>80</v>
      </c>
      <c r="I1542" s="15"/>
      <c r="J1542" s="15"/>
      <c r="K1542" s="7" t="s">
        <v>37</v>
      </c>
      <c r="L1542" s="3" t="s">
        <v>98</v>
      </c>
      <c r="M1542" s="803" t="s">
        <v>3573</v>
      </c>
      <c r="N1542" s="3" t="s">
        <v>490</v>
      </c>
      <c r="O1542" s="824"/>
      <c r="P1542" s="271"/>
      <c r="Q1542" s="825"/>
      <c r="R1542" s="826"/>
      <c r="S1542" s="827"/>
      <c r="T1542" s="828"/>
      <c r="U1542" s="829"/>
      <c r="V1542" s="830"/>
      <c r="W1542" s="824" t="s">
        <v>3389</v>
      </c>
      <c r="X1542" s="824"/>
      <c r="Y1542" s="859" t="s">
        <v>5495</v>
      </c>
      <c r="Z1542" s="824"/>
    </row>
    <row r="1543" spans="1:26">
      <c r="A1543" s="817" t="s">
        <v>456</v>
      </c>
      <c r="B1543" s="817" t="s">
        <v>479</v>
      </c>
      <c r="C1543" s="818" t="s">
        <v>497</v>
      </c>
      <c r="D1543" s="819" t="str">
        <f t="shared" ref="D1543" si="1529">B1543&amp;" "&amp;" "&amp;C1543</f>
        <v>08-053  勇者ソロ</v>
      </c>
      <c r="E1543" s="841" t="s">
        <v>54</v>
      </c>
      <c r="F1543" s="821" t="s">
        <v>34</v>
      </c>
      <c r="G1543" s="833" t="s">
        <v>19</v>
      </c>
      <c r="H1543" s="833" t="s">
        <v>19</v>
      </c>
      <c r="I1543" s="17"/>
      <c r="J1543" s="17"/>
      <c r="K1543" s="9" t="s">
        <v>21</v>
      </c>
      <c r="L1543" s="3" t="s">
        <v>131</v>
      </c>
      <c r="M1543" s="803" t="s">
        <v>3574</v>
      </c>
      <c r="N1543" s="3" t="s">
        <v>491</v>
      </c>
      <c r="O1543" s="824"/>
      <c r="P1543" s="271"/>
      <c r="Q1543" s="825">
        <v>2390</v>
      </c>
      <c r="R1543" s="826">
        <v>1510</v>
      </c>
      <c r="S1543" s="827">
        <v>1270</v>
      </c>
      <c r="T1543" s="828">
        <v>1120</v>
      </c>
      <c r="U1543" s="829">
        <v>1220</v>
      </c>
      <c r="V1543" s="830">
        <f t="shared" ref="V1543" si="1530">SUM(Q1543:U1544)</f>
        <v>7510</v>
      </c>
      <c r="W1543" s="824" t="s">
        <v>3401</v>
      </c>
      <c r="X1543" s="824"/>
      <c r="Y1543" s="706"/>
      <c r="Z1543" s="824"/>
    </row>
    <row r="1544" spans="1:26">
      <c r="A1544" s="817" t="s">
        <v>456</v>
      </c>
      <c r="B1544" s="817"/>
      <c r="C1544" s="818" t="s">
        <v>497</v>
      </c>
      <c r="D1544" s="819" t="s">
        <v>2</v>
      </c>
      <c r="E1544" s="841" t="s">
        <v>54</v>
      </c>
      <c r="F1544" s="821" t="s">
        <v>34</v>
      </c>
      <c r="G1544" s="833" t="s">
        <v>19</v>
      </c>
      <c r="H1544" s="833" t="s">
        <v>19</v>
      </c>
      <c r="I1544" s="17"/>
      <c r="J1544" s="17"/>
      <c r="K1544" s="7" t="s">
        <v>37</v>
      </c>
      <c r="L1544" s="18" t="s">
        <v>205</v>
      </c>
      <c r="M1544" s="803" t="s">
        <v>949</v>
      </c>
      <c r="N1544" s="18" t="s">
        <v>490</v>
      </c>
      <c r="O1544" s="824"/>
      <c r="P1544" s="271"/>
      <c r="Q1544" s="825"/>
      <c r="R1544" s="826"/>
      <c r="S1544" s="827"/>
      <c r="T1544" s="828"/>
      <c r="U1544" s="829"/>
      <c r="V1544" s="830"/>
      <c r="W1544" s="824" t="s">
        <v>3401</v>
      </c>
      <c r="X1544" s="824"/>
      <c r="Y1544" s="706"/>
      <c r="Z1544" s="824"/>
    </row>
    <row r="1545" spans="1:26">
      <c r="A1545" s="817" t="s">
        <v>456</v>
      </c>
      <c r="B1545" s="817" t="s">
        <v>480</v>
      </c>
      <c r="C1545" s="818" t="s">
        <v>498</v>
      </c>
      <c r="D1545" s="819" t="str">
        <f t="shared" ref="D1545" si="1531">B1545&amp;" "&amp;" "&amp;C1545</f>
        <v>08-054  アリーナ</v>
      </c>
      <c r="E1545" s="841" t="s">
        <v>54</v>
      </c>
      <c r="F1545" s="821" t="s">
        <v>34</v>
      </c>
      <c r="G1545" s="833" t="s">
        <v>19</v>
      </c>
      <c r="H1545" s="833" t="s">
        <v>19</v>
      </c>
      <c r="I1545" s="17"/>
      <c r="J1545" s="17"/>
      <c r="K1545" s="32" t="s">
        <v>21</v>
      </c>
      <c r="L1545" s="3" t="s">
        <v>506</v>
      </c>
      <c r="M1545" s="803" t="s">
        <v>1165</v>
      </c>
      <c r="N1545" s="3" t="s">
        <v>491</v>
      </c>
      <c r="O1545" s="824"/>
      <c r="P1545" s="271"/>
      <c r="Q1545" s="825">
        <v>2340</v>
      </c>
      <c r="R1545" s="826">
        <v>1620</v>
      </c>
      <c r="S1545" s="827">
        <v>1060</v>
      </c>
      <c r="T1545" s="828">
        <v>1360</v>
      </c>
      <c r="U1545" s="829">
        <v>1130</v>
      </c>
      <c r="V1545" s="830">
        <f t="shared" ref="V1545" si="1532">SUM(Q1545:U1546)</f>
        <v>7510</v>
      </c>
      <c r="W1545" s="824" t="s">
        <v>3401</v>
      </c>
      <c r="X1545" s="824"/>
      <c r="Y1545" s="706"/>
      <c r="Z1545" s="824"/>
    </row>
    <row r="1546" spans="1:26">
      <c r="A1546" s="817" t="s">
        <v>456</v>
      </c>
      <c r="B1546" s="817"/>
      <c r="C1546" s="818" t="s">
        <v>498</v>
      </c>
      <c r="D1546" s="819" t="s">
        <v>2</v>
      </c>
      <c r="E1546" s="841" t="s">
        <v>54</v>
      </c>
      <c r="F1546" s="821" t="s">
        <v>34</v>
      </c>
      <c r="G1546" s="833" t="s">
        <v>19</v>
      </c>
      <c r="H1546" s="833" t="s">
        <v>19</v>
      </c>
      <c r="I1546" s="17"/>
      <c r="J1546" s="17"/>
      <c r="K1546" s="9" t="s">
        <v>21</v>
      </c>
      <c r="L1546" s="3" t="s">
        <v>131</v>
      </c>
      <c r="M1546" s="803" t="s">
        <v>950</v>
      </c>
      <c r="N1546" s="18" t="s">
        <v>491</v>
      </c>
      <c r="O1546" s="824"/>
      <c r="P1546" s="271"/>
      <c r="Q1546" s="825"/>
      <c r="R1546" s="826"/>
      <c r="S1546" s="827"/>
      <c r="T1546" s="828"/>
      <c r="U1546" s="829"/>
      <c r="V1546" s="830"/>
      <c r="W1546" s="824" t="s">
        <v>3401</v>
      </c>
      <c r="X1546" s="824"/>
      <c r="Y1546" s="706"/>
      <c r="Z1546" s="824"/>
    </row>
    <row r="1547" spans="1:26">
      <c r="A1547" s="817" t="s">
        <v>456</v>
      </c>
      <c r="B1547" s="817" t="s">
        <v>481</v>
      </c>
      <c r="C1547" s="831" t="s">
        <v>499</v>
      </c>
      <c r="D1547" s="819" t="str">
        <f t="shared" ref="D1547" si="1533">B1547&amp;" "&amp;" "&amp;C1547</f>
        <v>08-055  マーニャ</v>
      </c>
      <c r="E1547" s="841" t="s">
        <v>54</v>
      </c>
      <c r="F1547" s="821" t="s">
        <v>34</v>
      </c>
      <c r="G1547" s="822" t="s">
        <v>40</v>
      </c>
      <c r="H1547" s="822" t="s">
        <v>40</v>
      </c>
      <c r="I1547" s="15"/>
      <c r="J1547" s="15"/>
      <c r="K1547" s="9" t="s">
        <v>21</v>
      </c>
      <c r="L1547" s="3" t="s">
        <v>106</v>
      </c>
      <c r="M1547" s="37" t="s">
        <v>1010</v>
      </c>
      <c r="N1547" s="3" t="s">
        <v>495</v>
      </c>
      <c r="O1547" s="824"/>
      <c r="P1547" s="271"/>
      <c r="Q1547" s="825">
        <v>2250</v>
      </c>
      <c r="R1547" s="826">
        <v>1150</v>
      </c>
      <c r="S1547" s="827">
        <v>1690</v>
      </c>
      <c r="T1547" s="828">
        <v>1320</v>
      </c>
      <c r="U1547" s="829">
        <v>1100</v>
      </c>
      <c r="V1547" s="830">
        <f t="shared" ref="V1547" si="1534">SUM(Q1547:U1548)</f>
        <v>7510</v>
      </c>
      <c r="W1547" s="824" t="s">
        <v>3401</v>
      </c>
      <c r="X1547" s="824"/>
      <c r="Y1547" s="706"/>
      <c r="Z1547" s="824"/>
    </row>
    <row r="1548" spans="1:26">
      <c r="A1548" s="817" t="s">
        <v>456</v>
      </c>
      <c r="B1548" s="817"/>
      <c r="C1548" s="831" t="s">
        <v>499</v>
      </c>
      <c r="D1548" s="819" t="s">
        <v>2</v>
      </c>
      <c r="E1548" s="841" t="s">
        <v>54</v>
      </c>
      <c r="F1548" s="821" t="s">
        <v>34</v>
      </c>
      <c r="G1548" s="822" t="s">
        <v>40</v>
      </c>
      <c r="H1548" s="822" t="s">
        <v>40</v>
      </c>
      <c r="I1548" s="15"/>
      <c r="J1548" s="15"/>
      <c r="K1548" s="9" t="s">
        <v>21</v>
      </c>
      <c r="L1548" s="3" t="s">
        <v>131</v>
      </c>
      <c r="M1548" s="803" t="s">
        <v>3575</v>
      </c>
      <c r="N1548" s="3" t="s">
        <v>494</v>
      </c>
      <c r="O1548" s="824"/>
      <c r="P1548" s="271"/>
      <c r="Q1548" s="825"/>
      <c r="R1548" s="826"/>
      <c r="S1548" s="827"/>
      <c r="T1548" s="828"/>
      <c r="U1548" s="829"/>
      <c r="V1548" s="830"/>
      <c r="W1548" s="824" t="s">
        <v>3401</v>
      </c>
      <c r="X1548" s="824"/>
      <c r="Y1548" s="706"/>
      <c r="Z1548" s="824"/>
    </row>
    <row r="1549" spans="1:26">
      <c r="A1549" s="817" t="s">
        <v>456</v>
      </c>
      <c r="B1549" s="817" t="s">
        <v>482</v>
      </c>
      <c r="C1549" s="818" t="s">
        <v>500</v>
      </c>
      <c r="D1549" s="819" t="str">
        <f t="shared" ref="D1549" si="1535">B1549&amp;" "&amp;" "&amp;C1549</f>
        <v>08-056  バルザック</v>
      </c>
      <c r="E1549" s="841" t="s">
        <v>54</v>
      </c>
      <c r="F1549" s="852" t="s">
        <v>75</v>
      </c>
      <c r="G1549" s="833" t="s">
        <v>19</v>
      </c>
      <c r="H1549" s="833" t="s">
        <v>19</v>
      </c>
      <c r="I1549" s="15"/>
      <c r="J1549" s="15"/>
      <c r="K1549" s="7" t="s">
        <v>37</v>
      </c>
      <c r="L1549" s="3" t="s">
        <v>506</v>
      </c>
      <c r="M1549" s="803" t="s">
        <v>1011</v>
      </c>
      <c r="N1549" s="3" t="s">
        <v>491</v>
      </c>
      <c r="O1549" s="824"/>
      <c r="P1549" s="271"/>
      <c r="Q1549" s="825">
        <v>2510</v>
      </c>
      <c r="R1549" s="826">
        <v>1630</v>
      </c>
      <c r="S1549" s="827">
        <v>1090</v>
      </c>
      <c r="T1549" s="828">
        <v>990</v>
      </c>
      <c r="U1549" s="829">
        <v>1260</v>
      </c>
      <c r="V1549" s="830">
        <f t="shared" ref="V1549" si="1536">SUM(Q1549:U1550)</f>
        <v>7480</v>
      </c>
      <c r="W1549" s="274" t="s">
        <v>3918</v>
      </c>
      <c r="X1549" s="824"/>
      <c r="Y1549" s="706"/>
      <c r="Z1549" s="824"/>
    </row>
    <row r="1550" spans="1:26">
      <c r="A1550" s="817" t="s">
        <v>456</v>
      </c>
      <c r="B1550" s="817"/>
      <c r="C1550" s="818" t="s">
        <v>500</v>
      </c>
      <c r="D1550" s="819" t="s">
        <v>2</v>
      </c>
      <c r="E1550" s="841" t="s">
        <v>54</v>
      </c>
      <c r="F1550" s="852" t="s">
        <v>75</v>
      </c>
      <c r="G1550" s="833" t="s">
        <v>19</v>
      </c>
      <c r="H1550" s="833" t="s">
        <v>19</v>
      </c>
      <c r="I1550" s="15"/>
      <c r="J1550" s="15"/>
      <c r="K1550" s="9" t="s">
        <v>21</v>
      </c>
      <c r="L1550" s="3" t="s">
        <v>105</v>
      </c>
      <c r="M1550" s="803" t="s">
        <v>848</v>
      </c>
      <c r="N1550" s="3" t="s">
        <v>491</v>
      </c>
      <c r="O1550" s="824"/>
      <c r="P1550" s="271"/>
      <c r="Q1550" s="825"/>
      <c r="R1550" s="826"/>
      <c r="S1550" s="827"/>
      <c r="T1550" s="828"/>
      <c r="U1550" s="829"/>
      <c r="V1550" s="830"/>
      <c r="W1550" s="274" t="s">
        <v>4213</v>
      </c>
      <c r="X1550" s="824"/>
      <c r="Y1550" s="706"/>
      <c r="Z1550" s="824"/>
    </row>
    <row r="1551" spans="1:26">
      <c r="A1551" s="817" t="s">
        <v>456</v>
      </c>
      <c r="B1551" s="817" t="s">
        <v>483</v>
      </c>
      <c r="C1551" s="818" t="s">
        <v>501</v>
      </c>
      <c r="D1551" s="819" t="str">
        <f t="shared" ref="D1551" si="1537">B1551&amp;" "&amp;" "&amp;C1551</f>
        <v>08-057  ダークネビュラス</v>
      </c>
      <c r="E1551" s="841" t="s">
        <v>54</v>
      </c>
      <c r="F1551" s="851" t="s">
        <v>78</v>
      </c>
      <c r="G1551" s="833" t="s">
        <v>19</v>
      </c>
      <c r="H1551" s="835" t="s">
        <v>88</v>
      </c>
      <c r="I1551" s="15"/>
      <c r="J1551" s="15"/>
      <c r="K1551" s="7" t="s">
        <v>37</v>
      </c>
      <c r="L1551" s="18" t="s">
        <v>205</v>
      </c>
      <c r="M1551" s="803" t="s">
        <v>853</v>
      </c>
      <c r="N1551" s="3" t="s">
        <v>491</v>
      </c>
      <c r="O1551" s="824"/>
      <c r="P1551" s="271"/>
      <c r="Q1551" s="825">
        <v>2550</v>
      </c>
      <c r="R1551" s="826">
        <v>1390</v>
      </c>
      <c r="S1551" s="827">
        <v>930</v>
      </c>
      <c r="T1551" s="828">
        <v>1010</v>
      </c>
      <c r="U1551" s="829">
        <v>1600</v>
      </c>
      <c r="V1551" s="830">
        <f t="shared" ref="V1551" si="1538">SUM(Q1551:U1552)</f>
        <v>7480</v>
      </c>
      <c r="W1551" s="831" t="s">
        <v>3391</v>
      </c>
      <c r="X1551" s="824"/>
      <c r="Y1551" s="706"/>
      <c r="Z1551" s="824"/>
    </row>
    <row r="1552" spans="1:26">
      <c r="A1552" s="817" t="s">
        <v>456</v>
      </c>
      <c r="B1552" s="817"/>
      <c r="C1552" s="818" t="s">
        <v>501</v>
      </c>
      <c r="D1552" s="819" t="s">
        <v>2</v>
      </c>
      <c r="E1552" s="841" t="s">
        <v>54</v>
      </c>
      <c r="F1552" s="851" t="s">
        <v>78</v>
      </c>
      <c r="G1552" s="833" t="s">
        <v>19</v>
      </c>
      <c r="H1552" s="835" t="s">
        <v>88</v>
      </c>
      <c r="I1552" s="15"/>
      <c r="J1552" s="15"/>
      <c r="K1552" s="9" t="s">
        <v>21</v>
      </c>
      <c r="L1552" s="18" t="s">
        <v>205</v>
      </c>
      <c r="M1552" s="803" t="s">
        <v>951</v>
      </c>
      <c r="N1552" s="3" t="s">
        <v>496</v>
      </c>
      <c r="O1552" s="824"/>
      <c r="P1552" s="271"/>
      <c r="Q1552" s="825"/>
      <c r="R1552" s="826"/>
      <c r="S1552" s="827"/>
      <c r="T1552" s="828"/>
      <c r="U1552" s="829"/>
      <c r="V1552" s="830"/>
      <c r="W1552" s="831" t="s">
        <v>3391</v>
      </c>
      <c r="X1552" s="824"/>
      <c r="Y1552" s="706"/>
      <c r="Z1552" s="824"/>
    </row>
    <row r="1553" spans="1:26">
      <c r="A1553" s="817" t="s">
        <v>456</v>
      </c>
      <c r="B1553" s="817" t="s">
        <v>484</v>
      </c>
      <c r="C1553" s="831" t="s">
        <v>502</v>
      </c>
      <c r="D1553" s="819" t="str">
        <f t="shared" ref="D1553" si="1539">B1553&amp;" "&amp;" "&amp;C1553</f>
        <v>08-058  サージタウス</v>
      </c>
      <c r="E1553" s="841" t="s">
        <v>54</v>
      </c>
      <c r="F1553" s="851" t="s">
        <v>78</v>
      </c>
      <c r="G1553" s="833" t="s">
        <v>19</v>
      </c>
      <c r="H1553" s="833" t="s">
        <v>19</v>
      </c>
      <c r="I1553" s="17"/>
      <c r="J1553" s="17"/>
      <c r="K1553" s="9" t="s">
        <v>21</v>
      </c>
      <c r="L1553" s="3" t="s">
        <v>270</v>
      </c>
      <c r="M1553" s="803" t="s">
        <v>952</v>
      </c>
      <c r="N1553" s="3" t="s">
        <v>494</v>
      </c>
      <c r="O1553" s="824"/>
      <c r="P1553" s="271"/>
      <c r="Q1553" s="825">
        <v>2370</v>
      </c>
      <c r="R1553" s="826">
        <v>1440</v>
      </c>
      <c r="S1553" s="827">
        <v>870</v>
      </c>
      <c r="T1553" s="828">
        <v>1260</v>
      </c>
      <c r="U1553" s="829">
        <v>1540</v>
      </c>
      <c r="V1553" s="830">
        <f t="shared" ref="V1553" si="1540">SUM(Q1553:U1554)</f>
        <v>7480</v>
      </c>
      <c r="W1553" s="444" t="s">
        <v>3391</v>
      </c>
      <c r="X1553" s="824"/>
      <c r="Y1553" s="706"/>
      <c r="Z1553" s="824"/>
    </row>
    <row r="1554" spans="1:26">
      <c r="A1554" s="817" t="s">
        <v>456</v>
      </c>
      <c r="B1554" s="817"/>
      <c r="C1554" s="831" t="s">
        <v>502</v>
      </c>
      <c r="D1554" s="819" t="s">
        <v>2</v>
      </c>
      <c r="E1554" s="841" t="s">
        <v>54</v>
      </c>
      <c r="F1554" s="851" t="s">
        <v>78</v>
      </c>
      <c r="G1554" s="833" t="s">
        <v>19</v>
      </c>
      <c r="H1554" s="833" t="s">
        <v>19</v>
      </c>
      <c r="I1554" s="17"/>
      <c r="J1554" s="17"/>
      <c r="K1554" s="9" t="s">
        <v>21</v>
      </c>
      <c r="L1554" s="3" t="s">
        <v>131</v>
      </c>
      <c r="M1554" s="803" t="s">
        <v>3576</v>
      </c>
      <c r="N1554" s="3" t="s">
        <v>490</v>
      </c>
      <c r="O1554" s="824"/>
      <c r="P1554" s="271"/>
      <c r="Q1554" s="825"/>
      <c r="R1554" s="826"/>
      <c r="S1554" s="827"/>
      <c r="T1554" s="828"/>
      <c r="U1554" s="829"/>
      <c r="V1554" s="830"/>
      <c r="W1554" s="443" t="s">
        <v>4688</v>
      </c>
      <c r="X1554" s="824"/>
      <c r="Y1554" s="706"/>
      <c r="Z1554" s="824"/>
    </row>
    <row r="1555" spans="1:26">
      <c r="A1555" s="817" t="s">
        <v>456</v>
      </c>
      <c r="B1555" s="817" t="s">
        <v>485</v>
      </c>
      <c r="C1555" s="818" t="s">
        <v>503</v>
      </c>
      <c r="D1555" s="819" t="str">
        <f t="shared" ref="D1555" si="1541">B1555&amp;" "&amp;" "&amp;C1555</f>
        <v>08-059  キングレオ</v>
      </c>
      <c r="E1555" s="841" t="s">
        <v>54</v>
      </c>
      <c r="F1555" s="857" t="s">
        <v>128</v>
      </c>
      <c r="G1555" s="833" t="s">
        <v>19</v>
      </c>
      <c r="H1555" s="833" t="s">
        <v>19</v>
      </c>
      <c r="I1555" s="17"/>
      <c r="J1555" s="17"/>
      <c r="K1555" s="7" t="s">
        <v>37</v>
      </c>
      <c r="L1555" s="18" t="s">
        <v>205</v>
      </c>
      <c r="M1555" s="803" t="s">
        <v>1007</v>
      </c>
      <c r="N1555" s="3" t="s">
        <v>490</v>
      </c>
      <c r="O1555" s="824"/>
      <c r="P1555" s="271"/>
      <c r="Q1555" s="825">
        <v>2410</v>
      </c>
      <c r="R1555" s="826">
        <v>1460</v>
      </c>
      <c r="S1555" s="827">
        <v>1010</v>
      </c>
      <c r="T1555" s="828">
        <v>1480</v>
      </c>
      <c r="U1555" s="829">
        <v>1170</v>
      </c>
      <c r="V1555" s="830">
        <f t="shared" ref="V1555" si="1542">SUM(Q1555:U1556)</f>
        <v>7530</v>
      </c>
      <c r="W1555" s="824"/>
      <c r="X1555" s="824"/>
      <c r="Y1555" s="706"/>
      <c r="Z1555" s="824"/>
    </row>
    <row r="1556" spans="1:26">
      <c r="A1556" s="817" t="s">
        <v>456</v>
      </c>
      <c r="B1556" s="817"/>
      <c r="C1556" s="818" t="s">
        <v>503</v>
      </c>
      <c r="D1556" s="819" t="s">
        <v>2</v>
      </c>
      <c r="E1556" s="841" t="s">
        <v>54</v>
      </c>
      <c r="F1556" s="857" t="s">
        <v>128</v>
      </c>
      <c r="G1556" s="833" t="s">
        <v>19</v>
      </c>
      <c r="H1556" s="833" t="s">
        <v>19</v>
      </c>
      <c r="I1556" s="17"/>
      <c r="J1556" s="17"/>
      <c r="K1556" s="7" t="s">
        <v>37</v>
      </c>
      <c r="L1556" s="3" t="s">
        <v>98</v>
      </c>
      <c r="M1556" s="803" t="s">
        <v>3577</v>
      </c>
      <c r="N1556" s="18" t="s">
        <v>492</v>
      </c>
      <c r="O1556" s="824"/>
      <c r="P1556" s="271"/>
      <c r="Q1556" s="825"/>
      <c r="R1556" s="826"/>
      <c r="S1556" s="827"/>
      <c r="T1556" s="828"/>
      <c r="U1556" s="829"/>
      <c r="V1556" s="830"/>
      <c r="W1556" s="824"/>
      <c r="X1556" s="824"/>
      <c r="Y1556" s="706"/>
      <c r="Z1556" s="824"/>
    </row>
    <row r="1557" spans="1:26">
      <c r="A1557" s="817" t="s">
        <v>456</v>
      </c>
      <c r="B1557" s="817" t="s">
        <v>486</v>
      </c>
      <c r="C1557" s="818" t="s">
        <v>504</v>
      </c>
      <c r="D1557" s="819" t="str">
        <f t="shared" ref="D1557" si="1543">B1557&amp;" "&amp;" "&amp;C1557</f>
        <v>08-060  爆炎王ガイフレア</v>
      </c>
      <c r="E1557" s="841" t="s">
        <v>54</v>
      </c>
      <c r="F1557" s="855" t="s">
        <v>130</v>
      </c>
      <c r="G1557" s="833" t="s">
        <v>19</v>
      </c>
      <c r="H1557" s="833" t="s">
        <v>19</v>
      </c>
      <c r="I1557" s="17"/>
      <c r="J1557" s="17"/>
      <c r="K1557" s="8" t="s">
        <v>99</v>
      </c>
      <c r="L1557" s="18" t="s">
        <v>205</v>
      </c>
      <c r="M1557" s="803" t="s">
        <v>3578</v>
      </c>
      <c r="N1557" s="3" t="s">
        <v>496</v>
      </c>
      <c r="O1557" s="824"/>
      <c r="P1557" s="271"/>
      <c r="Q1557" s="825">
        <v>2400</v>
      </c>
      <c r="R1557" s="826">
        <v>1670</v>
      </c>
      <c r="S1557" s="827">
        <v>1060</v>
      </c>
      <c r="T1557" s="828">
        <v>910</v>
      </c>
      <c r="U1557" s="829">
        <v>1490</v>
      </c>
      <c r="V1557" s="830">
        <f t="shared" ref="V1557" si="1544">SUM(Q1557:U1558)</f>
        <v>7530</v>
      </c>
      <c r="W1557" s="831" t="s">
        <v>3392</v>
      </c>
      <c r="X1557" s="824"/>
      <c r="Y1557" s="706"/>
      <c r="Z1557" s="824"/>
    </row>
    <row r="1558" spans="1:26">
      <c r="A1558" s="817" t="s">
        <v>456</v>
      </c>
      <c r="B1558" s="817"/>
      <c r="C1558" s="818" t="s">
        <v>504</v>
      </c>
      <c r="D1558" s="819" t="s">
        <v>2</v>
      </c>
      <c r="E1558" s="841" t="s">
        <v>54</v>
      </c>
      <c r="F1558" s="855" t="s">
        <v>130</v>
      </c>
      <c r="G1558" s="833" t="s">
        <v>19</v>
      </c>
      <c r="H1558" s="833" t="s">
        <v>19</v>
      </c>
      <c r="I1558" s="17"/>
      <c r="J1558" s="17"/>
      <c r="K1558" s="7" t="s">
        <v>37</v>
      </c>
      <c r="L1558" s="3" t="s">
        <v>20</v>
      </c>
      <c r="M1558" s="39" t="s">
        <v>3579</v>
      </c>
      <c r="N1558" s="3" t="s">
        <v>494</v>
      </c>
      <c r="O1558" s="824"/>
      <c r="P1558" s="271"/>
      <c r="Q1558" s="825"/>
      <c r="R1558" s="826"/>
      <c r="S1558" s="827"/>
      <c r="T1558" s="828"/>
      <c r="U1558" s="829"/>
      <c r="V1558" s="830"/>
      <c r="W1558" s="831" t="s">
        <v>3392</v>
      </c>
      <c r="X1558" s="824"/>
      <c r="Y1558" s="706"/>
      <c r="Z1558" s="824"/>
    </row>
    <row r="1559" spans="1:26">
      <c r="A1559" s="817" t="s">
        <v>456</v>
      </c>
      <c r="B1559" s="817" t="s">
        <v>487</v>
      </c>
      <c r="C1559" s="831" t="s">
        <v>186</v>
      </c>
      <c r="D1559" s="819" t="str">
        <f t="shared" ref="D1559" si="1545">B1559&amp;" "&amp;" "&amp;C1559</f>
        <v>08-061  バーン</v>
      </c>
      <c r="E1559" s="820" t="s">
        <v>2700</v>
      </c>
      <c r="F1559" s="840" t="s">
        <v>74</v>
      </c>
      <c r="G1559" s="835" t="s">
        <v>88</v>
      </c>
      <c r="H1559" s="822" t="s">
        <v>40</v>
      </c>
      <c r="I1559" s="17"/>
      <c r="J1559" s="17"/>
      <c r="K1559" s="9" t="s">
        <v>21</v>
      </c>
      <c r="L1559" s="3" t="s">
        <v>105</v>
      </c>
      <c r="M1559" s="803" t="s">
        <v>854</v>
      </c>
      <c r="N1559" s="3" t="s">
        <v>491</v>
      </c>
      <c r="O1559" s="824"/>
      <c r="P1559" s="271"/>
      <c r="Q1559" s="825">
        <v>2730</v>
      </c>
      <c r="R1559" s="826">
        <v>830</v>
      </c>
      <c r="S1559" s="827">
        <v>2020</v>
      </c>
      <c r="T1559" s="828">
        <v>1350</v>
      </c>
      <c r="U1559" s="829">
        <v>1050</v>
      </c>
      <c r="V1559" s="830">
        <f t="shared" ref="V1559" si="1546">SUM(Q1559:U1560)</f>
        <v>7980</v>
      </c>
      <c r="W1559" s="824"/>
      <c r="X1559" s="824"/>
      <c r="Y1559" s="706"/>
      <c r="Z1559" s="824"/>
    </row>
    <row r="1560" spans="1:26">
      <c r="A1560" s="817" t="s">
        <v>456</v>
      </c>
      <c r="B1560" s="817"/>
      <c r="C1560" s="831" t="s">
        <v>186</v>
      </c>
      <c r="D1560" s="819" t="s">
        <v>2</v>
      </c>
      <c r="E1560" s="820" t="s">
        <v>2700</v>
      </c>
      <c r="F1560" s="840" t="s">
        <v>74</v>
      </c>
      <c r="G1560" s="835" t="s">
        <v>88</v>
      </c>
      <c r="H1560" s="822" t="s">
        <v>40</v>
      </c>
      <c r="I1560" s="17"/>
      <c r="J1560" s="17"/>
      <c r="K1560" s="9" t="s">
        <v>21</v>
      </c>
      <c r="L1560" s="3" t="s">
        <v>106</v>
      </c>
      <c r="M1560" s="803" t="s">
        <v>855</v>
      </c>
      <c r="N1560" s="18" t="s">
        <v>494</v>
      </c>
      <c r="O1560" s="824"/>
      <c r="P1560" s="271"/>
      <c r="Q1560" s="825"/>
      <c r="R1560" s="826"/>
      <c r="S1560" s="827"/>
      <c r="T1560" s="828"/>
      <c r="U1560" s="829"/>
      <c r="V1560" s="830"/>
      <c r="W1560" s="824"/>
      <c r="X1560" s="824"/>
      <c r="Y1560" s="706"/>
      <c r="Z1560" s="824"/>
    </row>
    <row r="1561" spans="1:26">
      <c r="A1561" s="817" t="s">
        <v>456</v>
      </c>
      <c r="B1561" s="817" t="s">
        <v>488</v>
      </c>
      <c r="C1561" s="831" t="s">
        <v>172</v>
      </c>
      <c r="D1561" s="819" t="str">
        <f t="shared" ref="D1561" si="1547">B1561&amp;" "&amp;" "&amp;C1561</f>
        <v>08-062  ヒュンケル</v>
      </c>
      <c r="E1561" s="820" t="s">
        <v>2700</v>
      </c>
      <c r="F1561" s="840" t="s">
        <v>74</v>
      </c>
      <c r="G1561" s="833" t="s">
        <v>19</v>
      </c>
      <c r="H1561" s="833" t="s">
        <v>19</v>
      </c>
      <c r="I1561" s="17"/>
      <c r="J1561" s="17"/>
      <c r="K1561" s="9" t="s">
        <v>21</v>
      </c>
      <c r="L1561" s="3" t="s">
        <v>270</v>
      </c>
      <c r="M1561" s="803" t="s">
        <v>1166</v>
      </c>
      <c r="N1561" s="3" t="s">
        <v>491</v>
      </c>
      <c r="O1561" s="824"/>
      <c r="P1561" s="271"/>
      <c r="Q1561" s="825">
        <v>2490</v>
      </c>
      <c r="R1561" s="826">
        <v>1540</v>
      </c>
      <c r="S1561" s="827">
        <v>870</v>
      </c>
      <c r="T1561" s="828">
        <v>1600</v>
      </c>
      <c r="U1561" s="829">
        <v>1450</v>
      </c>
      <c r="V1561" s="830">
        <f t="shared" ref="V1561" si="1548">SUM(Q1561:U1562)</f>
        <v>7950</v>
      </c>
      <c r="W1561" s="824"/>
      <c r="X1561" s="824"/>
      <c r="Y1561" s="706"/>
      <c r="Z1561" s="824"/>
    </row>
    <row r="1562" spans="1:26">
      <c r="A1562" s="817" t="s">
        <v>456</v>
      </c>
      <c r="B1562" s="817"/>
      <c r="C1562" s="831" t="s">
        <v>172</v>
      </c>
      <c r="D1562" s="819" t="s">
        <v>2</v>
      </c>
      <c r="E1562" s="820" t="s">
        <v>2700</v>
      </c>
      <c r="F1562" s="840" t="s">
        <v>74</v>
      </c>
      <c r="G1562" s="833" t="s">
        <v>19</v>
      </c>
      <c r="H1562" s="833" t="s">
        <v>19</v>
      </c>
      <c r="I1562" s="17"/>
      <c r="J1562" s="17"/>
      <c r="K1562" s="7" t="s">
        <v>37</v>
      </c>
      <c r="L1562" s="3" t="s">
        <v>98</v>
      </c>
      <c r="M1562" s="803" t="s">
        <v>1012</v>
      </c>
      <c r="N1562" s="3" t="s">
        <v>492</v>
      </c>
      <c r="O1562" s="824"/>
      <c r="P1562" s="271"/>
      <c r="Q1562" s="825"/>
      <c r="R1562" s="826"/>
      <c r="S1562" s="827"/>
      <c r="T1562" s="828"/>
      <c r="U1562" s="829"/>
      <c r="V1562" s="830"/>
      <c r="W1562" s="824"/>
      <c r="X1562" s="824"/>
      <c r="Y1562" s="706"/>
      <c r="Z1562" s="824"/>
    </row>
    <row r="1563" spans="1:26">
      <c r="A1563" s="817" t="s">
        <v>456</v>
      </c>
      <c r="B1563" s="817" t="s">
        <v>489</v>
      </c>
      <c r="C1563" s="831" t="s">
        <v>505</v>
      </c>
      <c r="D1563" s="819" t="str">
        <f t="shared" ref="D1563" si="1549">B1563&amp;" "&amp;" "&amp;C1563</f>
        <v>08-063  魔剣士ピサロ</v>
      </c>
      <c r="E1563" s="820" t="s">
        <v>2700</v>
      </c>
      <c r="F1563" s="840" t="s">
        <v>74</v>
      </c>
      <c r="G1563" s="833" t="s">
        <v>19</v>
      </c>
      <c r="H1563" s="833" t="s">
        <v>19</v>
      </c>
      <c r="I1563" s="17"/>
      <c r="J1563" s="17"/>
      <c r="K1563" s="9" t="s">
        <v>21</v>
      </c>
      <c r="L1563" s="3" t="s">
        <v>131</v>
      </c>
      <c r="M1563" s="803" t="s">
        <v>1167</v>
      </c>
      <c r="N1563" s="3" t="s">
        <v>491</v>
      </c>
      <c r="O1563" s="824"/>
      <c r="P1563" s="271"/>
      <c r="Q1563" s="825">
        <v>2470</v>
      </c>
      <c r="R1563" s="826">
        <v>1670</v>
      </c>
      <c r="S1563" s="827">
        <v>1150</v>
      </c>
      <c r="T1563" s="828">
        <v>1540</v>
      </c>
      <c r="U1563" s="829">
        <v>1040</v>
      </c>
      <c r="V1563" s="830">
        <f t="shared" ref="V1563" si="1550">SUM(Q1563:U1564)</f>
        <v>7870</v>
      </c>
      <c r="W1563" s="824"/>
      <c r="X1563" s="824"/>
      <c r="Y1563" s="706"/>
      <c r="Z1563" s="824"/>
    </row>
    <row r="1564" spans="1:26">
      <c r="A1564" s="817" t="s">
        <v>456</v>
      </c>
      <c r="B1564" s="817"/>
      <c r="C1564" s="831" t="s">
        <v>505</v>
      </c>
      <c r="D1564" s="819" t="s">
        <v>2</v>
      </c>
      <c r="E1564" s="820" t="s">
        <v>2700</v>
      </c>
      <c r="F1564" s="840" t="s">
        <v>74</v>
      </c>
      <c r="G1564" s="833" t="s">
        <v>19</v>
      </c>
      <c r="H1564" s="833" t="s">
        <v>19</v>
      </c>
      <c r="I1564" s="17"/>
      <c r="J1564" s="17"/>
      <c r="K1564" s="7" t="s">
        <v>37</v>
      </c>
      <c r="L1564" s="18" t="s">
        <v>205</v>
      </c>
      <c r="M1564" s="803" t="s">
        <v>1013</v>
      </c>
      <c r="N1564" s="3" t="s">
        <v>490</v>
      </c>
      <c r="O1564" s="824"/>
      <c r="P1564" s="271"/>
      <c r="Q1564" s="825"/>
      <c r="R1564" s="826"/>
      <c r="S1564" s="827"/>
      <c r="T1564" s="828"/>
      <c r="U1564" s="829"/>
      <c r="V1564" s="830"/>
      <c r="W1564" s="824"/>
      <c r="X1564" s="824"/>
      <c r="Y1564" s="706"/>
      <c r="Z1564" s="824"/>
    </row>
    <row r="1565" spans="1:26">
      <c r="A1565" s="817" t="s">
        <v>507</v>
      </c>
      <c r="B1565" s="817" t="s">
        <v>770</v>
      </c>
      <c r="C1565" s="831" t="s">
        <v>38</v>
      </c>
      <c r="D1565" s="819" t="str">
        <f t="shared" ref="D1565" si="1551">B1565&amp;" "&amp;" "&amp;C1565</f>
        <v>07-001  ポップ</v>
      </c>
      <c r="E1565" s="858" t="s">
        <v>609</v>
      </c>
      <c r="F1565" s="821" t="s">
        <v>34</v>
      </c>
      <c r="G1565" s="822" t="s">
        <v>40</v>
      </c>
      <c r="H1565" s="822" t="s">
        <v>40</v>
      </c>
      <c r="I1565" s="845"/>
      <c r="J1565" s="845"/>
      <c r="K1565" s="35" t="s">
        <v>21</v>
      </c>
      <c r="L1565" s="33" t="s">
        <v>131</v>
      </c>
      <c r="M1565" s="803" t="s">
        <v>1068</v>
      </c>
      <c r="N1565" s="30" t="s">
        <v>496</v>
      </c>
      <c r="O1565" s="824"/>
      <c r="P1565" s="271"/>
      <c r="Q1565" s="825">
        <v>1530</v>
      </c>
      <c r="R1565" s="826">
        <v>520</v>
      </c>
      <c r="S1565" s="827">
        <v>1240</v>
      </c>
      <c r="T1565" s="828">
        <v>880</v>
      </c>
      <c r="U1565" s="829">
        <v>730</v>
      </c>
      <c r="V1565" s="830">
        <f t="shared" ref="V1565" si="1552">SUM(Q1565:U1566)</f>
        <v>4900</v>
      </c>
      <c r="W1565" s="824" t="s">
        <v>3389</v>
      </c>
      <c r="X1565" s="824"/>
      <c r="Y1565" s="706"/>
      <c r="Z1565" s="824"/>
    </row>
    <row r="1566" spans="1:26">
      <c r="A1566" s="817" t="s">
        <v>507</v>
      </c>
      <c r="B1566" s="817"/>
      <c r="C1566" s="831" t="s">
        <v>38</v>
      </c>
      <c r="D1566" s="819" t="s">
        <v>2</v>
      </c>
      <c r="E1566" s="858" t="s">
        <v>609</v>
      </c>
      <c r="F1566" s="821" t="s">
        <v>34</v>
      </c>
      <c r="G1566" s="822" t="s">
        <v>40</v>
      </c>
      <c r="H1566" s="822" t="s">
        <v>40</v>
      </c>
      <c r="I1566" s="845"/>
      <c r="J1566" s="845"/>
      <c r="K1566" s="29"/>
      <c r="L1566" s="29"/>
      <c r="M1566" s="4"/>
      <c r="N1566" s="29"/>
      <c r="O1566" s="824"/>
      <c r="P1566" s="271"/>
      <c r="Q1566" s="825"/>
      <c r="R1566" s="826"/>
      <c r="S1566" s="827"/>
      <c r="T1566" s="828"/>
      <c r="U1566" s="829"/>
      <c r="V1566" s="830"/>
      <c r="W1566" s="824" t="s">
        <v>3389</v>
      </c>
      <c r="X1566" s="824"/>
      <c r="Y1566" s="706"/>
      <c r="Z1566" s="824"/>
    </row>
    <row r="1567" spans="1:26">
      <c r="A1567" s="817" t="s">
        <v>507</v>
      </c>
      <c r="B1567" s="817" t="s">
        <v>771</v>
      </c>
      <c r="C1567" s="831" t="s">
        <v>42</v>
      </c>
      <c r="D1567" s="819" t="str">
        <f t="shared" ref="D1567" si="1553">B1567&amp;" "&amp;" "&amp;C1567</f>
        <v>07-002  レオナ</v>
      </c>
      <c r="E1567" s="858" t="s">
        <v>609</v>
      </c>
      <c r="F1567" s="821" t="s">
        <v>34</v>
      </c>
      <c r="G1567" s="822" t="s">
        <v>40</v>
      </c>
      <c r="H1567" s="843" t="s">
        <v>80</v>
      </c>
      <c r="I1567" s="845"/>
      <c r="J1567" s="845"/>
      <c r="K1567" s="7" t="s">
        <v>37</v>
      </c>
      <c r="L1567" s="33" t="s">
        <v>98</v>
      </c>
      <c r="M1567" s="803" t="s">
        <v>1168</v>
      </c>
      <c r="N1567" s="30" t="s">
        <v>492</v>
      </c>
      <c r="O1567" s="824"/>
      <c r="P1567" s="271"/>
      <c r="Q1567" s="825">
        <v>1500</v>
      </c>
      <c r="R1567" s="826">
        <v>480</v>
      </c>
      <c r="S1567" s="827">
        <v>1180</v>
      </c>
      <c r="T1567" s="828">
        <v>940</v>
      </c>
      <c r="U1567" s="829">
        <v>790</v>
      </c>
      <c r="V1567" s="830">
        <f t="shared" ref="V1567" si="1554">SUM(Q1567:U1568)</f>
        <v>4890</v>
      </c>
      <c r="W1567" s="824" t="s">
        <v>3389</v>
      </c>
      <c r="X1567" s="824"/>
      <c r="Y1567" s="706"/>
      <c r="Z1567" s="824"/>
    </row>
    <row r="1568" spans="1:26">
      <c r="A1568" s="817" t="s">
        <v>507</v>
      </c>
      <c r="B1568" s="817"/>
      <c r="C1568" s="831" t="s">
        <v>42</v>
      </c>
      <c r="D1568" s="819" t="s">
        <v>2</v>
      </c>
      <c r="E1568" s="858" t="s">
        <v>609</v>
      </c>
      <c r="F1568" s="821" t="s">
        <v>34</v>
      </c>
      <c r="G1568" s="822" t="s">
        <v>40</v>
      </c>
      <c r="H1568" s="843" t="s">
        <v>80</v>
      </c>
      <c r="I1568" s="845"/>
      <c r="J1568" s="845"/>
      <c r="K1568" s="29"/>
      <c r="L1568" s="29"/>
      <c r="M1568" s="4"/>
      <c r="N1568" s="29"/>
      <c r="O1568" s="824"/>
      <c r="P1568" s="271"/>
      <c r="Q1568" s="825"/>
      <c r="R1568" s="826"/>
      <c r="S1568" s="827"/>
      <c r="T1568" s="828"/>
      <c r="U1568" s="829"/>
      <c r="V1568" s="830"/>
      <c r="W1568" s="824" t="s">
        <v>3389</v>
      </c>
      <c r="X1568" s="824"/>
      <c r="Y1568" s="706"/>
      <c r="Z1568" s="824"/>
    </row>
    <row r="1569" spans="1:26">
      <c r="A1569" s="817" t="s">
        <v>507</v>
      </c>
      <c r="B1569" s="817" t="s">
        <v>772</v>
      </c>
      <c r="C1569" s="831" t="s">
        <v>172</v>
      </c>
      <c r="D1569" s="819" t="str">
        <f t="shared" ref="D1569" si="1555">B1569&amp;" "&amp;" "&amp;C1569</f>
        <v>07-003  ヒュンケル</v>
      </c>
      <c r="E1569" s="858" t="s">
        <v>609</v>
      </c>
      <c r="F1569" s="821" t="s">
        <v>34</v>
      </c>
      <c r="G1569" s="833" t="s">
        <v>19</v>
      </c>
      <c r="H1569" s="833" t="s">
        <v>19</v>
      </c>
      <c r="I1569" s="845"/>
      <c r="J1569" s="845"/>
      <c r="K1569" s="35" t="s">
        <v>21</v>
      </c>
      <c r="L1569" s="33" t="s">
        <v>131</v>
      </c>
      <c r="M1569" s="803" t="s">
        <v>953</v>
      </c>
      <c r="N1569" s="30" t="s">
        <v>494</v>
      </c>
      <c r="O1569" s="824"/>
      <c r="P1569" s="271"/>
      <c r="Q1569" s="825">
        <v>1560</v>
      </c>
      <c r="R1569" s="826">
        <v>1090</v>
      </c>
      <c r="S1569" s="827">
        <v>480</v>
      </c>
      <c r="T1569" s="828">
        <v>760</v>
      </c>
      <c r="U1569" s="829">
        <v>1010</v>
      </c>
      <c r="V1569" s="830">
        <f t="shared" ref="V1569" si="1556">SUM(Q1569:U1570)</f>
        <v>4900</v>
      </c>
      <c r="W1569" s="824" t="s">
        <v>3389</v>
      </c>
      <c r="X1569" s="824"/>
      <c r="Y1569" s="706"/>
      <c r="Z1569" s="824"/>
    </row>
    <row r="1570" spans="1:26">
      <c r="A1570" s="817" t="s">
        <v>507</v>
      </c>
      <c r="B1570" s="817"/>
      <c r="C1570" s="831" t="s">
        <v>172</v>
      </c>
      <c r="D1570" s="819" t="s">
        <v>2</v>
      </c>
      <c r="E1570" s="858" t="s">
        <v>609</v>
      </c>
      <c r="F1570" s="821" t="s">
        <v>34</v>
      </c>
      <c r="G1570" s="833" t="s">
        <v>19</v>
      </c>
      <c r="H1570" s="833" t="s">
        <v>19</v>
      </c>
      <c r="I1570" s="845"/>
      <c r="J1570" s="845"/>
      <c r="K1570" s="29"/>
      <c r="L1570" s="29"/>
      <c r="M1570" s="4"/>
      <c r="N1570" s="29"/>
      <c r="O1570" s="824"/>
      <c r="P1570" s="271"/>
      <c r="Q1570" s="825"/>
      <c r="R1570" s="826"/>
      <c r="S1570" s="827"/>
      <c r="T1570" s="828"/>
      <c r="U1570" s="829"/>
      <c r="V1570" s="830"/>
      <c r="W1570" s="824" t="s">
        <v>3389</v>
      </c>
      <c r="X1570" s="824"/>
      <c r="Y1570" s="706"/>
      <c r="Z1570" s="824"/>
    </row>
    <row r="1571" spans="1:26">
      <c r="A1571" s="817" t="s">
        <v>507</v>
      </c>
      <c r="B1571" s="817" t="s">
        <v>773</v>
      </c>
      <c r="C1571" s="831" t="s">
        <v>4</v>
      </c>
      <c r="D1571" s="819" t="str">
        <f t="shared" ref="D1571" si="1557">B1571&amp;" "&amp;" "&amp;C1571</f>
        <v>07-004  クロコダイン</v>
      </c>
      <c r="E1571" s="858" t="s">
        <v>609</v>
      </c>
      <c r="F1571" s="857" t="s">
        <v>128</v>
      </c>
      <c r="G1571" s="842" t="s">
        <v>89</v>
      </c>
      <c r="H1571" s="833" t="s">
        <v>19</v>
      </c>
      <c r="I1571" s="845"/>
      <c r="J1571" s="845"/>
      <c r="K1571" s="35" t="s">
        <v>21</v>
      </c>
      <c r="L1571" s="33" t="s">
        <v>270</v>
      </c>
      <c r="M1571" s="803" t="s">
        <v>1169</v>
      </c>
      <c r="N1571" s="30" t="s">
        <v>491</v>
      </c>
      <c r="O1571" s="824"/>
      <c r="P1571" s="271"/>
      <c r="Q1571" s="825">
        <v>1680</v>
      </c>
      <c r="R1571" s="826">
        <v>1140</v>
      </c>
      <c r="S1571" s="827">
        <v>460</v>
      </c>
      <c r="T1571" s="828">
        <v>590</v>
      </c>
      <c r="U1571" s="829">
        <v>1020</v>
      </c>
      <c r="V1571" s="830">
        <f t="shared" ref="V1571" si="1558">SUM(Q1571:U1572)</f>
        <v>4890</v>
      </c>
      <c r="W1571" s="824" t="s">
        <v>4687</v>
      </c>
      <c r="X1571" s="824"/>
      <c r="Y1571" s="706"/>
      <c r="Z1571" s="824"/>
    </row>
    <row r="1572" spans="1:26">
      <c r="A1572" s="817" t="s">
        <v>507</v>
      </c>
      <c r="B1572" s="817"/>
      <c r="C1572" s="831" t="s">
        <v>4</v>
      </c>
      <c r="D1572" s="819" t="s">
        <v>2</v>
      </c>
      <c r="E1572" s="858" t="s">
        <v>609</v>
      </c>
      <c r="F1572" s="857" t="s">
        <v>128</v>
      </c>
      <c r="G1572" s="842" t="s">
        <v>89</v>
      </c>
      <c r="H1572" s="833" t="s">
        <v>19</v>
      </c>
      <c r="I1572" s="845"/>
      <c r="J1572" s="845"/>
      <c r="K1572" s="29"/>
      <c r="L1572" s="29"/>
      <c r="M1572" s="4"/>
      <c r="N1572" s="29"/>
      <c r="O1572" s="824"/>
      <c r="P1572" s="271"/>
      <c r="Q1572" s="825"/>
      <c r="R1572" s="826"/>
      <c r="S1572" s="827"/>
      <c r="T1572" s="828"/>
      <c r="U1572" s="829"/>
      <c r="V1572" s="830"/>
      <c r="W1572" s="824" t="s">
        <v>4687</v>
      </c>
      <c r="X1572" s="824"/>
      <c r="Y1572" s="706"/>
      <c r="Z1572" s="824"/>
    </row>
    <row r="1573" spans="1:26">
      <c r="A1573" s="817" t="s">
        <v>507</v>
      </c>
      <c r="B1573" s="817" t="s">
        <v>774</v>
      </c>
      <c r="C1573" s="831" t="s">
        <v>1236</v>
      </c>
      <c r="D1573" s="819" t="str">
        <f t="shared" ref="D1573" si="1559">B1573&amp;" "&amp;" "&amp;C1573</f>
        <v>07-005  魔のサソリ</v>
      </c>
      <c r="E1573" s="858" t="s">
        <v>609</v>
      </c>
      <c r="F1573" s="857" t="s">
        <v>128</v>
      </c>
      <c r="G1573" s="833" t="s">
        <v>19</v>
      </c>
      <c r="H1573" s="833" t="s">
        <v>19</v>
      </c>
      <c r="I1573" s="845"/>
      <c r="J1573" s="845"/>
      <c r="K1573" s="7" t="s">
        <v>37</v>
      </c>
      <c r="L1573" s="33" t="s">
        <v>1231</v>
      </c>
      <c r="M1573" s="803" t="s">
        <v>842</v>
      </c>
      <c r="N1573" s="30" t="s">
        <v>490</v>
      </c>
      <c r="O1573" s="824"/>
      <c r="P1573" s="271"/>
      <c r="Q1573" s="825">
        <v>1580</v>
      </c>
      <c r="R1573" s="826">
        <v>1140</v>
      </c>
      <c r="S1573" s="827">
        <v>420</v>
      </c>
      <c r="T1573" s="828">
        <v>1010</v>
      </c>
      <c r="U1573" s="829">
        <v>670</v>
      </c>
      <c r="V1573" s="830">
        <f t="shared" ref="V1573" si="1560">SUM(Q1573:U1574)</f>
        <v>4820</v>
      </c>
      <c r="W1573" s="824"/>
      <c r="X1573" s="824"/>
      <c r="Y1573" s="706"/>
      <c r="Z1573" s="824"/>
    </row>
    <row r="1574" spans="1:26">
      <c r="A1574" s="817" t="s">
        <v>507</v>
      </c>
      <c r="B1574" s="817"/>
      <c r="C1574" s="831" t="s">
        <v>1236</v>
      </c>
      <c r="D1574" s="819" t="s">
        <v>2</v>
      </c>
      <c r="E1574" s="858" t="s">
        <v>609</v>
      </c>
      <c r="F1574" s="857" t="s">
        <v>128</v>
      </c>
      <c r="G1574" s="833" t="s">
        <v>19</v>
      </c>
      <c r="H1574" s="833" t="s">
        <v>19</v>
      </c>
      <c r="I1574" s="845"/>
      <c r="J1574" s="845"/>
      <c r="K1574" s="29"/>
      <c r="L1574" s="29"/>
      <c r="M1574" s="4"/>
      <c r="N1574" s="29"/>
      <c r="O1574" s="824"/>
      <c r="P1574" s="271"/>
      <c r="Q1574" s="825"/>
      <c r="R1574" s="826"/>
      <c r="S1574" s="827"/>
      <c r="T1574" s="828"/>
      <c r="U1574" s="829"/>
      <c r="V1574" s="830"/>
      <c r="W1574" s="824"/>
      <c r="X1574" s="824"/>
      <c r="Y1574" s="706"/>
      <c r="Z1574" s="824"/>
    </row>
    <row r="1575" spans="1:26">
      <c r="A1575" s="817" t="s">
        <v>507</v>
      </c>
      <c r="B1575" s="817" t="s">
        <v>775</v>
      </c>
      <c r="C1575" s="831" t="s">
        <v>642</v>
      </c>
      <c r="D1575" s="819" t="str">
        <f t="shared" ref="D1575" si="1561">B1575&amp;" "&amp;" "&amp;C1575</f>
        <v>07-006  キラーマシン テムジン改造ver.</v>
      </c>
      <c r="E1575" s="858" t="s">
        <v>609</v>
      </c>
      <c r="F1575" s="851" t="s">
        <v>78</v>
      </c>
      <c r="G1575" s="833" t="s">
        <v>19</v>
      </c>
      <c r="H1575" s="833" t="s">
        <v>19</v>
      </c>
      <c r="I1575" s="845"/>
      <c r="J1575" s="845"/>
      <c r="K1575" s="35" t="s">
        <v>21</v>
      </c>
      <c r="L1575" s="33" t="s">
        <v>3</v>
      </c>
      <c r="M1575" s="803" t="s">
        <v>954</v>
      </c>
      <c r="N1575" s="30" t="s">
        <v>496</v>
      </c>
      <c r="O1575" s="824"/>
      <c r="P1575" s="271"/>
      <c r="Q1575" s="825">
        <v>1450</v>
      </c>
      <c r="R1575" s="826">
        <v>900</v>
      </c>
      <c r="S1575" s="827">
        <v>550</v>
      </c>
      <c r="T1575" s="828">
        <v>870</v>
      </c>
      <c r="U1575" s="829">
        <v>1060</v>
      </c>
      <c r="V1575" s="830">
        <f t="shared" ref="V1575" si="1562">SUM(Q1575:U1576)</f>
        <v>4830</v>
      </c>
      <c r="W1575" s="831" t="s">
        <v>3391</v>
      </c>
      <c r="X1575" s="824"/>
      <c r="Y1575" s="706"/>
      <c r="Z1575" s="824"/>
    </row>
    <row r="1576" spans="1:26">
      <c r="A1576" s="817" t="s">
        <v>507</v>
      </c>
      <c r="B1576" s="817"/>
      <c r="C1576" s="831" t="s">
        <v>641</v>
      </c>
      <c r="D1576" s="819" t="s">
        <v>2</v>
      </c>
      <c r="E1576" s="858" t="s">
        <v>609</v>
      </c>
      <c r="F1576" s="851" t="s">
        <v>78</v>
      </c>
      <c r="G1576" s="833" t="s">
        <v>19</v>
      </c>
      <c r="H1576" s="833" t="s">
        <v>19</v>
      </c>
      <c r="I1576" s="845"/>
      <c r="J1576" s="845"/>
      <c r="K1576" s="29"/>
      <c r="L1576" s="29"/>
      <c r="M1576" s="4"/>
      <c r="N1576" s="29"/>
      <c r="O1576" s="824"/>
      <c r="P1576" s="271"/>
      <c r="Q1576" s="825"/>
      <c r="R1576" s="826"/>
      <c r="S1576" s="827"/>
      <c r="T1576" s="828"/>
      <c r="U1576" s="829"/>
      <c r="V1576" s="830"/>
      <c r="W1576" s="831" t="s">
        <v>3391</v>
      </c>
      <c r="X1576" s="824"/>
      <c r="Y1576" s="706"/>
      <c r="Z1576" s="824"/>
    </row>
    <row r="1577" spans="1:26">
      <c r="A1577" s="817" t="s">
        <v>507</v>
      </c>
      <c r="B1577" s="817" t="s">
        <v>776</v>
      </c>
      <c r="C1577" s="831" t="s">
        <v>631</v>
      </c>
      <c r="D1577" s="819" t="str">
        <f t="shared" ref="D1577" si="1563">B1577&amp;" "&amp;" "&amp;C1577</f>
        <v>07-007  スライム</v>
      </c>
      <c r="E1577" s="858" t="s">
        <v>609</v>
      </c>
      <c r="F1577" s="857" t="s">
        <v>128</v>
      </c>
      <c r="G1577" s="833" t="s">
        <v>19</v>
      </c>
      <c r="H1577" s="833" t="s">
        <v>19</v>
      </c>
      <c r="I1577" s="845"/>
      <c r="J1577" s="845"/>
      <c r="K1577" s="35" t="s">
        <v>21</v>
      </c>
      <c r="L1577" s="33" t="s">
        <v>131</v>
      </c>
      <c r="M1577" s="803" t="s">
        <v>1069</v>
      </c>
      <c r="N1577" s="30" t="s">
        <v>496</v>
      </c>
      <c r="O1577" s="824"/>
      <c r="P1577" s="271"/>
      <c r="Q1577" s="825">
        <v>1280</v>
      </c>
      <c r="R1577" s="826">
        <v>790</v>
      </c>
      <c r="S1577" s="827">
        <v>840</v>
      </c>
      <c r="T1577" s="828">
        <v>920</v>
      </c>
      <c r="U1577" s="829">
        <v>860</v>
      </c>
      <c r="V1577" s="830">
        <f t="shared" ref="V1577" si="1564">SUM(Q1577:U1578)</f>
        <v>4690</v>
      </c>
      <c r="W1577" s="824" t="s">
        <v>3399</v>
      </c>
      <c r="X1577" s="824"/>
      <c r="Y1577" s="706"/>
      <c r="Z1577" s="824"/>
    </row>
    <row r="1578" spans="1:26">
      <c r="A1578" s="817" t="s">
        <v>507</v>
      </c>
      <c r="B1578" s="817"/>
      <c r="C1578" s="831" t="s">
        <v>631</v>
      </c>
      <c r="D1578" s="819" t="s">
        <v>2</v>
      </c>
      <c r="E1578" s="858" t="s">
        <v>609</v>
      </c>
      <c r="F1578" s="857" t="s">
        <v>128</v>
      </c>
      <c r="G1578" s="833" t="s">
        <v>19</v>
      </c>
      <c r="H1578" s="833" t="s">
        <v>19</v>
      </c>
      <c r="I1578" s="845"/>
      <c r="J1578" s="845"/>
      <c r="K1578" s="29"/>
      <c r="L1578" s="29"/>
      <c r="M1578" s="4"/>
      <c r="N1578" s="29"/>
      <c r="O1578" s="824"/>
      <c r="P1578" s="271"/>
      <c r="Q1578" s="825"/>
      <c r="R1578" s="826"/>
      <c r="S1578" s="827"/>
      <c r="T1578" s="828"/>
      <c r="U1578" s="829"/>
      <c r="V1578" s="830"/>
      <c r="W1578" s="824" t="s">
        <v>3399</v>
      </c>
      <c r="X1578" s="824"/>
      <c r="Y1578" s="706"/>
      <c r="Z1578" s="824"/>
    </row>
    <row r="1579" spans="1:26">
      <c r="A1579" s="817" t="s">
        <v>507</v>
      </c>
      <c r="B1579" s="817" t="s">
        <v>777</v>
      </c>
      <c r="C1579" s="831" t="s">
        <v>643</v>
      </c>
      <c r="D1579" s="819" t="str">
        <f t="shared" ref="D1579" si="1565">B1579&amp;" "&amp;" "&amp;C1579</f>
        <v>07-008  メイジドラキー</v>
      </c>
      <c r="E1579" s="858" t="s">
        <v>609</v>
      </c>
      <c r="F1579" s="857" t="s">
        <v>128</v>
      </c>
      <c r="G1579" s="833" t="s">
        <v>19</v>
      </c>
      <c r="H1579" s="835" t="s">
        <v>88</v>
      </c>
      <c r="I1579" s="845"/>
      <c r="J1579" s="845"/>
      <c r="K1579" s="35" t="s">
        <v>21</v>
      </c>
      <c r="L1579" s="33" t="s">
        <v>330</v>
      </c>
      <c r="M1579" s="803" t="s">
        <v>3580</v>
      </c>
      <c r="N1579" s="30" t="s">
        <v>491</v>
      </c>
      <c r="O1579" s="824">
        <v>3</v>
      </c>
      <c r="P1579" s="271"/>
      <c r="Q1579" s="825">
        <v>1350</v>
      </c>
      <c r="R1579" s="826">
        <v>800</v>
      </c>
      <c r="S1579" s="827">
        <v>970</v>
      </c>
      <c r="T1579" s="828">
        <v>1060</v>
      </c>
      <c r="U1579" s="829">
        <v>560</v>
      </c>
      <c r="V1579" s="830">
        <f t="shared" ref="V1579" si="1566">SUM(Q1579:U1580)</f>
        <v>4740</v>
      </c>
      <c r="W1579" s="824"/>
      <c r="X1579" s="824"/>
      <c r="Y1579" s="706"/>
      <c r="Z1579" s="824"/>
    </row>
    <row r="1580" spans="1:26">
      <c r="A1580" s="817" t="s">
        <v>507</v>
      </c>
      <c r="B1580" s="817"/>
      <c r="C1580" s="831" t="s">
        <v>643</v>
      </c>
      <c r="D1580" s="819" t="s">
        <v>2</v>
      </c>
      <c r="E1580" s="858" t="s">
        <v>609</v>
      </c>
      <c r="F1580" s="857" t="s">
        <v>128</v>
      </c>
      <c r="G1580" s="833" t="s">
        <v>19</v>
      </c>
      <c r="H1580" s="835" t="s">
        <v>88</v>
      </c>
      <c r="I1580" s="845"/>
      <c r="J1580" s="845"/>
      <c r="K1580" s="29"/>
      <c r="L1580" s="29"/>
      <c r="M1580" s="4"/>
      <c r="N1580" s="29"/>
      <c r="O1580" s="824">
        <v>1</v>
      </c>
      <c r="P1580" s="271"/>
      <c r="Q1580" s="825"/>
      <c r="R1580" s="826"/>
      <c r="S1580" s="827"/>
      <c r="T1580" s="828"/>
      <c r="U1580" s="829"/>
      <c r="V1580" s="830"/>
      <c r="W1580" s="824"/>
      <c r="X1580" s="824"/>
      <c r="Y1580" s="706"/>
      <c r="Z1580" s="824"/>
    </row>
    <row r="1581" spans="1:26">
      <c r="A1581" s="817" t="s">
        <v>507</v>
      </c>
      <c r="B1581" s="817" t="s">
        <v>778</v>
      </c>
      <c r="C1581" s="831" t="s">
        <v>632</v>
      </c>
      <c r="D1581" s="819" t="str">
        <f t="shared" ref="D1581" si="1567">B1581&amp;" "&amp;" "&amp;C1581</f>
        <v>07-009  ホイミスライム</v>
      </c>
      <c r="E1581" s="858" t="s">
        <v>609</v>
      </c>
      <c r="F1581" s="857" t="s">
        <v>128</v>
      </c>
      <c r="G1581" s="833" t="s">
        <v>19</v>
      </c>
      <c r="H1581" s="843" t="s">
        <v>80</v>
      </c>
      <c r="I1581" s="845"/>
      <c r="J1581" s="845"/>
      <c r="K1581" s="11" t="s">
        <v>81</v>
      </c>
      <c r="L1581" s="33" t="s">
        <v>81</v>
      </c>
      <c r="M1581" s="803" t="s">
        <v>1038</v>
      </c>
      <c r="N1581" s="30" t="s">
        <v>492</v>
      </c>
      <c r="O1581" s="824">
        <v>3</v>
      </c>
      <c r="P1581" s="271"/>
      <c r="Q1581" s="825">
        <v>1470</v>
      </c>
      <c r="R1581" s="826">
        <v>590</v>
      </c>
      <c r="S1581" s="827">
        <v>940</v>
      </c>
      <c r="T1581" s="828">
        <v>1000</v>
      </c>
      <c r="U1581" s="829">
        <v>750</v>
      </c>
      <c r="V1581" s="830">
        <f t="shared" ref="V1581" si="1568">SUM(Q1581:U1582)</f>
        <v>4750</v>
      </c>
      <c r="W1581" s="824" t="s">
        <v>3399</v>
      </c>
      <c r="X1581" s="824"/>
      <c r="Y1581" s="706"/>
      <c r="Z1581" s="824"/>
    </row>
    <row r="1582" spans="1:26">
      <c r="A1582" s="817" t="s">
        <v>507</v>
      </c>
      <c r="B1582" s="817"/>
      <c r="C1582" s="831" t="s">
        <v>632</v>
      </c>
      <c r="D1582" s="819" t="s">
        <v>2</v>
      </c>
      <c r="E1582" s="858" t="s">
        <v>609</v>
      </c>
      <c r="F1582" s="857" t="s">
        <v>128</v>
      </c>
      <c r="G1582" s="833" t="s">
        <v>19</v>
      </c>
      <c r="H1582" s="843" t="s">
        <v>80</v>
      </c>
      <c r="I1582" s="845"/>
      <c r="J1582" s="845"/>
      <c r="K1582" s="29"/>
      <c r="L1582" s="29"/>
      <c r="M1582" s="4"/>
      <c r="N1582" s="29"/>
      <c r="O1582" s="824">
        <v>1</v>
      </c>
      <c r="P1582" s="271"/>
      <c r="Q1582" s="825"/>
      <c r="R1582" s="826"/>
      <c r="S1582" s="827"/>
      <c r="T1582" s="828"/>
      <c r="U1582" s="829"/>
      <c r="V1582" s="830"/>
      <c r="W1582" s="824" t="s">
        <v>3399</v>
      </c>
      <c r="X1582" s="824"/>
      <c r="Y1582" s="706"/>
      <c r="Z1582" s="824"/>
    </row>
    <row r="1583" spans="1:26">
      <c r="A1583" s="817" t="s">
        <v>507</v>
      </c>
      <c r="B1583" s="817" t="s">
        <v>779</v>
      </c>
      <c r="C1583" s="831" t="s">
        <v>633</v>
      </c>
      <c r="D1583" s="819" t="str">
        <f t="shared" ref="D1583" si="1569">B1583&amp;" "&amp;" "&amp;C1583</f>
        <v>07-010  トンブレロ</v>
      </c>
      <c r="E1583" s="858" t="s">
        <v>609</v>
      </c>
      <c r="F1583" s="857" t="s">
        <v>128</v>
      </c>
      <c r="G1583" s="842" t="s">
        <v>89</v>
      </c>
      <c r="H1583" s="833" t="s">
        <v>19</v>
      </c>
      <c r="I1583" s="845"/>
      <c r="J1583" s="845"/>
      <c r="K1583" s="35" t="s">
        <v>21</v>
      </c>
      <c r="L1583" s="33" t="s">
        <v>131</v>
      </c>
      <c r="M1583" s="803" t="s">
        <v>856</v>
      </c>
      <c r="N1583" s="30" t="s">
        <v>494</v>
      </c>
      <c r="O1583" s="824">
        <v>3</v>
      </c>
      <c r="P1583" s="271"/>
      <c r="Q1583" s="825">
        <v>1420</v>
      </c>
      <c r="R1583" s="826">
        <v>560</v>
      </c>
      <c r="S1583" s="827">
        <v>910</v>
      </c>
      <c r="T1583" s="828">
        <v>860</v>
      </c>
      <c r="U1583" s="829">
        <v>990</v>
      </c>
      <c r="V1583" s="830">
        <f t="shared" ref="V1583" si="1570">SUM(Q1583:U1584)</f>
        <v>4740</v>
      </c>
      <c r="W1583" s="824" t="s">
        <v>4680</v>
      </c>
      <c r="X1583" s="824"/>
      <c r="Y1583" s="706"/>
      <c r="Z1583" s="824"/>
    </row>
    <row r="1584" spans="1:26">
      <c r="A1584" s="817" t="s">
        <v>507</v>
      </c>
      <c r="B1584" s="817"/>
      <c r="C1584" s="831" t="s">
        <v>633</v>
      </c>
      <c r="D1584" s="819" t="s">
        <v>2</v>
      </c>
      <c r="E1584" s="858" t="s">
        <v>609</v>
      </c>
      <c r="F1584" s="857" t="s">
        <v>128</v>
      </c>
      <c r="G1584" s="842" t="s">
        <v>89</v>
      </c>
      <c r="H1584" s="833" t="s">
        <v>19</v>
      </c>
      <c r="I1584" s="845"/>
      <c r="J1584" s="845"/>
      <c r="K1584" s="29"/>
      <c r="L1584" s="29"/>
      <c r="M1584" s="4"/>
      <c r="N1584" s="29"/>
      <c r="O1584" s="824">
        <v>1</v>
      </c>
      <c r="P1584" s="271"/>
      <c r="Q1584" s="825"/>
      <c r="R1584" s="826"/>
      <c r="S1584" s="827"/>
      <c r="T1584" s="828"/>
      <c r="U1584" s="829"/>
      <c r="V1584" s="830"/>
      <c r="W1584" s="824" t="s">
        <v>4680</v>
      </c>
      <c r="X1584" s="824"/>
      <c r="Y1584" s="706"/>
      <c r="Z1584" s="824"/>
    </row>
    <row r="1585" spans="1:26">
      <c r="A1585" s="817" t="s">
        <v>507</v>
      </c>
      <c r="B1585" s="817" t="s">
        <v>780</v>
      </c>
      <c r="C1585" s="831" t="s">
        <v>636</v>
      </c>
      <c r="D1585" s="819" t="str">
        <f t="shared" ref="D1585" si="1571">B1585&amp;" "&amp;" "&amp;C1585</f>
        <v>07-011  がいこつ</v>
      </c>
      <c r="E1585" s="858" t="s">
        <v>609</v>
      </c>
      <c r="F1585" s="856" t="s">
        <v>129</v>
      </c>
      <c r="G1585" s="833" t="s">
        <v>19</v>
      </c>
      <c r="H1585" s="833" t="s">
        <v>19</v>
      </c>
      <c r="I1585" s="845"/>
      <c r="J1585" s="845"/>
      <c r="K1585" s="35" t="s">
        <v>21</v>
      </c>
      <c r="L1585" s="33" t="s">
        <v>270</v>
      </c>
      <c r="M1585" s="803" t="s">
        <v>1203</v>
      </c>
      <c r="N1585" s="30" t="s">
        <v>491</v>
      </c>
      <c r="O1585" s="824"/>
      <c r="P1585" s="271"/>
      <c r="Q1585" s="825">
        <v>1490</v>
      </c>
      <c r="R1585" s="826">
        <v>950</v>
      </c>
      <c r="S1585" s="827">
        <v>610</v>
      </c>
      <c r="T1585" s="828">
        <v>700</v>
      </c>
      <c r="U1585" s="829">
        <v>1010</v>
      </c>
      <c r="V1585" s="830">
        <f t="shared" ref="V1585" si="1572">SUM(Q1585:U1586)</f>
        <v>4760</v>
      </c>
      <c r="W1585" s="824" t="s">
        <v>3400</v>
      </c>
      <c r="X1585" s="824"/>
      <c r="Y1585" s="706"/>
      <c r="Z1585" s="824"/>
    </row>
    <row r="1586" spans="1:26">
      <c r="A1586" s="817" t="s">
        <v>507</v>
      </c>
      <c r="B1586" s="817"/>
      <c r="C1586" s="831" t="s">
        <v>636</v>
      </c>
      <c r="D1586" s="819" t="s">
        <v>2</v>
      </c>
      <c r="E1586" s="858" t="s">
        <v>609</v>
      </c>
      <c r="F1586" s="856" t="s">
        <v>129</v>
      </c>
      <c r="G1586" s="833" t="s">
        <v>19</v>
      </c>
      <c r="H1586" s="833" t="s">
        <v>19</v>
      </c>
      <c r="I1586" s="845"/>
      <c r="J1586" s="845"/>
      <c r="K1586" s="29"/>
      <c r="L1586" s="29"/>
      <c r="M1586" s="4"/>
      <c r="N1586" s="29"/>
      <c r="O1586" s="824"/>
      <c r="P1586" s="271"/>
      <c r="Q1586" s="825"/>
      <c r="R1586" s="826"/>
      <c r="S1586" s="827"/>
      <c r="T1586" s="828"/>
      <c r="U1586" s="829"/>
      <c r="V1586" s="830"/>
      <c r="W1586" s="824" t="s">
        <v>3400</v>
      </c>
      <c r="X1586" s="824"/>
      <c r="Y1586" s="706"/>
      <c r="Z1586" s="824"/>
    </row>
    <row r="1587" spans="1:26">
      <c r="A1587" s="817" t="s">
        <v>507</v>
      </c>
      <c r="B1587" s="817" t="s">
        <v>781</v>
      </c>
      <c r="C1587" s="831" t="s">
        <v>637</v>
      </c>
      <c r="D1587" s="819" t="str">
        <f t="shared" ref="D1587" si="1573">B1587&amp;" "&amp;" "&amp;C1587</f>
        <v>07-012  ミイラ男</v>
      </c>
      <c r="E1587" s="858" t="s">
        <v>609</v>
      </c>
      <c r="F1587" s="856" t="s">
        <v>129</v>
      </c>
      <c r="G1587" s="833" t="s">
        <v>19</v>
      </c>
      <c r="H1587" s="833" t="s">
        <v>19</v>
      </c>
      <c r="I1587" s="845"/>
      <c r="J1587" s="845"/>
      <c r="K1587" s="8" t="s">
        <v>99</v>
      </c>
      <c r="L1587" s="33" t="s">
        <v>131</v>
      </c>
      <c r="M1587" s="803" t="s">
        <v>1190</v>
      </c>
      <c r="N1587" s="30" t="s">
        <v>496</v>
      </c>
      <c r="O1587" s="824"/>
      <c r="P1587" s="271"/>
      <c r="Q1587" s="825">
        <v>1550</v>
      </c>
      <c r="R1587" s="826">
        <v>1150</v>
      </c>
      <c r="S1587" s="827">
        <v>520</v>
      </c>
      <c r="T1587" s="828">
        <v>710</v>
      </c>
      <c r="U1587" s="829">
        <v>860</v>
      </c>
      <c r="V1587" s="830">
        <f t="shared" ref="V1587" si="1574">SUM(Q1587:U1588)</f>
        <v>4790</v>
      </c>
      <c r="W1587" s="824"/>
      <c r="X1587" s="824"/>
      <c r="Y1587" s="706"/>
      <c r="Z1587" s="824"/>
    </row>
    <row r="1588" spans="1:26">
      <c r="A1588" s="817" t="s">
        <v>507</v>
      </c>
      <c r="B1588" s="817"/>
      <c r="C1588" s="831" t="s">
        <v>637</v>
      </c>
      <c r="D1588" s="819" t="s">
        <v>2</v>
      </c>
      <c r="E1588" s="858" t="s">
        <v>609</v>
      </c>
      <c r="F1588" s="856" t="s">
        <v>129</v>
      </c>
      <c r="G1588" s="833" t="s">
        <v>19</v>
      </c>
      <c r="H1588" s="833" t="s">
        <v>19</v>
      </c>
      <c r="I1588" s="845"/>
      <c r="J1588" s="845"/>
      <c r="K1588" s="29"/>
      <c r="L1588" s="29"/>
      <c r="M1588" s="4"/>
      <c r="N1588" s="29"/>
      <c r="O1588" s="824"/>
      <c r="P1588" s="271"/>
      <c r="Q1588" s="825"/>
      <c r="R1588" s="826"/>
      <c r="S1588" s="827"/>
      <c r="T1588" s="828"/>
      <c r="U1588" s="829"/>
      <c r="V1588" s="830"/>
      <c r="W1588" s="824"/>
      <c r="X1588" s="824"/>
      <c r="Y1588" s="706"/>
      <c r="Z1588" s="824"/>
    </row>
    <row r="1589" spans="1:26">
      <c r="A1589" s="817" t="s">
        <v>507</v>
      </c>
      <c r="B1589" s="817" t="s">
        <v>782</v>
      </c>
      <c r="C1589" s="831" t="s">
        <v>1223</v>
      </c>
      <c r="D1589" s="819" t="str">
        <f t="shared" ref="D1589" si="1575">B1589&amp;" "&amp;" "&amp;C1589</f>
        <v>07-013  ガーゴイル</v>
      </c>
      <c r="E1589" s="858" t="s">
        <v>609</v>
      </c>
      <c r="F1589" s="852" t="s">
        <v>75</v>
      </c>
      <c r="G1589" s="833" t="s">
        <v>1224</v>
      </c>
      <c r="H1589" s="835" t="s">
        <v>88</v>
      </c>
      <c r="I1589" s="845"/>
      <c r="J1589" s="845"/>
      <c r="K1589" s="35" t="s">
        <v>21</v>
      </c>
      <c r="L1589" s="33" t="s">
        <v>131</v>
      </c>
      <c r="M1589" s="803" t="s">
        <v>1070</v>
      </c>
      <c r="N1589" s="30" t="s">
        <v>494</v>
      </c>
      <c r="O1589" s="824">
        <v>3</v>
      </c>
      <c r="P1589" s="271"/>
      <c r="Q1589" s="825">
        <v>1440</v>
      </c>
      <c r="R1589" s="826">
        <v>1030</v>
      </c>
      <c r="S1589" s="827">
        <v>500</v>
      </c>
      <c r="T1589" s="828">
        <v>960</v>
      </c>
      <c r="U1589" s="829">
        <v>870</v>
      </c>
      <c r="V1589" s="830">
        <f t="shared" ref="V1589" si="1576">SUM(Q1589:U1590)</f>
        <v>4800</v>
      </c>
      <c r="W1589" s="824"/>
      <c r="X1589" s="824"/>
      <c r="Y1589" s="706"/>
      <c r="Z1589" s="824"/>
    </row>
    <row r="1590" spans="1:26">
      <c r="A1590" s="817" t="s">
        <v>507</v>
      </c>
      <c r="B1590" s="817"/>
      <c r="C1590" s="831" t="s">
        <v>1223</v>
      </c>
      <c r="D1590" s="819" t="s">
        <v>2</v>
      </c>
      <c r="E1590" s="858" t="s">
        <v>609</v>
      </c>
      <c r="F1590" s="852" t="s">
        <v>75</v>
      </c>
      <c r="G1590" s="833" t="s">
        <v>19</v>
      </c>
      <c r="H1590" s="835" t="s">
        <v>88</v>
      </c>
      <c r="I1590" s="845"/>
      <c r="J1590" s="845"/>
      <c r="K1590" s="29"/>
      <c r="L1590" s="29"/>
      <c r="M1590" s="4"/>
      <c r="N1590" s="29"/>
      <c r="O1590" s="824">
        <v>1</v>
      </c>
      <c r="P1590" s="271"/>
      <c r="Q1590" s="825"/>
      <c r="R1590" s="826"/>
      <c r="S1590" s="827"/>
      <c r="T1590" s="828"/>
      <c r="U1590" s="829"/>
      <c r="V1590" s="830"/>
      <c r="W1590" s="824"/>
      <c r="X1590" s="824"/>
      <c r="Y1590" s="706"/>
      <c r="Z1590" s="824"/>
    </row>
    <row r="1591" spans="1:26">
      <c r="A1591" s="817" t="s">
        <v>507</v>
      </c>
      <c r="B1591" s="817" t="s">
        <v>783</v>
      </c>
      <c r="C1591" s="831" t="s">
        <v>1214</v>
      </c>
      <c r="D1591" s="819" t="str">
        <f t="shared" ref="D1591" si="1577">B1591&amp;" "&amp;" "&amp;C1591</f>
        <v>07-014  ゴースト</v>
      </c>
      <c r="E1591" s="858" t="s">
        <v>609</v>
      </c>
      <c r="F1591" s="851" t="s">
        <v>78</v>
      </c>
      <c r="G1591" s="833" t="s">
        <v>19</v>
      </c>
      <c r="H1591" s="835" t="s">
        <v>88</v>
      </c>
      <c r="I1591" s="845"/>
      <c r="J1591" s="845"/>
      <c r="K1591" s="35" t="s">
        <v>21</v>
      </c>
      <c r="L1591" s="33" t="s">
        <v>131</v>
      </c>
      <c r="M1591" s="803" t="s">
        <v>1071</v>
      </c>
      <c r="N1591" s="30" t="s">
        <v>496</v>
      </c>
      <c r="O1591" s="824"/>
      <c r="P1591" s="271"/>
      <c r="Q1591" s="825">
        <v>1280</v>
      </c>
      <c r="R1591" s="826">
        <v>1050</v>
      </c>
      <c r="S1591" s="827">
        <v>990</v>
      </c>
      <c r="T1591" s="828">
        <v>930</v>
      </c>
      <c r="U1591" s="829">
        <v>490</v>
      </c>
      <c r="V1591" s="830">
        <f t="shared" ref="V1591" si="1578">SUM(Q1591:U1592)</f>
        <v>4740</v>
      </c>
      <c r="W1591" s="443" t="s">
        <v>3918</v>
      </c>
      <c r="X1591" s="824"/>
      <c r="Y1591" s="706"/>
      <c r="Z1591" s="824"/>
    </row>
    <row r="1592" spans="1:26">
      <c r="A1592" s="817" t="s">
        <v>507</v>
      </c>
      <c r="B1592" s="817"/>
      <c r="C1592" s="831" t="s">
        <v>1214</v>
      </c>
      <c r="D1592" s="819" t="s">
        <v>2</v>
      </c>
      <c r="E1592" s="858" t="s">
        <v>609</v>
      </c>
      <c r="F1592" s="851" t="s">
        <v>78</v>
      </c>
      <c r="G1592" s="833" t="s">
        <v>19</v>
      </c>
      <c r="H1592" s="835" t="s">
        <v>88</v>
      </c>
      <c r="I1592" s="845"/>
      <c r="J1592" s="845"/>
      <c r="K1592" s="29"/>
      <c r="L1592" s="29"/>
      <c r="M1592" s="4"/>
      <c r="N1592" s="29"/>
      <c r="O1592" s="824"/>
      <c r="P1592" s="271"/>
      <c r="Q1592" s="825"/>
      <c r="R1592" s="826"/>
      <c r="S1592" s="827"/>
      <c r="T1592" s="828"/>
      <c r="U1592" s="829"/>
      <c r="V1592" s="830"/>
      <c r="W1592" s="443" t="s">
        <v>4681</v>
      </c>
      <c r="X1592" s="824"/>
      <c r="Y1592" s="706"/>
      <c r="Z1592" s="824"/>
    </row>
    <row r="1593" spans="1:26">
      <c r="A1593" s="817" t="s">
        <v>507</v>
      </c>
      <c r="B1593" s="817" t="s">
        <v>784</v>
      </c>
      <c r="C1593" s="831" t="s">
        <v>3403</v>
      </c>
      <c r="D1593" s="819" t="str">
        <f t="shared" ref="D1593" si="1579">B1593&amp;" "&amp;" "&amp;C1593</f>
        <v>07-015  ゴーレム</v>
      </c>
      <c r="E1593" s="858" t="s">
        <v>609</v>
      </c>
      <c r="F1593" s="851" t="s">
        <v>78</v>
      </c>
      <c r="G1593" s="833" t="s">
        <v>19</v>
      </c>
      <c r="H1593" s="833" t="s">
        <v>19</v>
      </c>
      <c r="I1593" s="845"/>
      <c r="J1593" s="845"/>
      <c r="K1593" s="35" t="s">
        <v>21</v>
      </c>
      <c r="L1593" s="33" t="s">
        <v>131</v>
      </c>
      <c r="M1593" s="803" t="s">
        <v>955</v>
      </c>
      <c r="N1593" s="30" t="s">
        <v>491</v>
      </c>
      <c r="O1593" s="824">
        <v>3</v>
      </c>
      <c r="P1593" s="271"/>
      <c r="Q1593" s="825">
        <v>1610</v>
      </c>
      <c r="R1593" s="826">
        <v>970</v>
      </c>
      <c r="S1593" s="827">
        <v>470</v>
      </c>
      <c r="T1593" s="828">
        <v>580</v>
      </c>
      <c r="U1593" s="829">
        <v>1170</v>
      </c>
      <c r="V1593" s="830">
        <f t="shared" ref="V1593" si="1580">SUM(Q1593:U1594)</f>
        <v>4800</v>
      </c>
      <c r="W1593" s="824"/>
      <c r="X1593" s="824"/>
      <c r="Y1593" s="706"/>
      <c r="Z1593" s="824"/>
    </row>
    <row r="1594" spans="1:26">
      <c r="A1594" s="817" t="s">
        <v>507</v>
      </c>
      <c r="B1594" s="817"/>
      <c r="C1594" s="831" t="s">
        <v>3403</v>
      </c>
      <c r="D1594" s="819" t="s">
        <v>2</v>
      </c>
      <c r="E1594" s="858" t="s">
        <v>609</v>
      </c>
      <c r="F1594" s="851" t="s">
        <v>78</v>
      </c>
      <c r="G1594" s="833" t="s">
        <v>19</v>
      </c>
      <c r="H1594" s="833" t="s">
        <v>19</v>
      </c>
      <c r="I1594" s="845"/>
      <c r="J1594" s="845"/>
      <c r="K1594" s="29"/>
      <c r="L1594" s="29"/>
      <c r="M1594" s="4"/>
      <c r="N1594" s="29"/>
      <c r="O1594" s="824">
        <v>1</v>
      </c>
      <c r="P1594" s="271"/>
      <c r="Q1594" s="825"/>
      <c r="R1594" s="826"/>
      <c r="S1594" s="827"/>
      <c r="T1594" s="828"/>
      <c r="U1594" s="829"/>
      <c r="V1594" s="830"/>
      <c r="W1594" s="824"/>
      <c r="X1594" s="824"/>
      <c r="Y1594" s="706"/>
      <c r="Z1594" s="824"/>
    </row>
    <row r="1595" spans="1:26">
      <c r="A1595" s="817" t="s">
        <v>507</v>
      </c>
      <c r="B1595" s="817" t="s">
        <v>785</v>
      </c>
      <c r="C1595" s="831" t="s">
        <v>2</v>
      </c>
      <c r="D1595" s="819" t="str">
        <f t="shared" ref="D1595" si="1581">B1595&amp;" "&amp;" "&amp;C1595</f>
        <v>07-016  ダイ</v>
      </c>
      <c r="E1595" s="854" t="s">
        <v>630</v>
      </c>
      <c r="F1595" s="821" t="s">
        <v>34</v>
      </c>
      <c r="G1595" s="833" t="s">
        <v>19</v>
      </c>
      <c r="H1595" s="833" t="s">
        <v>19</v>
      </c>
      <c r="I1595" s="845"/>
      <c r="J1595" s="845"/>
      <c r="K1595" s="35" t="s">
        <v>21</v>
      </c>
      <c r="L1595" s="33" t="s">
        <v>131</v>
      </c>
      <c r="M1595" s="803" t="s">
        <v>1150</v>
      </c>
      <c r="N1595" s="30" t="s">
        <v>491</v>
      </c>
      <c r="O1595" s="824"/>
      <c r="P1595" s="271"/>
      <c r="Q1595" s="825">
        <v>1670</v>
      </c>
      <c r="R1595" s="826">
        <v>1210</v>
      </c>
      <c r="S1595" s="827">
        <v>670</v>
      </c>
      <c r="T1595" s="828">
        <v>950</v>
      </c>
      <c r="U1595" s="829">
        <v>770</v>
      </c>
      <c r="V1595" s="830">
        <f t="shared" ref="V1595" si="1582">SUM(Q1595:U1596)</f>
        <v>5270</v>
      </c>
      <c r="W1595" s="824" t="s">
        <v>3389</v>
      </c>
      <c r="X1595" s="824"/>
      <c r="Y1595" s="706"/>
      <c r="Z1595" s="824"/>
    </row>
    <row r="1596" spans="1:26">
      <c r="A1596" s="817" t="s">
        <v>507</v>
      </c>
      <c r="B1596" s="817"/>
      <c r="C1596" s="831" t="s">
        <v>2</v>
      </c>
      <c r="D1596" s="819" t="s">
        <v>2</v>
      </c>
      <c r="E1596" s="854" t="s">
        <v>630</v>
      </c>
      <c r="F1596" s="821" t="s">
        <v>34</v>
      </c>
      <c r="G1596" s="833" t="s">
        <v>19</v>
      </c>
      <c r="H1596" s="833" t="s">
        <v>19</v>
      </c>
      <c r="I1596" s="845"/>
      <c r="J1596" s="845"/>
      <c r="K1596" s="29"/>
      <c r="L1596" s="29"/>
      <c r="M1596" s="4"/>
      <c r="N1596" s="29"/>
      <c r="O1596" s="824"/>
      <c r="P1596" s="271"/>
      <c r="Q1596" s="825"/>
      <c r="R1596" s="826"/>
      <c r="S1596" s="827"/>
      <c r="T1596" s="828"/>
      <c r="U1596" s="829"/>
      <c r="V1596" s="830"/>
      <c r="W1596" s="824" t="s">
        <v>3389</v>
      </c>
      <c r="X1596" s="824"/>
      <c r="Y1596" s="706"/>
      <c r="Z1596" s="824"/>
    </row>
    <row r="1597" spans="1:26">
      <c r="A1597" s="817" t="s">
        <v>507</v>
      </c>
      <c r="B1597" s="817" t="s">
        <v>786</v>
      </c>
      <c r="C1597" s="831" t="s">
        <v>183</v>
      </c>
      <c r="D1597" s="819" t="str">
        <f t="shared" ref="D1597" si="1583">B1597&amp;" "&amp;" "&amp;C1597</f>
        <v>07-017  マァム</v>
      </c>
      <c r="E1597" s="854" t="s">
        <v>630</v>
      </c>
      <c r="F1597" s="821" t="s">
        <v>34</v>
      </c>
      <c r="G1597" s="833" t="s">
        <v>19</v>
      </c>
      <c r="H1597" s="822" t="s">
        <v>40</v>
      </c>
      <c r="I1597" s="845"/>
      <c r="J1597" s="845"/>
      <c r="K1597" s="35" t="s">
        <v>21</v>
      </c>
      <c r="L1597" s="33" t="s">
        <v>131</v>
      </c>
      <c r="M1597" s="803" t="s">
        <v>3581</v>
      </c>
      <c r="N1597" s="30" t="s">
        <v>491</v>
      </c>
      <c r="O1597" s="824"/>
      <c r="P1597" s="271"/>
      <c r="Q1597" s="825">
        <v>1660</v>
      </c>
      <c r="R1597" s="826">
        <v>1080</v>
      </c>
      <c r="S1597" s="827">
        <v>720</v>
      </c>
      <c r="T1597" s="828">
        <v>1010</v>
      </c>
      <c r="U1597" s="829">
        <v>790</v>
      </c>
      <c r="V1597" s="830">
        <f t="shared" ref="V1597" si="1584">SUM(Q1597:U1598)</f>
        <v>5260</v>
      </c>
      <c r="W1597" s="824" t="s">
        <v>3389</v>
      </c>
      <c r="X1597" s="824"/>
      <c r="Y1597" s="706"/>
      <c r="Z1597" s="824"/>
    </row>
    <row r="1598" spans="1:26">
      <c r="A1598" s="817" t="s">
        <v>507</v>
      </c>
      <c r="B1598" s="817"/>
      <c r="C1598" s="831" t="s">
        <v>183</v>
      </c>
      <c r="D1598" s="819" t="s">
        <v>2</v>
      </c>
      <c r="E1598" s="854" t="s">
        <v>630</v>
      </c>
      <c r="F1598" s="821" t="s">
        <v>34</v>
      </c>
      <c r="G1598" s="833" t="s">
        <v>19</v>
      </c>
      <c r="H1598" s="822" t="s">
        <v>40</v>
      </c>
      <c r="I1598" s="845"/>
      <c r="J1598" s="845"/>
      <c r="K1598" s="29"/>
      <c r="L1598" s="29"/>
      <c r="M1598" s="4"/>
      <c r="N1598" s="29"/>
      <c r="O1598" s="824"/>
      <c r="P1598" s="271"/>
      <c r="Q1598" s="825"/>
      <c r="R1598" s="826"/>
      <c r="S1598" s="827"/>
      <c r="T1598" s="828"/>
      <c r="U1598" s="829"/>
      <c r="V1598" s="830"/>
      <c r="W1598" s="824" t="s">
        <v>3389</v>
      </c>
      <c r="X1598" s="824"/>
      <c r="Y1598" s="706"/>
      <c r="Z1598" s="824"/>
    </row>
    <row r="1599" spans="1:26">
      <c r="A1599" s="817" t="s">
        <v>507</v>
      </c>
      <c r="B1599" s="817" t="s">
        <v>787</v>
      </c>
      <c r="C1599" s="831" t="s">
        <v>172</v>
      </c>
      <c r="D1599" s="819" t="str">
        <f t="shared" ref="D1599" si="1585">B1599&amp;" "&amp;" "&amp;C1599</f>
        <v>07-018  ヒュンケル</v>
      </c>
      <c r="E1599" s="854" t="s">
        <v>630</v>
      </c>
      <c r="F1599" s="821" t="s">
        <v>34</v>
      </c>
      <c r="G1599" s="833" t="s">
        <v>19</v>
      </c>
      <c r="H1599" s="833" t="s">
        <v>19</v>
      </c>
      <c r="I1599" s="845"/>
      <c r="J1599" s="845"/>
      <c r="K1599" s="35" t="s">
        <v>21</v>
      </c>
      <c r="L1599" s="33" t="s">
        <v>270</v>
      </c>
      <c r="M1599" s="803" t="s">
        <v>3582</v>
      </c>
      <c r="N1599" s="30" t="s">
        <v>491</v>
      </c>
      <c r="O1599" s="824"/>
      <c r="P1599" s="271"/>
      <c r="Q1599" s="825">
        <v>1670</v>
      </c>
      <c r="R1599" s="826">
        <v>1190</v>
      </c>
      <c r="S1599" s="827">
        <v>520</v>
      </c>
      <c r="T1599" s="828">
        <v>800</v>
      </c>
      <c r="U1599" s="829">
        <v>1070</v>
      </c>
      <c r="V1599" s="830">
        <f t="shared" ref="V1599" si="1586">SUM(Q1599:U1600)</f>
        <v>5250</v>
      </c>
      <c r="W1599" s="824" t="s">
        <v>3389</v>
      </c>
      <c r="X1599" s="824"/>
      <c r="Y1599" s="706"/>
      <c r="Z1599" s="824"/>
    </row>
    <row r="1600" spans="1:26">
      <c r="A1600" s="817" t="s">
        <v>507</v>
      </c>
      <c r="B1600" s="817"/>
      <c r="C1600" s="831" t="s">
        <v>172</v>
      </c>
      <c r="D1600" s="819" t="s">
        <v>2</v>
      </c>
      <c r="E1600" s="854" t="s">
        <v>630</v>
      </c>
      <c r="F1600" s="821" t="s">
        <v>34</v>
      </c>
      <c r="G1600" s="833" t="s">
        <v>19</v>
      </c>
      <c r="H1600" s="833" t="s">
        <v>19</v>
      </c>
      <c r="I1600" s="845"/>
      <c r="J1600" s="845"/>
      <c r="K1600" s="29"/>
      <c r="L1600" s="29"/>
      <c r="M1600" s="4"/>
      <c r="N1600" s="29"/>
      <c r="O1600" s="824"/>
      <c r="P1600" s="271"/>
      <c r="Q1600" s="825"/>
      <c r="R1600" s="826"/>
      <c r="S1600" s="827"/>
      <c r="T1600" s="828"/>
      <c r="U1600" s="829"/>
      <c r="V1600" s="830"/>
      <c r="W1600" s="824" t="s">
        <v>3389</v>
      </c>
      <c r="X1600" s="824"/>
      <c r="Y1600" s="706"/>
      <c r="Z1600" s="824"/>
    </row>
    <row r="1601" spans="1:26">
      <c r="A1601" s="817" t="s">
        <v>507</v>
      </c>
      <c r="B1601" s="817" t="s">
        <v>788</v>
      </c>
      <c r="C1601" s="831" t="s">
        <v>42</v>
      </c>
      <c r="D1601" s="819" t="str">
        <f t="shared" ref="D1601" si="1587">B1601&amp;" "&amp;" "&amp;C1601</f>
        <v>07-019  レオナ</v>
      </c>
      <c r="E1601" s="854" t="s">
        <v>630</v>
      </c>
      <c r="F1601" s="821" t="s">
        <v>34</v>
      </c>
      <c r="G1601" s="822" t="s">
        <v>40</v>
      </c>
      <c r="H1601" s="843" t="s">
        <v>80</v>
      </c>
      <c r="I1601" s="845"/>
      <c r="J1601" s="845"/>
      <c r="K1601" s="35" t="s">
        <v>21</v>
      </c>
      <c r="L1601" s="33" t="s">
        <v>131</v>
      </c>
      <c r="M1601" s="803" t="s">
        <v>1072</v>
      </c>
      <c r="N1601" s="30" t="s">
        <v>494</v>
      </c>
      <c r="O1601" s="824"/>
      <c r="P1601" s="271"/>
      <c r="Q1601" s="825">
        <v>1580</v>
      </c>
      <c r="R1601" s="826">
        <v>500</v>
      </c>
      <c r="S1601" s="827">
        <v>1250</v>
      </c>
      <c r="T1601" s="828">
        <v>1040</v>
      </c>
      <c r="U1601" s="829">
        <v>860</v>
      </c>
      <c r="V1601" s="830">
        <f t="shared" ref="V1601" si="1588">SUM(Q1601:U1602)</f>
        <v>5230</v>
      </c>
      <c r="W1601" s="824" t="s">
        <v>3389</v>
      </c>
      <c r="X1601" s="824"/>
      <c r="Y1601" s="706"/>
      <c r="Z1601" s="824"/>
    </row>
    <row r="1602" spans="1:26">
      <c r="A1602" s="817" t="s">
        <v>507</v>
      </c>
      <c r="B1602" s="817"/>
      <c r="C1602" s="831" t="s">
        <v>42</v>
      </c>
      <c r="D1602" s="819" t="s">
        <v>2</v>
      </c>
      <c r="E1602" s="854" t="s">
        <v>630</v>
      </c>
      <c r="F1602" s="821" t="s">
        <v>34</v>
      </c>
      <c r="G1602" s="822" t="s">
        <v>40</v>
      </c>
      <c r="H1602" s="843" t="s">
        <v>80</v>
      </c>
      <c r="I1602" s="845"/>
      <c r="J1602" s="845"/>
      <c r="K1602" s="29"/>
      <c r="L1602" s="29"/>
      <c r="M1602" s="4"/>
      <c r="N1602" s="29"/>
      <c r="O1602" s="824"/>
      <c r="P1602" s="271"/>
      <c r="Q1602" s="825"/>
      <c r="R1602" s="826"/>
      <c r="S1602" s="827"/>
      <c r="T1602" s="828"/>
      <c r="U1602" s="829"/>
      <c r="V1602" s="830"/>
      <c r="W1602" s="824" t="s">
        <v>3389</v>
      </c>
      <c r="X1602" s="824"/>
      <c r="Y1602" s="706"/>
      <c r="Z1602" s="824"/>
    </row>
    <row r="1603" spans="1:26">
      <c r="A1603" s="817" t="s">
        <v>507</v>
      </c>
      <c r="B1603" s="817" t="s">
        <v>789</v>
      </c>
      <c r="C1603" s="831" t="s">
        <v>2</v>
      </c>
      <c r="D1603" s="819" t="str">
        <f t="shared" ref="D1603" si="1589">B1603&amp;" "&amp;" "&amp;C1603</f>
        <v>07-020  ダイ</v>
      </c>
      <c r="E1603" s="854" t="s">
        <v>630</v>
      </c>
      <c r="F1603" s="821" t="s">
        <v>34</v>
      </c>
      <c r="G1603" s="833" t="s">
        <v>19</v>
      </c>
      <c r="H1603" s="833" t="s">
        <v>19</v>
      </c>
      <c r="I1603" s="845"/>
      <c r="J1603" s="845"/>
      <c r="K1603" s="35" t="s">
        <v>21</v>
      </c>
      <c r="L1603" s="33" t="s">
        <v>270</v>
      </c>
      <c r="M1603" s="803" t="s">
        <v>1073</v>
      </c>
      <c r="N1603" s="30" t="s">
        <v>494</v>
      </c>
      <c r="O1603" s="824"/>
      <c r="P1603" s="271"/>
      <c r="Q1603" s="825">
        <v>1670</v>
      </c>
      <c r="R1603" s="826">
        <v>1200</v>
      </c>
      <c r="S1603" s="827">
        <v>670</v>
      </c>
      <c r="T1603" s="828">
        <v>930</v>
      </c>
      <c r="U1603" s="829">
        <v>800</v>
      </c>
      <c r="V1603" s="830">
        <f t="shared" ref="V1603" si="1590">SUM(Q1603:U1604)</f>
        <v>5270</v>
      </c>
      <c r="W1603" s="824" t="s">
        <v>3389</v>
      </c>
      <c r="X1603" s="824"/>
      <c r="Y1603" s="706"/>
      <c r="Z1603" s="824"/>
    </row>
    <row r="1604" spans="1:26">
      <c r="A1604" s="817" t="s">
        <v>507</v>
      </c>
      <c r="B1604" s="817"/>
      <c r="C1604" s="831" t="s">
        <v>2</v>
      </c>
      <c r="D1604" s="819" t="s">
        <v>2</v>
      </c>
      <c r="E1604" s="854" t="s">
        <v>630</v>
      </c>
      <c r="F1604" s="821" t="s">
        <v>34</v>
      </c>
      <c r="G1604" s="833" t="s">
        <v>19</v>
      </c>
      <c r="H1604" s="833" t="s">
        <v>19</v>
      </c>
      <c r="I1604" s="845"/>
      <c r="J1604" s="845"/>
      <c r="K1604" s="29"/>
      <c r="L1604" s="29"/>
      <c r="M1604" s="4"/>
      <c r="N1604" s="29"/>
      <c r="O1604" s="824"/>
      <c r="P1604" s="271"/>
      <c r="Q1604" s="825"/>
      <c r="R1604" s="826"/>
      <c r="S1604" s="827"/>
      <c r="T1604" s="828"/>
      <c r="U1604" s="829"/>
      <c r="V1604" s="830"/>
      <c r="W1604" s="824" t="s">
        <v>3389</v>
      </c>
      <c r="X1604" s="824"/>
      <c r="Y1604" s="706"/>
      <c r="Z1604" s="824"/>
    </row>
    <row r="1605" spans="1:26">
      <c r="A1605" s="817" t="s">
        <v>507</v>
      </c>
      <c r="B1605" s="817" t="s">
        <v>790</v>
      </c>
      <c r="C1605" s="831" t="s">
        <v>635</v>
      </c>
      <c r="D1605" s="819" t="str">
        <f t="shared" ref="D1605" si="1591">B1605&amp;" "&amp;" "&amp;C1605</f>
        <v>07-021  キラーパンサー</v>
      </c>
      <c r="E1605" s="854" t="s">
        <v>630</v>
      </c>
      <c r="F1605" s="857" t="s">
        <v>128</v>
      </c>
      <c r="G1605" s="833" t="s">
        <v>19</v>
      </c>
      <c r="H1605" s="833" t="s">
        <v>19</v>
      </c>
      <c r="I1605" s="845"/>
      <c r="J1605" s="845"/>
      <c r="K1605" s="35" t="s">
        <v>21</v>
      </c>
      <c r="L1605" s="33" t="s">
        <v>131</v>
      </c>
      <c r="M1605" s="803" t="s">
        <v>3583</v>
      </c>
      <c r="N1605" s="30" t="s">
        <v>496</v>
      </c>
      <c r="O1605" s="824"/>
      <c r="P1605" s="271"/>
      <c r="Q1605" s="825">
        <v>1580</v>
      </c>
      <c r="R1605" s="826">
        <v>1000</v>
      </c>
      <c r="S1605" s="827">
        <v>360</v>
      </c>
      <c r="T1605" s="828">
        <v>1320</v>
      </c>
      <c r="U1605" s="829">
        <v>900</v>
      </c>
      <c r="V1605" s="830">
        <f t="shared" ref="V1605" si="1592">SUM(Q1605:U1606)</f>
        <v>5160</v>
      </c>
      <c r="W1605" s="824"/>
      <c r="X1605" s="824"/>
      <c r="Y1605" s="706"/>
      <c r="Z1605" s="824"/>
    </row>
    <row r="1606" spans="1:26">
      <c r="A1606" s="817" t="s">
        <v>507</v>
      </c>
      <c r="B1606" s="817"/>
      <c r="C1606" s="831" t="s">
        <v>635</v>
      </c>
      <c r="D1606" s="819" t="s">
        <v>2</v>
      </c>
      <c r="E1606" s="854" t="s">
        <v>630</v>
      </c>
      <c r="F1606" s="857" t="s">
        <v>128</v>
      </c>
      <c r="G1606" s="833" t="s">
        <v>19</v>
      </c>
      <c r="H1606" s="833" t="s">
        <v>19</v>
      </c>
      <c r="I1606" s="845"/>
      <c r="J1606" s="845"/>
      <c r="K1606" s="29"/>
      <c r="L1606" s="29"/>
      <c r="M1606" s="4"/>
      <c r="N1606" s="29"/>
      <c r="O1606" s="824"/>
      <c r="P1606" s="271"/>
      <c r="Q1606" s="825"/>
      <c r="R1606" s="826"/>
      <c r="S1606" s="827"/>
      <c r="T1606" s="828"/>
      <c r="U1606" s="829"/>
      <c r="V1606" s="830"/>
      <c r="W1606" s="824"/>
      <c r="X1606" s="824"/>
      <c r="Y1606" s="706"/>
      <c r="Z1606" s="824"/>
    </row>
    <row r="1607" spans="1:26">
      <c r="A1607" s="817" t="s">
        <v>507</v>
      </c>
      <c r="B1607" s="817" t="s">
        <v>791</v>
      </c>
      <c r="C1607" s="831" t="s">
        <v>634</v>
      </c>
      <c r="D1607" s="819" t="str">
        <f t="shared" ref="D1607" si="1593">B1607&amp;" "&amp;" "&amp;C1607</f>
        <v>07-022  ライオンヘッド</v>
      </c>
      <c r="E1607" s="854" t="s">
        <v>630</v>
      </c>
      <c r="F1607" s="857" t="s">
        <v>128</v>
      </c>
      <c r="G1607" s="842" t="s">
        <v>89</v>
      </c>
      <c r="H1607" s="822" t="s">
        <v>40</v>
      </c>
      <c r="I1607" s="845"/>
      <c r="J1607" s="845"/>
      <c r="K1607" s="35" t="s">
        <v>1232</v>
      </c>
      <c r="L1607" s="33" t="s">
        <v>1233</v>
      </c>
      <c r="M1607" s="803" t="s">
        <v>3584</v>
      </c>
      <c r="N1607" s="30" t="s">
        <v>494</v>
      </c>
      <c r="O1607" s="824"/>
      <c r="P1607" s="271"/>
      <c r="Q1607" s="825">
        <v>1680</v>
      </c>
      <c r="R1607" s="826">
        <v>800</v>
      </c>
      <c r="S1607" s="827">
        <v>960</v>
      </c>
      <c r="T1607" s="828">
        <v>980</v>
      </c>
      <c r="U1607" s="829">
        <v>760</v>
      </c>
      <c r="V1607" s="830">
        <f t="shared" ref="V1607" si="1594">SUM(Q1607:U1608)</f>
        <v>5180</v>
      </c>
      <c r="W1607" s="824"/>
      <c r="X1607" s="824"/>
      <c r="Y1607" s="706"/>
      <c r="Z1607" s="824"/>
    </row>
    <row r="1608" spans="1:26">
      <c r="A1608" s="817" t="s">
        <v>507</v>
      </c>
      <c r="B1608" s="817"/>
      <c r="C1608" s="831" t="s">
        <v>634</v>
      </c>
      <c r="D1608" s="819" t="s">
        <v>2</v>
      </c>
      <c r="E1608" s="854" t="s">
        <v>630</v>
      </c>
      <c r="F1608" s="857" t="s">
        <v>128</v>
      </c>
      <c r="G1608" s="842" t="s">
        <v>89</v>
      </c>
      <c r="H1608" s="822" t="s">
        <v>40</v>
      </c>
      <c r="I1608" s="845"/>
      <c r="J1608" s="845"/>
      <c r="K1608" s="29"/>
      <c r="L1608" s="29"/>
      <c r="M1608" s="4"/>
      <c r="N1608" s="29"/>
      <c r="O1608" s="824"/>
      <c r="P1608" s="271"/>
      <c r="Q1608" s="825"/>
      <c r="R1608" s="826"/>
      <c r="S1608" s="827"/>
      <c r="T1608" s="828"/>
      <c r="U1608" s="829"/>
      <c r="V1608" s="830"/>
      <c r="W1608" s="824"/>
      <c r="X1608" s="824"/>
      <c r="Y1608" s="706"/>
      <c r="Z1608" s="824"/>
    </row>
    <row r="1609" spans="1:26">
      <c r="A1609" s="817" t="s">
        <v>507</v>
      </c>
      <c r="B1609" s="817" t="s">
        <v>792</v>
      </c>
      <c r="C1609" s="831" t="s">
        <v>176</v>
      </c>
      <c r="D1609" s="819" t="str">
        <f t="shared" ref="D1609" si="1595">B1609&amp;" "&amp;" "&amp;C1609</f>
        <v>07-023  しりょうのきし</v>
      </c>
      <c r="E1609" s="854" t="s">
        <v>630</v>
      </c>
      <c r="F1609" s="856" t="s">
        <v>129</v>
      </c>
      <c r="G1609" s="833" t="s">
        <v>19</v>
      </c>
      <c r="H1609" s="833" t="s">
        <v>19</v>
      </c>
      <c r="I1609" s="845"/>
      <c r="J1609" s="845"/>
      <c r="K1609" s="35" t="s">
        <v>21</v>
      </c>
      <c r="L1609" s="33" t="s">
        <v>131</v>
      </c>
      <c r="M1609" s="803" t="s">
        <v>956</v>
      </c>
      <c r="N1609" s="30" t="s">
        <v>494</v>
      </c>
      <c r="O1609" s="824"/>
      <c r="P1609" s="271"/>
      <c r="Q1609" s="825">
        <v>1610</v>
      </c>
      <c r="R1609" s="826">
        <v>940</v>
      </c>
      <c r="S1609" s="827">
        <v>660</v>
      </c>
      <c r="T1609" s="828">
        <v>1050</v>
      </c>
      <c r="U1609" s="829">
        <v>920</v>
      </c>
      <c r="V1609" s="830">
        <f t="shared" ref="V1609" si="1596">SUM(Q1609:U1610)</f>
        <v>5180</v>
      </c>
      <c r="W1609" s="824" t="s">
        <v>3400</v>
      </c>
      <c r="X1609" s="824"/>
      <c r="Y1609" s="706"/>
      <c r="Z1609" s="824"/>
    </row>
    <row r="1610" spans="1:26">
      <c r="A1610" s="817" t="s">
        <v>507</v>
      </c>
      <c r="B1610" s="817"/>
      <c r="C1610" s="831" t="s">
        <v>176</v>
      </c>
      <c r="D1610" s="819" t="s">
        <v>2</v>
      </c>
      <c r="E1610" s="854" t="s">
        <v>630</v>
      </c>
      <c r="F1610" s="856" t="s">
        <v>129</v>
      </c>
      <c r="G1610" s="833" t="s">
        <v>19</v>
      </c>
      <c r="H1610" s="833" t="s">
        <v>19</v>
      </c>
      <c r="I1610" s="845"/>
      <c r="J1610" s="845"/>
      <c r="K1610" s="29"/>
      <c r="L1610" s="29"/>
      <c r="M1610" s="4"/>
      <c r="N1610" s="29"/>
      <c r="O1610" s="824"/>
      <c r="P1610" s="271"/>
      <c r="Q1610" s="825"/>
      <c r="R1610" s="826"/>
      <c r="S1610" s="827"/>
      <c r="T1610" s="828"/>
      <c r="U1610" s="829"/>
      <c r="V1610" s="830"/>
      <c r="W1610" s="824" t="s">
        <v>3400</v>
      </c>
      <c r="X1610" s="824"/>
      <c r="Y1610" s="706"/>
      <c r="Z1610" s="824"/>
    </row>
    <row r="1611" spans="1:26">
      <c r="A1611" s="817" t="s">
        <v>507</v>
      </c>
      <c r="B1611" s="817" t="s">
        <v>793</v>
      </c>
      <c r="C1611" s="831" t="s">
        <v>645</v>
      </c>
      <c r="D1611" s="819" t="str">
        <f t="shared" ref="D1611" si="1597">B1611&amp;" "&amp;" "&amp;C1611</f>
        <v>07-024  どくどくゾンビ</v>
      </c>
      <c r="E1611" s="854" t="s">
        <v>630</v>
      </c>
      <c r="F1611" s="856" t="s">
        <v>129</v>
      </c>
      <c r="G1611" s="833" t="s">
        <v>19</v>
      </c>
      <c r="H1611" s="842" t="s">
        <v>89</v>
      </c>
      <c r="I1611" s="845"/>
      <c r="J1611" s="845"/>
      <c r="K1611" s="7" t="s">
        <v>37</v>
      </c>
      <c r="L1611" s="33" t="s">
        <v>1231</v>
      </c>
      <c r="M1611" s="803" t="s">
        <v>3585</v>
      </c>
      <c r="N1611" s="30" t="s">
        <v>492</v>
      </c>
      <c r="O1611" s="824">
        <v>2</v>
      </c>
      <c r="P1611" s="271"/>
      <c r="Q1611" s="825">
        <v>1610</v>
      </c>
      <c r="R1611" s="826">
        <v>1300</v>
      </c>
      <c r="S1611" s="827">
        <v>360</v>
      </c>
      <c r="T1611" s="828">
        <v>620</v>
      </c>
      <c r="U1611" s="829">
        <v>1230</v>
      </c>
      <c r="V1611" s="830">
        <f t="shared" ref="V1611" si="1598">SUM(Q1611:U1612)</f>
        <v>5120</v>
      </c>
      <c r="W1611" s="824"/>
      <c r="X1611" s="824"/>
      <c r="Y1611" s="706"/>
      <c r="Z1611" s="824"/>
    </row>
    <row r="1612" spans="1:26">
      <c r="A1612" s="817" t="s">
        <v>507</v>
      </c>
      <c r="B1612" s="817"/>
      <c r="C1612" s="831" t="s">
        <v>645</v>
      </c>
      <c r="D1612" s="819" t="s">
        <v>2</v>
      </c>
      <c r="E1612" s="854" t="s">
        <v>630</v>
      </c>
      <c r="F1612" s="856" t="s">
        <v>129</v>
      </c>
      <c r="G1612" s="833" t="s">
        <v>19</v>
      </c>
      <c r="H1612" s="842" t="s">
        <v>89</v>
      </c>
      <c r="I1612" s="845"/>
      <c r="J1612" s="845"/>
      <c r="K1612" s="29"/>
      <c r="L1612" s="29"/>
      <c r="M1612" s="4"/>
      <c r="N1612" s="29"/>
      <c r="O1612" s="824">
        <v>1</v>
      </c>
      <c r="P1612" s="271"/>
      <c r="Q1612" s="825"/>
      <c r="R1612" s="826"/>
      <c r="S1612" s="827"/>
      <c r="T1612" s="828"/>
      <c r="U1612" s="829"/>
      <c r="V1612" s="830"/>
      <c r="W1612" s="824"/>
      <c r="X1612" s="824"/>
      <c r="Y1612" s="706"/>
      <c r="Z1612" s="824"/>
    </row>
    <row r="1613" spans="1:26">
      <c r="A1613" s="817" t="s">
        <v>507</v>
      </c>
      <c r="B1613" s="817" t="s">
        <v>794</v>
      </c>
      <c r="C1613" s="831" t="s">
        <v>123</v>
      </c>
      <c r="D1613" s="819" t="str">
        <f t="shared" ref="D1613" si="1599">B1613&amp;" "&amp;" "&amp;C1613</f>
        <v>07-025  ばくだん岩</v>
      </c>
      <c r="E1613" s="854" t="s">
        <v>630</v>
      </c>
      <c r="F1613" s="855" t="s">
        <v>130</v>
      </c>
      <c r="G1613" s="833" t="s">
        <v>19</v>
      </c>
      <c r="H1613" s="833" t="s">
        <v>19</v>
      </c>
      <c r="I1613" s="845"/>
      <c r="J1613" s="845"/>
      <c r="K1613" s="7" t="s">
        <v>37</v>
      </c>
      <c r="L1613" s="33" t="s">
        <v>1231</v>
      </c>
      <c r="M1613" s="803" t="s">
        <v>3586</v>
      </c>
      <c r="N1613" s="30" t="s">
        <v>490</v>
      </c>
      <c r="O1613" s="824"/>
      <c r="P1613" s="271"/>
      <c r="Q1613" s="825">
        <v>1650</v>
      </c>
      <c r="R1613" s="826">
        <v>1040</v>
      </c>
      <c r="S1613" s="827">
        <v>560</v>
      </c>
      <c r="T1613" s="828">
        <v>640</v>
      </c>
      <c r="U1613" s="829">
        <v>1260</v>
      </c>
      <c r="V1613" s="830">
        <f t="shared" ref="V1613" si="1600">SUM(Q1613:U1614)</f>
        <v>5150</v>
      </c>
      <c r="W1613" s="824"/>
      <c r="X1613" s="824"/>
      <c r="Y1613" s="706"/>
      <c r="Z1613" s="824"/>
    </row>
    <row r="1614" spans="1:26">
      <c r="A1614" s="817" t="s">
        <v>507</v>
      </c>
      <c r="B1614" s="817"/>
      <c r="C1614" s="831" t="s">
        <v>123</v>
      </c>
      <c r="D1614" s="819" t="s">
        <v>2</v>
      </c>
      <c r="E1614" s="854" t="s">
        <v>630</v>
      </c>
      <c r="F1614" s="855" t="s">
        <v>130</v>
      </c>
      <c r="G1614" s="833" t="s">
        <v>19</v>
      </c>
      <c r="H1614" s="833" t="s">
        <v>19</v>
      </c>
      <c r="I1614" s="845"/>
      <c r="J1614" s="845"/>
      <c r="K1614" s="29"/>
      <c r="L1614" s="29"/>
      <c r="M1614" s="4"/>
      <c r="N1614" s="29"/>
      <c r="O1614" s="824"/>
      <c r="P1614" s="271"/>
      <c r="Q1614" s="825"/>
      <c r="R1614" s="826"/>
      <c r="S1614" s="827"/>
      <c r="T1614" s="828"/>
      <c r="U1614" s="829"/>
      <c r="V1614" s="830"/>
      <c r="W1614" s="824"/>
      <c r="X1614" s="824"/>
      <c r="Y1614" s="706"/>
      <c r="Z1614" s="824"/>
    </row>
    <row r="1615" spans="1:26">
      <c r="A1615" s="817" t="s">
        <v>507</v>
      </c>
      <c r="B1615" s="817" t="s">
        <v>795</v>
      </c>
      <c r="C1615" s="831" t="s">
        <v>1220</v>
      </c>
      <c r="D1615" s="819" t="str">
        <f t="shared" ref="D1615" si="1601">B1615&amp;" "&amp;" "&amp;C1615</f>
        <v>07-026  フレイム</v>
      </c>
      <c r="E1615" s="854" t="s">
        <v>630</v>
      </c>
      <c r="F1615" s="855" t="s">
        <v>130</v>
      </c>
      <c r="G1615" s="833" t="s">
        <v>19</v>
      </c>
      <c r="H1615" s="842" t="s">
        <v>89</v>
      </c>
      <c r="I1615" s="845"/>
      <c r="J1615" s="845"/>
      <c r="K1615" s="35" t="s">
        <v>21</v>
      </c>
      <c r="L1615" s="33" t="s">
        <v>131</v>
      </c>
      <c r="M1615" s="803" t="s">
        <v>957</v>
      </c>
      <c r="N1615" s="30" t="s">
        <v>494</v>
      </c>
      <c r="O1615" s="824">
        <v>2</v>
      </c>
      <c r="P1615" s="271"/>
      <c r="Q1615" s="825">
        <v>1580</v>
      </c>
      <c r="R1615" s="826">
        <v>980</v>
      </c>
      <c r="S1615" s="827">
        <v>930</v>
      </c>
      <c r="T1615" s="828">
        <v>770</v>
      </c>
      <c r="U1615" s="829">
        <v>890</v>
      </c>
      <c r="V1615" s="830">
        <f t="shared" ref="V1615" si="1602">SUM(Q1615:U1616)</f>
        <v>5150</v>
      </c>
      <c r="W1615" s="831" t="s">
        <v>3392</v>
      </c>
      <c r="X1615" s="824"/>
      <c r="Y1615" s="706"/>
      <c r="Z1615" s="824"/>
    </row>
    <row r="1616" spans="1:26">
      <c r="A1616" s="817" t="s">
        <v>507</v>
      </c>
      <c r="B1616" s="817"/>
      <c r="C1616" s="831" t="s">
        <v>1220</v>
      </c>
      <c r="D1616" s="819" t="s">
        <v>2</v>
      </c>
      <c r="E1616" s="854" t="s">
        <v>630</v>
      </c>
      <c r="F1616" s="855" t="s">
        <v>130</v>
      </c>
      <c r="G1616" s="833" t="s">
        <v>19</v>
      </c>
      <c r="H1616" s="842" t="s">
        <v>89</v>
      </c>
      <c r="I1616" s="845"/>
      <c r="J1616" s="845"/>
      <c r="K1616" s="29"/>
      <c r="L1616" s="29"/>
      <c r="M1616" s="4"/>
      <c r="N1616" s="29"/>
      <c r="O1616" s="824">
        <v>1</v>
      </c>
      <c r="P1616" s="271"/>
      <c r="Q1616" s="825"/>
      <c r="R1616" s="826"/>
      <c r="S1616" s="827"/>
      <c r="T1616" s="828"/>
      <c r="U1616" s="829"/>
      <c r="V1616" s="830"/>
      <c r="W1616" s="831" t="s">
        <v>3392</v>
      </c>
      <c r="X1616" s="824"/>
      <c r="Y1616" s="706"/>
      <c r="Z1616" s="824"/>
    </row>
    <row r="1617" spans="1:26">
      <c r="A1617" s="817" t="s">
        <v>507</v>
      </c>
      <c r="B1617" s="817" t="s">
        <v>796</v>
      </c>
      <c r="C1617" s="831" t="s">
        <v>1221</v>
      </c>
      <c r="D1617" s="819" t="str">
        <f t="shared" ref="D1617" si="1603">B1617&amp;" "&amp;" "&amp;C1617</f>
        <v>07-027  ブリザード</v>
      </c>
      <c r="E1617" s="854" t="s">
        <v>630</v>
      </c>
      <c r="F1617" s="855" t="s">
        <v>130</v>
      </c>
      <c r="G1617" s="833" t="s">
        <v>19</v>
      </c>
      <c r="H1617" s="842" t="s">
        <v>89</v>
      </c>
      <c r="I1617" s="845"/>
      <c r="J1617" s="845"/>
      <c r="K1617" s="7" t="s">
        <v>37</v>
      </c>
      <c r="L1617" s="33" t="s">
        <v>20</v>
      </c>
      <c r="M1617" s="803" t="s">
        <v>3561</v>
      </c>
      <c r="N1617" s="30" t="s">
        <v>491</v>
      </c>
      <c r="O1617" s="824">
        <v>2</v>
      </c>
      <c r="P1617" s="271"/>
      <c r="Q1617" s="825">
        <v>1580</v>
      </c>
      <c r="R1617" s="826">
        <v>850</v>
      </c>
      <c r="S1617" s="827">
        <v>930</v>
      </c>
      <c r="T1617" s="828">
        <v>830</v>
      </c>
      <c r="U1617" s="829">
        <v>960</v>
      </c>
      <c r="V1617" s="830">
        <f t="shared" ref="V1617" si="1604">SUM(Q1617:U1618)</f>
        <v>5150</v>
      </c>
      <c r="W1617" s="831" t="s">
        <v>3394</v>
      </c>
      <c r="X1617" s="824"/>
      <c r="Y1617" s="706"/>
      <c r="Z1617" s="824"/>
    </row>
    <row r="1618" spans="1:26">
      <c r="A1618" s="817" t="s">
        <v>507</v>
      </c>
      <c r="B1618" s="817"/>
      <c r="C1618" s="831" t="s">
        <v>1221</v>
      </c>
      <c r="D1618" s="819" t="s">
        <v>2</v>
      </c>
      <c r="E1618" s="854" t="s">
        <v>630</v>
      </c>
      <c r="F1618" s="855" t="s">
        <v>130</v>
      </c>
      <c r="G1618" s="833" t="s">
        <v>19</v>
      </c>
      <c r="H1618" s="842" t="s">
        <v>89</v>
      </c>
      <c r="I1618" s="845"/>
      <c r="J1618" s="845"/>
      <c r="K1618" s="29"/>
      <c r="L1618" s="29"/>
      <c r="M1618" s="4"/>
      <c r="N1618" s="29"/>
      <c r="O1618" s="824">
        <v>1</v>
      </c>
      <c r="P1618" s="271"/>
      <c r="Q1618" s="825"/>
      <c r="R1618" s="826"/>
      <c r="S1618" s="827"/>
      <c r="T1618" s="828"/>
      <c r="U1618" s="829"/>
      <c r="V1618" s="830"/>
      <c r="W1618" s="831" t="s">
        <v>3394</v>
      </c>
      <c r="X1618" s="824"/>
      <c r="Y1618" s="706"/>
      <c r="Z1618" s="824"/>
    </row>
    <row r="1619" spans="1:26">
      <c r="A1619" s="817" t="s">
        <v>507</v>
      </c>
      <c r="B1619" s="817" t="s">
        <v>797</v>
      </c>
      <c r="C1619" s="831" t="s">
        <v>638</v>
      </c>
      <c r="D1619" s="819" t="str">
        <f t="shared" ref="D1619" si="1605">B1619&amp;" "&amp;" "&amp;C1619</f>
        <v>07-028  あくま神官</v>
      </c>
      <c r="E1619" s="854" t="s">
        <v>630</v>
      </c>
      <c r="F1619" s="852" t="s">
        <v>75</v>
      </c>
      <c r="G1619" s="822" t="s">
        <v>40</v>
      </c>
      <c r="H1619" s="833" t="s">
        <v>19</v>
      </c>
      <c r="I1619" s="845"/>
      <c r="J1619" s="845"/>
      <c r="K1619" s="8" t="s">
        <v>99</v>
      </c>
      <c r="L1619" s="33" t="s">
        <v>131</v>
      </c>
      <c r="M1619" s="803" t="s">
        <v>3587</v>
      </c>
      <c r="N1619" s="30" t="s">
        <v>491</v>
      </c>
      <c r="O1619" s="824" t="s">
        <v>1235</v>
      </c>
      <c r="P1619" s="271"/>
      <c r="Q1619" s="825">
        <v>1510</v>
      </c>
      <c r="R1619" s="826">
        <v>840</v>
      </c>
      <c r="S1619" s="827">
        <v>1280</v>
      </c>
      <c r="T1619" s="828">
        <v>710</v>
      </c>
      <c r="U1619" s="829">
        <v>780</v>
      </c>
      <c r="V1619" s="830">
        <f t="shared" ref="V1619" si="1606">SUM(Q1619:U1620)</f>
        <v>5120</v>
      </c>
      <c r="W1619" s="824" t="s">
        <v>4689</v>
      </c>
      <c r="X1619" s="824"/>
      <c r="Y1619" s="706"/>
      <c r="Z1619" s="824"/>
    </row>
    <row r="1620" spans="1:26">
      <c r="A1620" s="817" t="s">
        <v>507</v>
      </c>
      <c r="B1620" s="817"/>
      <c r="C1620" s="831" t="s">
        <v>638</v>
      </c>
      <c r="D1620" s="819" t="s">
        <v>2</v>
      </c>
      <c r="E1620" s="854" t="s">
        <v>630</v>
      </c>
      <c r="F1620" s="852" t="s">
        <v>75</v>
      </c>
      <c r="G1620" s="822" t="s">
        <v>40</v>
      </c>
      <c r="H1620" s="833" t="s">
        <v>19</v>
      </c>
      <c r="I1620" s="845"/>
      <c r="J1620" s="845"/>
      <c r="K1620" s="29"/>
      <c r="L1620" s="29"/>
      <c r="M1620" s="4"/>
      <c r="N1620" s="29"/>
      <c r="O1620" s="824">
        <v>1</v>
      </c>
      <c r="P1620" s="271"/>
      <c r="Q1620" s="825"/>
      <c r="R1620" s="826"/>
      <c r="S1620" s="827"/>
      <c r="T1620" s="828"/>
      <c r="U1620" s="829"/>
      <c r="V1620" s="830"/>
      <c r="W1620" s="824" t="s">
        <v>4689</v>
      </c>
      <c r="X1620" s="824"/>
      <c r="Y1620" s="706"/>
      <c r="Z1620" s="824"/>
    </row>
    <row r="1621" spans="1:26">
      <c r="A1621" s="817" t="s">
        <v>507</v>
      </c>
      <c r="B1621" s="817" t="s">
        <v>798</v>
      </c>
      <c r="C1621" s="831" t="s">
        <v>125</v>
      </c>
      <c r="D1621" s="819" t="str">
        <f t="shared" ref="D1621" si="1607">B1621&amp;" "&amp;" "&amp;C1621</f>
        <v>07-029  アークデーモン</v>
      </c>
      <c r="E1621" s="854" t="s">
        <v>630</v>
      </c>
      <c r="F1621" s="852" t="s">
        <v>75</v>
      </c>
      <c r="G1621" s="833" t="s">
        <v>19</v>
      </c>
      <c r="H1621" s="822" t="s">
        <v>40</v>
      </c>
      <c r="I1621" s="845"/>
      <c r="J1621" s="845"/>
      <c r="K1621" s="35" t="s">
        <v>21</v>
      </c>
      <c r="L1621" s="33" t="s">
        <v>131</v>
      </c>
      <c r="M1621" s="803" t="s">
        <v>1074</v>
      </c>
      <c r="N1621" s="30" t="s">
        <v>496</v>
      </c>
      <c r="O1621" s="824"/>
      <c r="P1621" s="271"/>
      <c r="Q1621" s="825">
        <v>1590</v>
      </c>
      <c r="R1621" s="826">
        <v>1030</v>
      </c>
      <c r="S1621" s="827">
        <v>1010</v>
      </c>
      <c r="T1621" s="828">
        <v>720</v>
      </c>
      <c r="U1621" s="829">
        <v>830</v>
      </c>
      <c r="V1621" s="830">
        <f t="shared" ref="V1621" si="1608">SUM(Q1621:U1622)</f>
        <v>5180</v>
      </c>
      <c r="W1621" s="824" t="s">
        <v>4260</v>
      </c>
      <c r="X1621" s="824"/>
      <c r="Y1621" s="706"/>
      <c r="Z1621" s="824"/>
    </row>
    <row r="1622" spans="1:26">
      <c r="A1622" s="817" t="s">
        <v>507</v>
      </c>
      <c r="B1622" s="817"/>
      <c r="C1622" s="831" t="s">
        <v>125</v>
      </c>
      <c r="D1622" s="819" t="s">
        <v>2</v>
      </c>
      <c r="E1622" s="854" t="s">
        <v>630</v>
      </c>
      <c r="F1622" s="852" t="s">
        <v>75</v>
      </c>
      <c r="G1622" s="833" t="s">
        <v>19</v>
      </c>
      <c r="H1622" s="822" t="s">
        <v>40</v>
      </c>
      <c r="I1622" s="845"/>
      <c r="J1622" s="845"/>
      <c r="K1622" s="29"/>
      <c r="L1622" s="29"/>
      <c r="M1622" s="4"/>
      <c r="N1622" s="29"/>
      <c r="O1622" s="824"/>
      <c r="P1622" s="271"/>
      <c r="Q1622" s="825"/>
      <c r="R1622" s="826"/>
      <c r="S1622" s="827"/>
      <c r="T1622" s="828"/>
      <c r="U1622" s="829"/>
      <c r="V1622" s="830"/>
      <c r="W1622" s="824" t="s">
        <v>4260</v>
      </c>
      <c r="X1622" s="824"/>
      <c r="Y1622" s="706"/>
      <c r="Z1622" s="824"/>
    </row>
    <row r="1623" spans="1:26">
      <c r="A1623" s="817" t="s">
        <v>507</v>
      </c>
      <c r="B1623" s="817" t="s">
        <v>799</v>
      </c>
      <c r="C1623" s="831" t="s">
        <v>647</v>
      </c>
      <c r="D1623" s="819" t="str">
        <f t="shared" ref="D1623" si="1609">B1623&amp;" "&amp;" "&amp;C1623</f>
        <v>07-030  おどるほうせき</v>
      </c>
      <c r="E1623" s="854" t="s">
        <v>630</v>
      </c>
      <c r="F1623" s="851" t="s">
        <v>78</v>
      </c>
      <c r="G1623" s="835" t="s">
        <v>88</v>
      </c>
      <c r="H1623" s="833" t="s">
        <v>19</v>
      </c>
      <c r="I1623" s="845"/>
      <c r="J1623" s="845"/>
      <c r="K1623" s="8" t="s">
        <v>99</v>
      </c>
      <c r="L1623" s="33" t="s">
        <v>131</v>
      </c>
      <c r="M1623" s="803" t="s">
        <v>3588</v>
      </c>
      <c r="N1623" s="30" t="s">
        <v>491</v>
      </c>
      <c r="O1623" s="824">
        <v>2</v>
      </c>
      <c r="P1623" s="271"/>
      <c r="Q1623" s="825">
        <v>1520</v>
      </c>
      <c r="R1623" s="826">
        <v>630</v>
      </c>
      <c r="S1623" s="827">
        <v>1030</v>
      </c>
      <c r="T1623" s="828">
        <v>1080</v>
      </c>
      <c r="U1623" s="829">
        <v>830</v>
      </c>
      <c r="V1623" s="830">
        <f t="shared" ref="V1623" si="1610">SUM(Q1623:U1624)</f>
        <v>5090</v>
      </c>
      <c r="W1623" s="824" t="s">
        <v>3918</v>
      </c>
      <c r="X1623" s="824"/>
      <c r="Y1623" s="706"/>
      <c r="Z1623" s="824"/>
    </row>
    <row r="1624" spans="1:26">
      <c r="A1624" s="817" t="s">
        <v>507</v>
      </c>
      <c r="B1624" s="817"/>
      <c r="C1624" s="831" t="s">
        <v>647</v>
      </c>
      <c r="D1624" s="819" t="s">
        <v>2</v>
      </c>
      <c r="E1624" s="854" t="s">
        <v>630</v>
      </c>
      <c r="F1624" s="851" t="s">
        <v>78</v>
      </c>
      <c r="G1624" s="835" t="s">
        <v>88</v>
      </c>
      <c r="H1624" s="833" t="s">
        <v>19</v>
      </c>
      <c r="I1624" s="845"/>
      <c r="J1624" s="845"/>
      <c r="K1624" s="29"/>
      <c r="L1624" s="29"/>
      <c r="M1624" s="4"/>
      <c r="N1624" s="29"/>
      <c r="O1624" s="824">
        <v>1</v>
      </c>
      <c r="P1624" s="271"/>
      <c r="Q1624" s="825"/>
      <c r="R1624" s="826"/>
      <c r="S1624" s="827"/>
      <c r="T1624" s="828"/>
      <c r="U1624" s="829"/>
      <c r="V1624" s="830"/>
      <c r="W1624" s="824" t="s">
        <v>3918</v>
      </c>
      <c r="X1624" s="824"/>
      <c r="Y1624" s="706"/>
      <c r="Z1624" s="824"/>
    </row>
    <row r="1625" spans="1:26">
      <c r="A1625" s="817" t="s">
        <v>507</v>
      </c>
      <c r="B1625" s="817" t="s">
        <v>508</v>
      </c>
      <c r="C1625" s="831" t="s">
        <v>2</v>
      </c>
      <c r="D1625" s="819" t="str">
        <f t="shared" ref="D1625" si="1611">B1625&amp;" "&amp;" "&amp;C1625</f>
        <v>07-031  ダイ</v>
      </c>
      <c r="E1625" s="853" t="s">
        <v>120</v>
      </c>
      <c r="F1625" s="821" t="s">
        <v>34</v>
      </c>
      <c r="G1625" s="833" t="s">
        <v>19</v>
      </c>
      <c r="H1625" s="833" t="s">
        <v>19</v>
      </c>
      <c r="I1625" s="15"/>
      <c r="J1625" s="15"/>
      <c r="K1625" s="25" t="s">
        <v>21</v>
      </c>
      <c r="L1625" s="22" t="s">
        <v>205</v>
      </c>
      <c r="M1625" s="803" t="s">
        <v>1075</v>
      </c>
      <c r="N1625" s="21" t="s">
        <v>491</v>
      </c>
      <c r="O1625" s="824"/>
      <c r="P1625" s="271"/>
      <c r="Q1625" s="825">
        <v>2190</v>
      </c>
      <c r="R1625" s="826">
        <v>1410</v>
      </c>
      <c r="S1625" s="827">
        <v>790</v>
      </c>
      <c r="T1625" s="828">
        <v>1130</v>
      </c>
      <c r="U1625" s="829">
        <v>960</v>
      </c>
      <c r="V1625" s="830">
        <f t="shared" ref="V1625" si="1612">SUM(Q1625:U1626)</f>
        <v>6480</v>
      </c>
      <c r="W1625" s="824" t="s">
        <v>3389</v>
      </c>
      <c r="X1625" s="824"/>
      <c r="Y1625" s="706"/>
      <c r="Z1625" s="824"/>
    </row>
    <row r="1626" spans="1:26">
      <c r="A1626" s="817" t="s">
        <v>507</v>
      </c>
      <c r="B1626" s="817"/>
      <c r="C1626" s="831" t="s">
        <v>2</v>
      </c>
      <c r="D1626" s="819" t="s">
        <v>2</v>
      </c>
      <c r="E1626" s="853" t="s">
        <v>120</v>
      </c>
      <c r="F1626" s="821" t="s">
        <v>34</v>
      </c>
      <c r="G1626" s="833" t="s">
        <v>19</v>
      </c>
      <c r="H1626" s="833" t="s">
        <v>19</v>
      </c>
      <c r="I1626" s="15"/>
      <c r="J1626" s="15"/>
      <c r="K1626" s="19"/>
      <c r="L1626" s="22"/>
      <c r="M1626" s="4"/>
      <c r="N1626" s="22"/>
      <c r="O1626" s="824"/>
      <c r="P1626" s="271"/>
      <c r="Q1626" s="825"/>
      <c r="R1626" s="826"/>
      <c r="S1626" s="827"/>
      <c r="T1626" s="828"/>
      <c r="U1626" s="829"/>
      <c r="V1626" s="830"/>
      <c r="W1626" s="824" t="s">
        <v>3389</v>
      </c>
      <c r="X1626" s="824"/>
      <c r="Y1626" s="706"/>
      <c r="Z1626" s="824"/>
    </row>
    <row r="1627" spans="1:26">
      <c r="A1627" s="817" t="s">
        <v>507</v>
      </c>
      <c r="B1627" s="817" t="s">
        <v>509</v>
      </c>
      <c r="C1627" s="831" t="s">
        <v>38</v>
      </c>
      <c r="D1627" s="819" t="str">
        <f t="shared" ref="D1627" si="1613">B1627&amp;" "&amp;" "&amp;C1627</f>
        <v>07-032  ポップ</v>
      </c>
      <c r="E1627" s="853" t="s">
        <v>120</v>
      </c>
      <c r="F1627" s="821" t="s">
        <v>34</v>
      </c>
      <c r="G1627" s="822" t="s">
        <v>40</v>
      </c>
      <c r="H1627" s="822" t="s">
        <v>40</v>
      </c>
      <c r="I1627" s="15"/>
      <c r="J1627" s="15"/>
      <c r="K1627" s="25" t="s">
        <v>21</v>
      </c>
      <c r="L1627" s="21" t="s">
        <v>106</v>
      </c>
      <c r="M1627" s="803" t="s">
        <v>3589</v>
      </c>
      <c r="N1627" s="21" t="s">
        <v>490</v>
      </c>
      <c r="O1627" s="824"/>
      <c r="P1627" s="271"/>
      <c r="Q1627" s="825">
        <v>2140</v>
      </c>
      <c r="R1627" s="826">
        <v>660</v>
      </c>
      <c r="S1627" s="827">
        <v>1600</v>
      </c>
      <c r="T1627" s="828">
        <v>1140</v>
      </c>
      <c r="U1627" s="829">
        <v>940</v>
      </c>
      <c r="V1627" s="830">
        <f t="shared" ref="V1627" si="1614">SUM(Q1627:U1628)</f>
        <v>6480</v>
      </c>
      <c r="W1627" s="824" t="s">
        <v>3389</v>
      </c>
      <c r="X1627" s="824"/>
      <c r="Y1627" s="706"/>
      <c r="Z1627" s="824"/>
    </row>
    <row r="1628" spans="1:26">
      <c r="A1628" s="817" t="s">
        <v>507</v>
      </c>
      <c r="B1628" s="817"/>
      <c r="C1628" s="831" t="s">
        <v>38</v>
      </c>
      <c r="D1628" s="819" t="s">
        <v>2</v>
      </c>
      <c r="E1628" s="853" t="s">
        <v>120</v>
      </c>
      <c r="F1628" s="821" t="s">
        <v>34</v>
      </c>
      <c r="G1628" s="822" t="s">
        <v>40</v>
      </c>
      <c r="H1628" s="822" t="s">
        <v>40</v>
      </c>
      <c r="I1628" s="15"/>
      <c r="J1628" s="15"/>
      <c r="K1628" s="19"/>
      <c r="L1628" s="22"/>
      <c r="M1628" s="4"/>
      <c r="N1628" s="22"/>
      <c r="O1628" s="824"/>
      <c r="P1628" s="271"/>
      <c r="Q1628" s="825"/>
      <c r="R1628" s="826"/>
      <c r="S1628" s="827"/>
      <c r="T1628" s="828"/>
      <c r="U1628" s="829"/>
      <c r="V1628" s="830"/>
      <c r="W1628" s="824" t="s">
        <v>3389</v>
      </c>
      <c r="X1628" s="824"/>
      <c r="Y1628" s="706"/>
      <c r="Z1628" s="824"/>
    </row>
    <row r="1629" spans="1:26">
      <c r="A1629" s="817" t="s">
        <v>507</v>
      </c>
      <c r="B1629" s="817" t="s">
        <v>510</v>
      </c>
      <c r="C1629" s="831" t="s">
        <v>42</v>
      </c>
      <c r="D1629" s="819" t="str">
        <f t="shared" ref="D1629" si="1615">B1629&amp;" "&amp;" "&amp;C1629</f>
        <v>07-033  レオナ</v>
      </c>
      <c r="E1629" s="853" t="s">
        <v>120</v>
      </c>
      <c r="F1629" s="821" t="s">
        <v>34</v>
      </c>
      <c r="G1629" s="822" t="s">
        <v>40</v>
      </c>
      <c r="H1629" s="843" t="s">
        <v>80</v>
      </c>
      <c r="I1629" s="15"/>
      <c r="J1629" s="15"/>
      <c r="K1629" s="7" t="s">
        <v>37</v>
      </c>
      <c r="L1629" s="22" t="s">
        <v>205</v>
      </c>
      <c r="M1629" s="803" t="s">
        <v>1039</v>
      </c>
      <c r="N1629" s="21" t="s">
        <v>490</v>
      </c>
      <c r="O1629" s="824"/>
      <c r="P1629" s="271"/>
      <c r="Q1629" s="825">
        <v>2090</v>
      </c>
      <c r="R1629" s="826">
        <v>610</v>
      </c>
      <c r="S1629" s="827">
        <v>1530</v>
      </c>
      <c r="T1629" s="828">
        <v>1190</v>
      </c>
      <c r="U1629" s="829">
        <v>1020</v>
      </c>
      <c r="V1629" s="830">
        <f t="shared" ref="V1629" si="1616">SUM(Q1629:U1630)</f>
        <v>6440</v>
      </c>
      <c r="W1629" s="824" t="s">
        <v>3389</v>
      </c>
      <c r="X1629" s="824"/>
      <c r="Y1629" s="706"/>
      <c r="Z1629" s="824"/>
    </row>
    <row r="1630" spans="1:26">
      <c r="A1630" s="817" t="s">
        <v>507</v>
      </c>
      <c r="B1630" s="817"/>
      <c r="C1630" s="831" t="s">
        <v>42</v>
      </c>
      <c r="D1630" s="819" t="s">
        <v>2</v>
      </c>
      <c r="E1630" s="853" t="s">
        <v>120</v>
      </c>
      <c r="F1630" s="821" t="s">
        <v>34</v>
      </c>
      <c r="G1630" s="822" t="s">
        <v>40</v>
      </c>
      <c r="H1630" s="843" t="s">
        <v>80</v>
      </c>
      <c r="I1630" s="17"/>
      <c r="J1630" s="17"/>
      <c r="K1630" s="20"/>
      <c r="L1630" s="16"/>
      <c r="M1630" s="4"/>
      <c r="N1630" s="22"/>
      <c r="O1630" s="824"/>
      <c r="P1630" s="271"/>
      <c r="Q1630" s="825"/>
      <c r="R1630" s="826"/>
      <c r="S1630" s="827"/>
      <c r="T1630" s="828"/>
      <c r="U1630" s="829"/>
      <c r="V1630" s="830"/>
      <c r="W1630" s="824" t="s">
        <v>3389</v>
      </c>
      <c r="X1630" s="824"/>
      <c r="Y1630" s="706"/>
      <c r="Z1630" s="824"/>
    </row>
    <row r="1631" spans="1:26">
      <c r="A1631" s="817" t="s">
        <v>507</v>
      </c>
      <c r="B1631" s="817" t="s">
        <v>511</v>
      </c>
      <c r="C1631" s="831" t="s">
        <v>172</v>
      </c>
      <c r="D1631" s="819" t="str">
        <f t="shared" ref="D1631" si="1617">B1631&amp;" "&amp;" "&amp;C1631</f>
        <v>07-034  ヒュンケル</v>
      </c>
      <c r="E1631" s="853" t="s">
        <v>120</v>
      </c>
      <c r="F1631" s="821" t="s">
        <v>34</v>
      </c>
      <c r="G1631" s="833" t="s">
        <v>19</v>
      </c>
      <c r="H1631" s="833" t="s">
        <v>19</v>
      </c>
      <c r="I1631" s="15"/>
      <c r="J1631" s="15"/>
      <c r="K1631" s="25" t="s">
        <v>21</v>
      </c>
      <c r="L1631" s="22" t="s">
        <v>104</v>
      </c>
      <c r="M1631" s="803" t="s">
        <v>1170</v>
      </c>
      <c r="N1631" s="21" t="s">
        <v>491</v>
      </c>
      <c r="O1631" s="824"/>
      <c r="P1631" s="271"/>
      <c r="Q1631" s="825">
        <v>2180</v>
      </c>
      <c r="R1631" s="826">
        <v>1390</v>
      </c>
      <c r="S1631" s="827">
        <v>620</v>
      </c>
      <c r="T1631" s="828">
        <v>1040</v>
      </c>
      <c r="U1631" s="829">
        <v>1250</v>
      </c>
      <c r="V1631" s="830">
        <f t="shared" ref="V1631" si="1618">SUM(Q1631:U1632)</f>
        <v>6480</v>
      </c>
      <c r="W1631" s="378" t="s">
        <v>3389</v>
      </c>
      <c r="X1631" s="824"/>
      <c r="Y1631" s="706"/>
      <c r="Z1631" s="824"/>
    </row>
    <row r="1632" spans="1:26">
      <c r="A1632" s="817" t="s">
        <v>507</v>
      </c>
      <c r="B1632" s="817"/>
      <c r="C1632" s="831" t="s">
        <v>172</v>
      </c>
      <c r="D1632" s="819" t="s">
        <v>2</v>
      </c>
      <c r="E1632" s="853" t="s">
        <v>120</v>
      </c>
      <c r="F1632" s="821" t="s">
        <v>34</v>
      </c>
      <c r="G1632" s="833" t="s">
        <v>19</v>
      </c>
      <c r="H1632" s="833" t="s">
        <v>19</v>
      </c>
      <c r="I1632" s="15"/>
      <c r="J1632" s="15"/>
      <c r="K1632" s="20"/>
      <c r="L1632" s="16"/>
      <c r="M1632" s="4"/>
      <c r="N1632" s="22"/>
      <c r="O1632" s="824"/>
      <c r="P1632" s="271"/>
      <c r="Q1632" s="825"/>
      <c r="R1632" s="826"/>
      <c r="S1632" s="827"/>
      <c r="T1632" s="828"/>
      <c r="U1632" s="829"/>
      <c r="V1632" s="830"/>
      <c r="W1632" s="380" t="s">
        <v>4450</v>
      </c>
      <c r="X1632" s="824"/>
      <c r="Y1632" s="706"/>
      <c r="Z1632" s="824"/>
    </row>
    <row r="1633" spans="1:26">
      <c r="A1633" s="817" t="s">
        <v>507</v>
      </c>
      <c r="B1633" s="817" t="s">
        <v>512</v>
      </c>
      <c r="C1633" s="831" t="s">
        <v>4</v>
      </c>
      <c r="D1633" s="819" t="str">
        <f t="shared" ref="D1633" si="1619">B1633&amp;" "&amp;" "&amp;C1633</f>
        <v>07-035  クロコダイン</v>
      </c>
      <c r="E1633" s="853" t="s">
        <v>120</v>
      </c>
      <c r="F1633" s="821" t="s">
        <v>34</v>
      </c>
      <c r="G1633" s="842" t="s">
        <v>89</v>
      </c>
      <c r="H1633" s="833" t="s">
        <v>19</v>
      </c>
      <c r="I1633" s="17"/>
      <c r="J1633" s="17"/>
      <c r="K1633" s="25" t="s">
        <v>21</v>
      </c>
      <c r="L1633" s="21" t="s">
        <v>3</v>
      </c>
      <c r="M1633" s="803" t="s">
        <v>958</v>
      </c>
      <c r="N1633" s="21" t="s">
        <v>491</v>
      </c>
      <c r="O1633" s="824"/>
      <c r="P1633" s="271"/>
      <c r="Q1633" s="825">
        <v>2370</v>
      </c>
      <c r="R1633" s="826">
        <v>1390</v>
      </c>
      <c r="S1633" s="827">
        <v>590</v>
      </c>
      <c r="T1633" s="828">
        <v>770</v>
      </c>
      <c r="U1633" s="829">
        <v>1360</v>
      </c>
      <c r="V1633" s="830">
        <f t="shared" ref="V1633" si="1620">SUM(Q1633:U1634)</f>
        <v>6480</v>
      </c>
      <c r="W1633" s="824"/>
      <c r="X1633" s="824"/>
      <c r="Y1633" s="706"/>
      <c r="Z1633" s="824"/>
    </row>
    <row r="1634" spans="1:26">
      <c r="A1634" s="817" t="s">
        <v>507</v>
      </c>
      <c r="B1634" s="817"/>
      <c r="C1634" s="831" t="s">
        <v>4</v>
      </c>
      <c r="D1634" s="819" t="s">
        <v>2</v>
      </c>
      <c r="E1634" s="853" t="s">
        <v>120</v>
      </c>
      <c r="F1634" s="821" t="s">
        <v>34</v>
      </c>
      <c r="G1634" s="842" t="s">
        <v>89</v>
      </c>
      <c r="H1634" s="833" t="s">
        <v>19</v>
      </c>
      <c r="I1634" s="17"/>
      <c r="J1634" s="17"/>
      <c r="K1634" s="20"/>
      <c r="L1634" s="16"/>
      <c r="M1634" s="4"/>
      <c r="N1634" s="22"/>
      <c r="O1634" s="824"/>
      <c r="P1634" s="271"/>
      <c r="Q1634" s="825"/>
      <c r="R1634" s="826"/>
      <c r="S1634" s="827"/>
      <c r="T1634" s="828"/>
      <c r="U1634" s="829"/>
      <c r="V1634" s="830"/>
      <c r="W1634" s="824"/>
      <c r="X1634" s="824"/>
      <c r="Y1634" s="706"/>
      <c r="Z1634" s="824"/>
    </row>
    <row r="1635" spans="1:26">
      <c r="A1635" s="817" t="s">
        <v>507</v>
      </c>
      <c r="B1635" s="817" t="s">
        <v>513</v>
      </c>
      <c r="C1635" s="818" t="s">
        <v>249</v>
      </c>
      <c r="D1635" s="819" t="str">
        <f t="shared" ref="D1635" si="1621">B1635&amp;" "&amp;" "&amp;C1635</f>
        <v>07-036  フレイザード</v>
      </c>
      <c r="E1635" s="853" t="s">
        <v>120</v>
      </c>
      <c r="F1635" s="855" t="s">
        <v>130</v>
      </c>
      <c r="G1635" s="833" t="s">
        <v>19</v>
      </c>
      <c r="H1635" s="822" t="s">
        <v>40</v>
      </c>
      <c r="I1635" s="17"/>
      <c r="J1635" s="17"/>
      <c r="K1635" s="7" t="s">
        <v>37</v>
      </c>
      <c r="L1635" s="21" t="s">
        <v>20</v>
      </c>
      <c r="M1635" s="803" t="s">
        <v>3590</v>
      </c>
      <c r="N1635" s="21" t="s">
        <v>494</v>
      </c>
      <c r="O1635" s="824"/>
      <c r="P1635" s="271"/>
      <c r="Q1635" s="825">
        <v>2360</v>
      </c>
      <c r="R1635" s="826">
        <v>1150</v>
      </c>
      <c r="S1635" s="827">
        <v>1160</v>
      </c>
      <c r="T1635" s="828">
        <v>810</v>
      </c>
      <c r="U1635" s="829">
        <v>960</v>
      </c>
      <c r="V1635" s="830">
        <f t="shared" ref="V1635" si="1622">SUM(Q1635:U1636)</f>
        <v>6440</v>
      </c>
      <c r="W1635" s="194" t="s">
        <v>3393</v>
      </c>
      <c r="X1635" s="824"/>
      <c r="Y1635" s="706"/>
      <c r="Z1635" s="824"/>
    </row>
    <row r="1636" spans="1:26">
      <c r="A1636" s="817" t="s">
        <v>507</v>
      </c>
      <c r="B1636" s="817"/>
      <c r="C1636" s="818" t="s">
        <v>249</v>
      </c>
      <c r="D1636" s="819" t="s">
        <v>2</v>
      </c>
      <c r="E1636" s="853" t="s">
        <v>120</v>
      </c>
      <c r="F1636" s="855" t="s">
        <v>130</v>
      </c>
      <c r="G1636" s="833" t="s">
        <v>19</v>
      </c>
      <c r="H1636" s="822" t="s">
        <v>40</v>
      </c>
      <c r="I1636" s="17"/>
      <c r="J1636" s="17"/>
      <c r="K1636" s="20"/>
      <c r="L1636" s="16"/>
      <c r="M1636" s="4"/>
      <c r="N1636" s="22"/>
      <c r="O1636" s="824"/>
      <c r="P1636" s="271"/>
      <c r="Q1636" s="825"/>
      <c r="R1636" s="826"/>
      <c r="S1636" s="827"/>
      <c r="T1636" s="828"/>
      <c r="U1636" s="829"/>
      <c r="V1636" s="830"/>
      <c r="W1636" s="194" t="s">
        <v>3395</v>
      </c>
      <c r="X1636" s="824"/>
      <c r="Y1636" s="706"/>
      <c r="Z1636" s="824"/>
    </row>
    <row r="1637" spans="1:26">
      <c r="A1637" s="817" t="s">
        <v>507</v>
      </c>
      <c r="B1637" s="817" t="s">
        <v>514</v>
      </c>
      <c r="C1637" s="831" t="s">
        <v>258</v>
      </c>
      <c r="D1637" s="819" t="str">
        <f t="shared" ref="D1637" si="1623">B1637&amp;" "&amp;" "&amp;C1637</f>
        <v>07-037  ベホイミスライム</v>
      </c>
      <c r="E1637" s="853" t="s">
        <v>120</v>
      </c>
      <c r="F1637" s="857" t="s">
        <v>128</v>
      </c>
      <c r="G1637" s="833" t="s">
        <v>19</v>
      </c>
      <c r="H1637" s="843" t="s">
        <v>80</v>
      </c>
      <c r="I1637" s="17"/>
      <c r="J1637" s="17"/>
      <c r="K1637" s="11" t="s">
        <v>81</v>
      </c>
      <c r="L1637" s="21" t="s">
        <v>81</v>
      </c>
      <c r="M1637" s="803" t="s">
        <v>3591</v>
      </c>
      <c r="N1637" s="21" t="s">
        <v>492</v>
      </c>
      <c r="O1637" s="824"/>
      <c r="P1637" s="271"/>
      <c r="Q1637" s="825">
        <v>2080</v>
      </c>
      <c r="R1637" s="826">
        <v>780</v>
      </c>
      <c r="S1637" s="827">
        <v>1320</v>
      </c>
      <c r="T1637" s="828">
        <v>960</v>
      </c>
      <c r="U1637" s="829">
        <v>1130</v>
      </c>
      <c r="V1637" s="830">
        <f t="shared" ref="V1637" si="1624">SUM(Q1637:U1638)</f>
        <v>6270</v>
      </c>
      <c r="W1637" s="824" t="s">
        <v>3399</v>
      </c>
      <c r="X1637" s="824"/>
      <c r="Y1637" s="706"/>
      <c r="Z1637" s="824"/>
    </row>
    <row r="1638" spans="1:26">
      <c r="A1638" s="817" t="s">
        <v>507</v>
      </c>
      <c r="B1638" s="817"/>
      <c r="C1638" s="831" t="s">
        <v>258</v>
      </c>
      <c r="D1638" s="819" t="s">
        <v>2</v>
      </c>
      <c r="E1638" s="853" t="s">
        <v>120</v>
      </c>
      <c r="F1638" s="857" t="s">
        <v>128</v>
      </c>
      <c r="G1638" s="833" t="s">
        <v>19</v>
      </c>
      <c r="H1638" s="843" t="s">
        <v>80</v>
      </c>
      <c r="I1638" s="17"/>
      <c r="J1638" s="17"/>
      <c r="K1638" s="20"/>
      <c r="L1638" s="16"/>
      <c r="M1638" s="4"/>
      <c r="N1638" s="22"/>
      <c r="O1638" s="824"/>
      <c r="P1638" s="271"/>
      <c r="Q1638" s="825"/>
      <c r="R1638" s="826"/>
      <c r="S1638" s="827"/>
      <c r="T1638" s="828"/>
      <c r="U1638" s="829"/>
      <c r="V1638" s="830"/>
      <c r="W1638" s="824" t="s">
        <v>3399</v>
      </c>
      <c r="X1638" s="824"/>
      <c r="Y1638" s="706"/>
      <c r="Z1638" s="824"/>
    </row>
    <row r="1639" spans="1:26">
      <c r="A1639" s="817" t="s">
        <v>507</v>
      </c>
      <c r="B1639" s="817" t="s">
        <v>515</v>
      </c>
      <c r="C1639" s="818" t="s">
        <v>317</v>
      </c>
      <c r="D1639" s="819" t="str">
        <f t="shared" ref="D1639" si="1625">B1639&amp;" "&amp;" "&amp;C1639</f>
        <v>07-038  キングスライム</v>
      </c>
      <c r="E1639" s="853" t="s">
        <v>120</v>
      </c>
      <c r="F1639" s="857" t="s">
        <v>128</v>
      </c>
      <c r="G1639" s="833" t="s">
        <v>19</v>
      </c>
      <c r="H1639" s="833" t="s">
        <v>19</v>
      </c>
      <c r="I1639" s="15"/>
      <c r="J1639" s="15"/>
      <c r="K1639" s="25" t="s">
        <v>21</v>
      </c>
      <c r="L1639" s="21" t="s">
        <v>3</v>
      </c>
      <c r="M1639" s="803" t="s">
        <v>1023</v>
      </c>
      <c r="N1639" s="21" t="s">
        <v>491</v>
      </c>
      <c r="O1639" s="824"/>
      <c r="P1639" s="271"/>
      <c r="Q1639" s="825">
        <v>2340</v>
      </c>
      <c r="R1639" s="826">
        <v>1240</v>
      </c>
      <c r="S1639" s="827">
        <v>740</v>
      </c>
      <c r="T1639" s="828">
        <v>860</v>
      </c>
      <c r="U1639" s="829">
        <v>1190</v>
      </c>
      <c r="V1639" s="830">
        <f t="shared" ref="V1639" si="1626">SUM(Q1639:U1640)</f>
        <v>6370</v>
      </c>
      <c r="W1639" s="824" t="s">
        <v>3399</v>
      </c>
      <c r="X1639" s="824"/>
      <c r="Y1639" s="706"/>
      <c r="Z1639" s="824"/>
    </row>
    <row r="1640" spans="1:26">
      <c r="A1640" s="817" t="s">
        <v>507</v>
      </c>
      <c r="B1640" s="817"/>
      <c r="C1640" s="818" t="s">
        <v>317</v>
      </c>
      <c r="D1640" s="819" t="s">
        <v>2</v>
      </c>
      <c r="E1640" s="853" t="s">
        <v>120</v>
      </c>
      <c r="F1640" s="857" t="s">
        <v>128</v>
      </c>
      <c r="G1640" s="833" t="s">
        <v>19</v>
      </c>
      <c r="H1640" s="833" t="s">
        <v>19</v>
      </c>
      <c r="I1640" s="15"/>
      <c r="J1640" s="15"/>
      <c r="K1640" s="20"/>
      <c r="L1640" s="16"/>
      <c r="M1640" s="4"/>
      <c r="N1640" s="22"/>
      <c r="O1640" s="824"/>
      <c r="P1640" s="271"/>
      <c r="Q1640" s="825"/>
      <c r="R1640" s="826"/>
      <c r="S1640" s="827"/>
      <c r="T1640" s="828"/>
      <c r="U1640" s="829"/>
      <c r="V1640" s="830"/>
      <c r="W1640" s="824" t="s">
        <v>3399</v>
      </c>
      <c r="X1640" s="824"/>
      <c r="Y1640" s="706"/>
      <c r="Z1640" s="824"/>
    </row>
    <row r="1641" spans="1:26">
      <c r="A1641" s="817" t="s">
        <v>507</v>
      </c>
      <c r="B1641" s="817" t="s">
        <v>516</v>
      </c>
      <c r="C1641" s="831" t="s">
        <v>122</v>
      </c>
      <c r="D1641" s="819" t="str">
        <f t="shared" ref="D1641" si="1627">B1641&amp;" "&amp;" "&amp;C1641</f>
        <v>07-039  グール</v>
      </c>
      <c r="E1641" s="853" t="s">
        <v>120</v>
      </c>
      <c r="F1641" s="856" t="s">
        <v>129</v>
      </c>
      <c r="G1641" s="833" t="s">
        <v>19</v>
      </c>
      <c r="H1641" s="842" t="s">
        <v>89</v>
      </c>
      <c r="I1641" s="17"/>
      <c r="J1641" s="17"/>
      <c r="K1641" s="25" t="s">
        <v>21</v>
      </c>
      <c r="L1641" s="21" t="s">
        <v>3</v>
      </c>
      <c r="M1641" s="803" t="s">
        <v>3592</v>
      </c>
      <c r="N1641" s="21" t="s">
        <v>496</v>
      </c>
      <c r="O1641" s="824"/>
      <c r="P1641" s="271"/>
      <c r="Q1641" s="825">
        <v>2190</v>
      </c>
      <c r="R1641" s="826">
        <v>1340</v>
      </c>
      <c r="S1641" s="827">
        <v>510</v>
      </c>
      <c r="T1641" s="828">
        <v>810</v>
      </c>
      <c r="U1641" s="829">
        <v>1480</v>
      </c>
      <c r="V1641" s="830">
        <f t="shared" ref="V1641" si="1628">SUM(Q1641:U1642)</f>
        <v>6330</v>
      </c>
      <c r="W1641" s="824"/>
      <c r="X1641" s="824"/>
      <c r="Y1641" s="706"/>
      <c r="Z1641" s="824"/>
    </row>
    <row r="1642" spans="1:26">
      <c r="A1642" s="817" t="s">
        <v>507</v>
      </c>
      <c r="B1642" s="817"/>
      <c r="C1642" s="831" t="s">
        <v>122</v>
      </c>
      <c r="D1642" s="819" t="s">
        <v>2</v>
      </c>
      <c r="E1642" s="853" t="s">
        <v>120</v>
      </c>
      <c r="F1642" s="856" t="s">
        <v>129</v>
      </c>
      <c r="G1642" s="833" t="s">
        <v>19</v>
      </c>
      <c r="H1642" s="842" t="s">
        <v>89</v>
      </c>
      <c r="I1642" s="17"/>
      <c r="J1642" s="17"/>
      <c r="K1642" s="20"/>
      <c r="L1642" s="16"/>
      <c r="M1642" s="4"/>
      <c r="N1642" s="22"/>
      <c r="O1642" s="824"/>
      <c r="P1642" s="271"/>
      <c r="Q1642" s="825"/>
      <c r="R1642" s="826"/>
      <c r="S1642" s="827"/>
      <c r="T1642" s="828"/>
      <c r="U1642" s="829"/>
      <c r="V1642" s="830"/>
      <c r="W1642" s="824"/>
      <c r="X1642" s="824"/>
      <c r="Y1642" s="706"/>
      <c r="Z1642" s="824"/>
    </row>
    <row r="1643" spans="1:26">
      <c r="A1643" s="817" t="s">
        <v>507</v>
      </c>
      <c r="B1643" s="817" t="s">
        <v>517</v>
      </c>
      <c r="C1643" s="831" t="s">
        <v>124</v>
      </c>
      <c r="D1643" s="819" t="str">
        <f t="shared" ref="D1643" si="1629">B1643&amp;" "&amp;" "&amp;C1643</f>
        <v>07-040  メガザルロック</v>
      </c>
      <c r="E1643" s="853" t="s">
        <v>120</v>
      </c>
      <c r="F1643" s="855" t="s">
        <v>130</v>
      </c>
      <c r="G1643" s="833" t="s">
        <v>19</v>
      </c>
      <c r="H1643" s="833" t="s">
        <v>19</v>
      </c>
      <c r="I1643" s="17"/>
      <c r="J1643" s="17"/>
      <c r="K1643" s="7" t="s">
        <v>37</v>
      </c>
      <c r="L1643" s="21" t="s">
        <v>98</v>
      </c>
      <c r="M1643" s="803" t="s">
        <v>993</v>
      </c>
      <c r="N1643" s="21" t="s">
        <v>490</v>
      </c>
      <c r="O1643" s="824"/>
      <c r="P1643" s="271"/>
      <c r="Q1643" s="825">
        <v>2190</v>
      </c>
      <c r="R1643" s="826">
        <v>1260</v>
      </c>
      <c r="S1643" s="827">
        <v>680</v>
      </c>
      <c r="T1643" s="828">
        <v>760</v>
      </c>
      <c r="U1643" s="829">
        <v>1480</v>
      </c>
      <c r="V1643" s="830">
        <f t="shared" ref="V1643" si="1630">SUM(Q1643:U1644)</f>
        <v>6370</v>
      </c>
      <c r="W1643" s="824"/>
      <c r="X1643" s="824"/>
      <c r="Y1643" s="706"/>
      <c r="Z1643" s="824"/>
    </row>
    <row r="1644" spans="1:26">
      <c r="A1644" s="817" t="s">
        <v>507</v>
      </c>
      <c r="B1644" s="817"/>
      <c r="C1644" s="831" t="s">
        <v>124</v>
      </c>
      <c r="D1644" s="819" t="s">
        <v>2</v>
      </c>
      <c r="E1644" s="853" t="s">
        <v>120</v>
      </c>
      <c r="F1644" s="855" t="s">
        <v>130</v>
      </c>
      <c r="G1644" s="833" t="s">
        <v>19</v>
      </c>
      <c r="H1644" s="833" t="s">
        <v>19</v>
      </c>
      <c r="I1644" s="17"/>
      <c r="J1644" s="17"/>
      <c r="K1644" s="20"/>
      <c r="L1644" s="16"/>
      <c r="M1644" s="4"/>
      <c r="N1644" s="22"/>
      <c r="O1644" s="824"/>
      <c r="P1644" s="271"/>
      <c r="Q1644" s="825"/>
      <c r="R1644" s="826"/>
      <c r="S1644" s="827"/>
      <c r="T1644" s="828"/>
      <c r="U1644" s="829"/>
      <c r="V1644" s="830"/>
      <c r="W1644" s="824"/>
      <c r="X1644" s="824"/>
      <c r="Y1644" s="706"/>
      <c r="Z1644" s="824"/>
    </row>
    <row r="1645" spans="1:26">
      <c r="A1645" s="817" t="s">
        <v>507</v>
      </c>
      <c r="B1645" s="817" t="s">
        <v>518</v>
      </c>
      <c r="C1645" s="818" t="s">
        <v>178</v>
      </c>
      <c r="D1645" s="819" t="str">
        <f t="shared" ref="D1645" si="1631">B1645&amp;" "&amp;" "&amp;C1645</f>
        <v>07-041  ボストロール</v>
      </c>
      <c r="E1645" s="853" t="s">
        <v>120</v>
      </c>
      <c r="F1645" s="852" t="s">
        <v>75</v>
      </c>
      <c r="G1645" s="833" t="s">
        <v>19</v>
      </c>
      <c r="H1645" s="833" t="s">
        <v>19</v>
      </c>
      <c r="I1645" s="17"/>
      <c r="J1645" s="17"/>
      <c r="K1645" s="8" t="s">
        <v>552</v>
      </c>
      <c r="L1645" s="21" t="s">
        <v>131</v>
      </c>
      <c r="M1645" s="803" t="s">
        <v>3593</v>
      </c>
      <c r="N1645" s="21" t="s">
        <v>496</v>
      </c>
      <c r="O1645" s="824"/>
      <c r="P1645" s="271"/>
      <c r="Q1645" s="825">
        <v>2280</v>
      </c>
      <c r="R1645" s="826">
        <v>1330</v>
      </c>
      <c r="S1645" s="827">
        <v>810</v>
      </c>
      <c r="T1645" s="828">
        <v>540</v>
      </c>
      <c r="U1645" s="829">
        <v>1410</v>
      </c>
      <c r="V1645" s="830">
        <f t="shared" ref="V1645" si="1632">SUM(Q1645:U1646)</f>
        <v>6370</v>
      </c>
      <c r="W1645" s="824" t="s">
        <v>4212</v>
      </c>
      <c r="X1645" s="824"/>
      <c r="Y1645" s="706"/>
      <c r="Z1645" s="824"/>
    </row>
    <row r="1646" spans="1:26">
      <c r="A1646" s="817" t="s">
        <v>507</v>
      </c>
      <c r="B1646" s="817"/>
      <c r="C1646" s="818" t="s">
        <v>178</v>
      </c>
      <c r="D1646" s="819" t="s">
        <v>2</v>
      </c>
      <c r="E1646" s="853" t="s">
        <v>120</v>
      </c>
      <c r="F1646" s="852" t="s">
        <v>75</v>
      </c>
      <c r="G1646" s="833" t="s">
        <v>19</v>
      </c>
      <c r="H1646" s="833" t="s">
        <v>19</v>
      </c>
      <c r="I1646" s="17"/>
      <c r="J1646" s="17"/>
      <c r="K1646" s="20"/>
      <c r="L1646" s="16"/>
      <c r="M1646" s="4"/>
      <c r="N1646" s="22"/>
      <c r="O1646" s="824"/>
      <c r="P1646" s="271"/>
      <c r="Q1646" s="825"/>
      <c r="R1646" s="826"/>
      <c r="S1646" s="827"/>
      <c r="T1646" s="828"/>
      <c r="U1646" s="829"/>
      <c r="V1646" s="830"/>
      <c r="W1646" s="824" t="s">
        <v>4212</v>
      </c>
      <c r="X1646" s="824"/>
      <c r="Y1646" s="706"/>
      <c r="Z1646" s="824"/>
    </row>
    <row r="1647" spans="1:26">
      <c r="A1647" s="817" t="s">
        <v>507</v>
      </c>
      <c r="B1647" s="817" t="s">
        <v>519</v>
      </c>
      <c r="C1647" s="818" t="s">
        <v>541</v>
      </c>
      <c r="D1647" s="819" t="str">
        <f t="shared" ref="D1647" si="1633">B1647&amp;" "&amp;" "&amp;C1647</f>
        <v>07-042  キラーアーマー</v>
      </c>
      <c r="E1647" s="853" t="s">
        <v>120</v>
      </c>
      <c r="F1647" s="851" t="s">
        <v>78</v>
      </c>
      <c r="G1647" s="833" t="s">
        <v>19</v>
      </c>
      <c r="H1647" s="833" t="s">
        <v>19</v>
      </c>
      <c r="I1647" s="17"/>
      <c r="J1647" s="17"/>
      <c r="K1647" s="25" t="s">
        <v>21</v>
      </c>
      <c r="L1647" s="21" t="s">
        <v>3</v>
      </c>
      <c r="M1647" s="803" t="s">
        <v>1005</v>
      </c>
      <c r="N1647" s="21" t="s">
        <v>491</v>
      </c>
      <c r="O1647" s="824"/>
      <c r="P1647" s="271"/>
      <c r="Q1647" s="825">
        <v>2160</v>
      </c>
      <c r="R1647" s="826">
        <v>1340</v>
      </c>
      <c r="S1647" s="827">
        <v>570</v>
      </c>
      <c r="T1647" s="828">
        <v>690</v>
      </c>
      <c r="U1647" s="829">
        <v>1480</v>
      </c>
      <c r="V1647" s="830">
        <f t="shared" ref="V1647" si="1634">SUM(Q1647:U1648)</f>
        <v>6240</v>
      </c>
      <c r="W1647" s="824"/>
      <c r="X1647" s="824"/>
      <c r="Y1647" s="706"/>
      <c r="Z1647" s="824"/>
    </row>
    <row r="1648" spans="1:26">
      <c r="A1648" s="817" t="s">
        <v>507</v>
      </c>
      <c r="B1648" s="817"/>
      <c r="C1648" s="818" t="s">
        <v>541</v>
      </c>
      <c r="D1648" s="819" t="s">
        <v>2</v>
      </c>
      <c r="E1648" s="853" t="s">
        <v>120</v>
      </c>
      <c r="F1648" s="851" t="s">
        <v>78</v>
      </c>
      <c r="G1648" s="833" t="s">
        <v>19</v>
      </c>
      <c r="H1648" s="833" t="s">
        <v>19</v>
      </c>
      <c r="I1648" s="17"/>
      <c r="J1648" s="17"/>
      <c r="K1648" s="20"/>
      <c r="L1648" s="16"/>
      <c r="M1648" s="4"/>
      <c r="N1648" s="22"/>
      <c r="O1648" s="824"/>
      <c r="P1648" s="271"/>
      <c r="Q1648" s="825"/>
      <c r="R1648" s="826"/>
      <c r="S1648" s="827"/>
      <c r="T1648" s="828"/>
      <c r="U1648" s="829"/>
      <c r="V1648" s="830"/>
      <c r="W1648" s="824"/>
      <c r="X1648" s="824"/>
      <c r="Y1648" s="706"/>
      <c r="Z1648" s="824"/>
    </row>
    <row r="1649" spans="1:26">
      <c r="A1649" s="817" t="s">
        <v>507</v>
      </c>
      <c r="B1649" s="817" t="s">
        <v>520</v>
      </c>
      <c r="C1649" s="831" t="s">
        <v>542</v>
      </c>
      <c r="D1649" s="819" t="str">
        <f t="shared" ref="D1649" si="1635">B1649&amp;" "&amp;" "&amp;C1649</f>
        <v>07-043  ドラゴン</v>
      </c>
      <c r="E1649" s="853" t="s">
        <v>120</v>
      </c>
      <c r="F1649" s="832" t="s">
        <v>35</v>
      </c>
      <c r="G1649" s="833" t="s">
        <v>19</v>
      </c>
      <c r="H1649" s="842" t="s">
        <v>89</v>
      </c>
      <c r="I1649" s="17"/>
      <c r="J1649" s="17"/>
      <c r="K1649" s="25" t="s">
        <v>21</v>
      </c>
      <c r="L1649" s="21" t="s">
        <v>3</v>
      </c>
      <c r="M1649" s="803" t="s">
        <v>959</v>
      </c>
      <c r="N1649" s="21" t="s">
        <v>491</v>
      </c>
      <c r="O1649" s="824" t="s">
        <v>553</v>
      </c>
      <c r="P1649" s="271"/>
      <c r="Q1649" s="825">
        <v>2070</v>
      </c>
      <c r="R1649" s="826">
        <v>1180</v>
      </c>
      <c r="S1649" s="827">
        <v>760</v>
      </c>
      <c r="T1649" s="828">
        <v>1050</v>
      </c>
      <c r="U1649" s="829">
        <v>1240</v>
      </c>
      <c r="V1649" s="830">
        <f t="shared" ref="V1649" si="1636">SUM(Q1649:U1650)</f>
        <v>6300</v>
      </c>
      <c r="W1649" s="824" t="s">
        <v>4451</v>
      </c>
      <c r="X1649" s="824"/>
      <c r="Y1649" s="706"/>
      <c r="Z1649" s="824"/>
    </row>
    <row r="1650" spans="1:26">
      <c r="A1650" s="817" t="s">
        <v>507</v>
      </c>
      <c r="B1650" s="817"/>
      <c r="C1650" s="831" t="s">
        <v>542</v>
      </c>
      <c r="D1650" s="819" t="s">
        <v>2</v>
      </c>
      <c r="E1650" s="853" t="s">
        <v>120</v>
      </c>
      <c r="F1650" s="832" t="s">
        <v>35</v>
      </c>
      <c r="G1650" s="833" t="s">
        <v>19</v>
      </c>
      <c r="H1650" s="842" t="s">
        <v>89</v>
      </c>
      <c r="I1650" s="17"/>
      <c r="J1650" s="17"/>
      <c r="K1650" s="20"/>
      <c r="L1650" s="21"/>
      <c r="M1650" s="4"/>
      <c r="N1650" s="22"/>
      <c r="O1650" s="824">
        <v>1</v>
      </c>
      <c r="P1650" s="271"/>
      <c r="Q1650" s="825"/>
      <c r="R1650" s="826"/>
      <c r="S1650" s="827"/>
      <c r="T1650" s="828"/>
      <c r="U1650" s="829"/>
      <c r="V1650" s="830"/>
      <c r="W1650" s="824" t="s">
        <v>4451</v>
      </c>
      <c r="X1650" s="824"/>
      <c r="Y1650" s="706"/>
      <c r="Z1650" s="824"/>
    </row>
    <row r="1651" spans="1:26">
      <c r="A1651" s="817" t="s">
        <v>507</v>
      </c>
      <c r="B1651" s="817" t="s">
        <v>521</v>
      </c>
      <c r="C1651" s="831" t="s">
        <v>543</v>
      </c>
      <c r="D1651" s="819" t="str">
        <f t="shared" ref="D1651" si="1637">B1651&amp;" "&amp;" "&amp;C1651</f>
        <v>07-044  キースドラゴン</v>
      </c>
      <c r="E1651" s="853" t="s">
        <v>120</v>
      </c>
      <c r="F1651" s="832" t="s">
        <v>35</v>
      </c>
      <c r="G1651" s="833" t="s">
        <v>19</v>
      </c>
      <c r="H1651" s="842" t="s">
        <v>89</v>
      </c>
      <c r="I1651" s="17"/>
      <c r="J1651" s="17"/>
      <c r="K1651" s="25" t="s">
        <v>21</v>
      </c>
      <c r="L1651" s="21" t="s">
        <v>107</v>
      </c>
      <c r="M1651" s="803" t="s">
        <v>3594</v>
      </c>
      <c r="N1651" s="21" t="s">
        <v>83</v>
      </c>
      <c r="O1651" s="824"/>
      <c r="P1651" s="271"/>
      <c r="Q1651" s="825">
        <v>2090</v>
      </c>
      <c r="R1651" s="826">
        <v>1300</v>
      </c>
      <c r="S1651" s="827">
        <v>730</v>
      </c>
      <c r="T1651" s="828">
        <v>1030</v>
      </c>
      <c r="U1651" s="829">
        <v>1200</v>
      </c>
      <c r="V1651" s="830">
        <f t="shared" ref="V1651" si="1638">SUM(Q1651:U1652)</f>
        <v>6350</v>
      </c>
      <c r="W1651" s="824"/>
      <c r="X1651" s="824"/>
      <c r="Y1651" s="706"/>
      <c r="Z1651" s="824"/>
    </row>
    <row r="1652" spans="1:26">
      <c r="A1652" s="817" t="s">
        <v>507</v>
      </c>
      <c r="B1652" s="817"/>
      <c r="C1652" s="831" t="s">
        <v>543</v>
      </c>
      <c r="D1652" s="819" t="s">
        <v>2</v>
      </c>
      <c r="E1652" s="853" t="s">
        <v>120</v>
      </c>
      <c r="F1652" s="832" t="s">
        <v>35</v>
      </c>
      <c r="G1652" s="833" t="s">
        <v>19</v>
      </c>
      <c r="H1652" s="842" t="s">
        <v>89</v>
      </c>
      <c r="I1652" s="17"/>
      <c r="J1652" s="17"/>
      <c r="K1652" s="20"/>
      <c r="L1652" s="21"/>
      <c r="M1652" s="4"/>
      <c r="N1652" s="22"/>
      <c r="O1652" s="824"/>
      <c r="P1652" s="271"/>
      <c r="Q1652" s="825"/>
      <c r="R1652" s="826"/>
      <c r="S1652" s="827"/>
      <c r="T1652" s="828"/>
      <c r="U1652" s="829"/>
      <c r="V1652" s="830"/>
      <c r="W1652" s="824"/>
      <c r="X1652" s="824"/>
      <c r="Y1652" s="706"/>
      <c r="Z1652" s="824"/>
    </row>
    <row r="1653" spans="1:26">
      <c r="A1653" s="817" t="s">
        <v>507</v>
      </c>
      <c r="B1653" s="817" t="s">
        <v>522</v>
      </c>
      <c r="C1653" s="831" t="s">
        <v>3366</v>
      </c>
      <c r="D1653" s="819" t="str">
        <f t="shared" ref="D1653" si="1639">B1653&amp;" "&amp;" "&amp;C1653</f>
        <v>07-045  ダイ (竜の騎士ダイ)</v>
      </c>
      <c r="E1653" s="850" t="s">
        <v>36</v>
      </c>
      <c r="F1653" s="821" t="s">
        <v>34</v>
      </c>
      <c r="G1653" s="833" t="s">
        <v>19</v>
      </c>
      <c r="H1653" s="833" t="s">
        <v>19</v>
      </c>
      <c r="I1653" s="17"/>
      <c r="J1653" s="17"/>
      <c r="K1653" s="7" t="s">
        <v>37</v>
      </c>
      <c r="L1653" s="27" t="s">
        <v>205</v>
      </c>
      <c r="M1653" s="803" t="s">
        <v>960</v>
      </c>
      <c r="N1653" s="21" t="s">
        <v>490</v>
      </c>
      <c r="O1653" s="824"/>
      <c r="P1653" s="271"/>
      <c r="Q1653" s="825">
        <v>2210</v>
      </c>
      <c r="R1653" s="826">
        <v>1600</v>
      </c>
      <c r="S1653" s="827">
        <v>950</v>
      </c>
      <c r="T1653" s="828">
        <v>1250</v>
      </c>
      <c r="U1653" s="829">
        <v>1020</v>
      </c>
      <c r="V1653" s="830">
        <f t="shared" ref="V1653" si="1640">SUM(Q1653:U1654)</f>
        <v>7030</v>
      </c>
      <c r="W1653" s="824" t="s">
        <v>3389</v>
      </c>
      <c r="X1653" s="824"/>
      <c r="Y1653" s="859" t="s">
        <v>5495</v>
      </c>
      <c r="Z1653" s="824"/>
    </row>
    <row r="1654" spans="1:26">
      <c r="A1654" s="817" t="s">
        <v>507</v>
      </c>
      <c r="B1654" s="817"/>
      <c r="C1654" s="831" t="s">
        <v>3366</v>
      </c>
      <c r="D1654" s="819" t="s">
        <v>2</v>
      </c>
      <c r="E1654" s="850" t="s">
        <v>36</v>
      </c>
      <c r="F1654" s="821" t="s">
        <v>34</v>
      </c>
      <c r="G1654" s="833" t="s">
        <v>19</v>
      </c>
      <c r="H1654" s="833" t="s">
        <v>19</v>
      </c>
      <c r="I1654" s="17"/>
      <c r="J1654" s="17"/>
      <c r="K1654" s="32" t="s">
        <v>21</v>
      </c>
      <c r="L1654" s="30" t="s">
        <v>131</v>
      </c>
      <c r="M1654" s="803" t="s">
        <v>994</v>
      </c>
      <c r="N1654" s="22" t="s">
        <v>491</v>
      </c>
      <c r="O1654" s="824"/>
      <c r="P1654" s="271"/>
      <c r="Q1654" s="825"/>
      <c r="R1654" s="826"/>
      <c r="S1654" s="827"/>
      <c r="T1654" s="828"/>
      <c r="U1654" s="829"/>
      <c r="V1654" s="830"/>
      <c r="W1654" s="824" t="s">
        <v>3389</v>
      </c>
      <c r="X1654" s="824"/>
      <c r="Y1654" s="859" t="s">
        <v>5495</v>
      </c>
      <c r="Z1654" s="824"/>
    </row>
    <row r="1655" spans="1:26">
      <c r="A1655" s="817" t="s">
        <v>507</v>
      </c>
      <c r="B1655" s="817" t="s">
        <v>523</v>
      </c>
      <c r="C1655" s="817" t="s">
        <v>3379</v>
      </c>
      <c r="D1655" s="819" t="str">
        <f t="shared" ref="D1655" si="1641">B1655&amp;" "&amp;" "&amp;C1655</f>
        <v>07-046  バラン (竜の騎士バラン)</v>
      </c>
      <c r="E1655" s="850" t="s">
        <v>36</v>
      </c>
      <c r="F1655" s="832" t="s">
        <v>35</v>
      </c>
      <c r="G1655" s="833" t="s">
        <v>19</v>
      </c>
      <c r="H1655" s="833" t="s">
        <v>19</v>
      </c>
      <c r="I1655" s="17"/>
      <c r="J1655" s="17"/>
      <c r="K1655" s="28" t="s">
        <v>21</v>
      </c>
      <c r="L1655" s="26" t="s">
        <v>131</v>
      </c>
      <c r="M1655" s="803" t="s">
        <v>961</v>
      </c>
      <c r="N1655" s="21" t="s">
        <v>494</v>
      </c>
      <c r="O1655" s="824"/>
      <c r="P1655" s="271"/>
      <c r="Q1655" s="825">
        <v>2270</v>
      </c>
      <c r="R1655" s="826">
        <v>1470</v>
      </c>
      <c r="S1655" s="827">
        <v>1060</v>
      </c>
      <c r="T1655" s="828">
        <v>1180</v>
      </c>
      <c r="U1655" s="829">
        <v>1030</v>
      </c>
      <c r="V1655" s="830">
        <f t="shared" ref="V1655" si="1642">SUM(Q1655:U1656)</f>
        <v>7010</v>
      </c>
      <c r="W1655" s="824" t="s">
        <v>4687</v>
      </c>
      <c r="X1655" s="824"/>
      <c r="Y1655" s="859" t="s">
        <v>5495</v>
      </c>
      <c r="Z1655" s="824"/>
    </row>
    <row r="1656" spans="1:26">
      <c r="A1656" s="817" t="s">
        <v>507</v>
      </c>
      <c r="B1656" s="817"/>
      <c r="C1656" s="817" t="s">
        <v>3379</v>
      </c>
      <c r="D1656" s="819" t="s">
        <v>2</v>
      </c>
      <c r="E1656" s="850" t="s">
        <v>36</v>
      </c>
      <c r="F1656" s="832" t="s">
        <v>35</v>
      </c>
      <c r="G1656" s="833" t="s">
        <v>19</v>
      </c>
      <c r="H1656" s="833" t="s">
        <v>19</v>
      </c>
      <c r="I1656" s="17"/>
      <c r="J1656" s="17"/>
      <c r="K1656" s="28" t="s">
        <v>21</v>
      </c>
      <c r="L1656" s="26" t="s">
        <v>105</v>
      </c>
      <c r="M1656" s="803" t="s">
        <v>998</v>
      </c>
      <c r="N1656" s="21" t="s">
        <v>491</v>
      </c>
      <c r="O1656" s="824"/>
      <c r="P1656" s="271"/>
      <c r="Q1656" s="825"/>
      <c r="R1656" s="826"/>
      <c r="S1656" s="827"/>
      <c r="T1656" s="828"/>
      <c r="U1656" s="829"/>
      <c r="V1656" s="830"/>
      <c r="W1656" s="824" t="s">
        <v>4687</v>
      </c>
      <c r="X1656" s="824"/>
      <c r="Y1656" s="859" t="s">
        <v>5495</v>
      </c>
      <c r="Z1656" s="824"/>
    </row>
    <row r="1657" spans="1:26">
      <c r="A1657" s="817" t="s">
        <v>507</v>
      </c>
      <c r="B1657" s="817" t="s">
        <v>524</v>
      </c>
      <c r="C1657" s="818" t="s">
        <v>319</v>
      </c>
      <c r="D1657" s="819" t="str">
        <f t="shared" ref="D1657" si="1643">B1657&amp;" "&amp;" "&amp;C1657</f>
        <v>07-047  超魔生物ハドラー</v>
      </c>
      <c r="E1657" s="850" t="s">
        <v>36</v>
      </c>
      <c r="F1657" s="840" t="s">
        <v>74</v>
      </c>
      <c r="G1657" s="833" t="s">
        <v>19</v>
      </c>
      <c r="H1657" s="833" t="s">
        <v>19</v>
      </c>
      <c r="I1657" s="17"/>
      <c r="J1657" s="17"/>
      <c r="K1657" s="28" t="s">
        <v>21</v>
      </c>
      <c r="L1657" s="26" t="s">
        <v>3</v>
      </c>
      <c r="M1657" s="803" t="s">
        <v>860</v>
      </c>
      <c r="N1657" s="21" t="s">
        <v>491</v>
      </c>
      <c r="O1657" s="824"/>
      <c r="P1657" s="271"/>
      <c r="Q1657" s="825">
        <v>1990</v>
      </c>
      <c r="R1657" s="826">
        <v>1590</v>
      </c>
      <c r="S1657" s="827">
        <v>1230</v>
      </c>
      <c r="T1657" s="828">
        <v>1060</v>
      </c>
      <c r="U1657" s="829">
        <v>1150</v>
      </c>
      <c r="V1657" s="830">
        <f t="shared" ref="V1657" si="1644">SUM(Q1657:U1658)</f>
        <v>7020</v>
      </c>
      <c r="W1657" s="824"/>
      <c r="X1657" s="824"/>
      <c r="Y1657" s="706"/>
      <c r="Z1657" s="824"/>
    </row>
    <row r="1658" spans="1:26">
      <c r="A1658" s="817" t="s">
        <v>507</v>
      </c>
      <c r="B1658" s="817"/>
      <c r="C1658" s="818" t="s">
        <v>319</v>
      </c>
      <c r="D1658" s="819" t="s">
        <v>2</v>
      </c>
      <c r="E1658" s="850" t="s">
        <v>36</v>
      </c>
      <c r="F1658" s="840" t="s">
        <v>74</v>
      </c>
      <c r="G1658" s="833" t="s">
        <v>19</v>
      </c>
      <c r="H1658" s="833" t="s">
        <v>19</v>
      </c>
      <c r="I1658" s="17"/>
      <c r="J1658" s="17"/>
      <c r="K1658" s="28" t="s">
        <v>21</v>
      </c>
      <c r="L1658" s="26" t="s">
        <v>105</v>
      </c>
      <c r="M1658" s="803" t="s">
        <v>962</v>
      </c>
      <c r="N1658" s="22" t="s">
        <v>491</v>
      </c>
      <c r="O1658" s="824"/>
      <c r="P1658" s="271"/>
      <c r="Q1658" s="825"/>
      <c r="R1658" s="826"/>
      <c r="S1658" s="827"/>
      <c r="T1658" s="828"/>
      <c r="U1658" s="829"/>
      <c r="V1658" s="830"/>
      <c r="W1658" s="824"/>
      <c r="X1658" s="824"/>
      <c r="Y1658" s="706"/>
      <c r="Z1658" s="824"/>
    </row>
    <row r="1659" spans="1:26">
      <c r="A1659" s="817" t="s">
        <v>507</v>
      </c>
      <c r="B1659" s="817" t="s">
        <v>525</v>
      </c>
      <c r="C1659" s="831" t="s">
        <v>38</v>
      </c>
      <c r="D1659" s="819" t="str">
        <f t="shared" ref="D1659" si="1645">B1659&amp;" "&amp;" "&amp;C1659</f>
        <v>07-048  ポップ</v>
      </c>
      <c r="E1659" s="850" t="s">
        <v>36</v>
      </c>
      <c r="F1659" s="821" t="s">
        <v>34</v>
      </c>
      <c r="G1659" s="822" t="s">
        <v>40</v>
      </c>
      <c r="H1659" s="822" t="s">
        <v>40</v>
      </c>
      <c r="I1659" s="17"/>
      <c r="J1659" s="17"/>
      <c r="K1659" s="28" t="s">
        <v>21</v>
      </c>
      <c r="L1659" s="26" t="s">
        <v>270</v>
      </c>
      <c r="M1659" s="803" t="s">
        <v>963</v>
      </c>
      <c r="N1659" s="21" t="s">
        <v>491</v>
      </c>
      <c r="O1659" s="824"/>
      <c r="P1659" s="271"/>
      <c r="Q1659" s="825">
        <v>2160</v>
      </c>
      <c r="R1659" s="826">
        <v>740</v>
      </c>
      <c r="S1659" s="827">
        <v>1730</v>
      </c>
      <c r="T1659" s="828">
        <v>1330</v>
      </c>
      <c r="U1659" s="829">
        <v>1050</v>
      </c>
      <c r="V1659" s="830">
        <f t="shared" ref="V1659" si="1646">SUM(Q1659:U1660)</f>
        <v>7010</v>
      </c>
      <c r="W1659" s="824" t="s">
        <v>3389</v>
      </c>
      <c r="X1659" s="824"/>
      <c r="Y1659" s="706"/>
      <c r="Z1659" s="824"/>
    </row>
    <row r="1660" spans="1:26">
      <c r="A1660" s="817" t="s">
        <v>507</v>
      </c>
      <c r="B1660" s="817"/>
      <c r="C1660" s="831" t="s">
        <v>38</v>
      </c>
      <c r="D1660" s="819" t="s">
        <v>2</v>
      </c>
      <c r="E1660" s="850" t="s">
        <v>36</v>
      </c>
      <c r="F1660" s="821" t="s">
        <v>34</v>
      </c>
      <c r="G1660" s="822" t="s">
        <v>40</v>
      </c>
      <c r="H1660" s="822" t="s">
        <v>40</v>
      </c>
      <c r="I1660" s="17"/>
      <c r="J1660" s="17"/>
      <c r="K1660" s="28" t="s">
        <v>21</v>
      </c>
      <c r="L1660" s="27" t="s">
        <v>205</v>
      </c>
      <c r="M1660" s="803" t="s">
        <v>999</v>
      </c>
      <c r="N1660" s="22" t="s">
        <v>491</v>
      </c>
      <c r="O1660" s="824"/>
      <c r="P1660" s="271"/>
      <c r="Q1660" s="825"/>
      <c r="R1660" s="826"/>
      <c r="S1660" s="827"/>
      <c r="T1660" s="828"/>
      <c r="U1660" s="829"/>
      <c r="V1660" s="830"/>
      <c r="W1660" s="824" t="s">
        <v>3389</v>
      </c>
      <c r="X1660" s="824"/>
      <c r="Y1660" s="706"/>
      <c r="Z1660" s="824"/>
    </row>
    <row r="1661" spans="1:26">
      <c r="A1661" s="817" t="s">
        <v>507</v>
      </c>
      <c r="B1661" s="817" t="s">
        <v>526</v>
      </c>
      <c r="C1661" s="831" t="s">
        <v>183</v>
      </c>
      <c r="D1661" s="819" t="str">
        <f t="shared" ref="D1661" si="1647">B1661&amp;" "&amp;" "&amp;C1661</f>
        <v>07-049  マァム</v>
      </c>
      <c r="E1661" s="850" t="s">
        <v>36</v>
      </c>
      <c r="F1661" s="821" t="s">
        <v>34</v>
      </c>
      <c r="G1661" s="833" t="s">
        <v>19</v>
      </c>
      <c r="H1661" s="833" t="s">
        <v>19</v>
      </c>
      <c r="I1661" s="15"/>
      <c r="J1661" s="15"/>
      <c r="K1661" s="7" t="s">
        <v>37</v>
      </c>
      <c r="L1661" s="26" t="s">
        <v>98</v>
      </c>
      <c r="M1661" s="803" t="s">
        <v>964</v>
      </c>
      <c r="N1661" s="21" t="s">
        <v>492</v>
      </c>
      <c r="O1661" s="824"/>
      <c r="P1661" s="271"/>
      <c r="Q1661" s="825">
        <v>2270</v>
      </c>
      <c r="R1661" s="826">
        <v>1390</v>
      </c>
      <c r="S1661" s="827">
        <v>920</v>
      </c>
      <c r="T1661" s="828">
        <v>1350</v>
      </c>
      <c r="U1661" s="829">
        <v>1080</v>
      </c>
      <c r="V1661" s="830">
        <f t="shared" ref="V1661" si="1648">SUM(Q1661:U1662)</f>
        <v>7010</v>
      </c>
      <c r="W1661" s="824" t="s">
        <v>3389</v>
      </c>
      <c r="X1661" s="824"/>
      <c r="Y1661" s="706"/>
      <c r="Z1661" s="824"/>
    </row>
    <row r="1662" spans="1:26">
      <c r="A1662" s="817" t="s">
        <v>507</v>
      </c>
      <c r="B1662" s="817"/>
      <c r="C1662" s="831" t="s">
        <v>183</v>
      </c>
      <c r="D1662" s="819" t="s">
        <v>2</v>
      </c>
      <c r="E1662" s="850" t="s">
        <v>36</v>
      </c>
      <c r="F1662" s="821" t="s">
        <v>34</v>
      </c>
      <c r="G1662" s="833" t="s">
        <v>19</v>
      </c>
      <c r="H1662" s="833" t="s">
        <v>19</v>
      </c>
      <c r="I1662" s="15"/>
      <c r="J1662" s="15"/>
      <c r="K1662" s="11" t="s">
        <v>81</v>
      </c>
      <c r="L1662" s="27" t="s">
        <v>205</v>
      </c>
      <c r="M1662" s="803" t="s">
        <v>1000</v>
      </c>
      <c r="N1662" s="21" t="s">
        <v>490</v>
      </c>
      <c r="O1662" s="824"/>
      <c r="P1662" s="271"/>
      <c r="Q1662" s="825"/>
      <c r="R1662" s="826"/>
      <c r="S1662" s="827"/>
      <c r="T1662" s="828"/>
      <c r="U1662" s="829"/>
      <c r="V1662" s="830"/>
      <c r="W1662" s="824" t="s">
        <v>3389</v>
      </c>
      <c r="X1662" s="824"/>
      <c r="Y1662" s="706"/>
      <c r="Z1662" s="824"/>
    </row>
    <row r="1663" spans="1:26">
      <c r="A1663" s="817" t="s">
        <v>507</v>
      </c>
      <c r="B1663" s="817" t="s">
        <v>527</v>
      </c>
      <c r="C1663" s="831" t="s">
        <v>172</v>
      </c>
      <c r="D1663" s="819" t="str">
        <f t="shared" ref="D1663" si="1649">B1663&amp;" "&amp;" "&amp;C1663</f>
        <v>07-050  ヒュンケル</v>
      </c>
      <c r="E1663" s="850" t="s">
        <v>36</v>
      </c>
      <c r="F1663" s="821" t="s">
        <v>34</v>
      </c>
      <c r="G1663" s="833" t="s">
        <v>19</v>
      </c>
      <c r="H1663" s="833" t="s">
        <v>19</v>
      </c>
      <c r="I1663" s="17"/>
      <c r="J1663" s="17"/>
      <c r="K1663" s="7" t="s">
        <v>37</v>
      </c>
      <c r="L1663" s="26" t="s">
        <v>101</v>
      </c>
      <c r="M1663" s="803" t="s">
        <v>3294</v>
      </c>
      <c r="N1663" s="21" t="s">
        <v>490</v>
      </c>
      <c r="O1663" s="824"/>
      <c r="P1663" s="271"/>
      <c r="Q1663" s="825">
        <v>2250</v>
      </c>
      <c r="R1663" s="826">
        <v>1500</v>
      </c>
      <c r="S1663" s="827">
        <v>670</v>
      </c>
      <c r="T1663" s="828">
        <v>1150</v>
      </c>
      <c r="U1663" s="829">
        <v>1440</v>
      </c>
      <c r="V1663" s="830">
        <f t="shared" ref="V1663" si="1650">SUM(Q1663:U1664)</f>
        <v>7010</v>
      </c>
      <c r="W1663" s="378" t="s">
        <v>3389</v>
      </c>
      <c r="X1663" s="824"/>
      <c r="Y1663" s="706"/>
      <c r="Z1663" s="824"/>
    </row>
    <row r="1664" spans="1:26">
      <c r="A1664" s="817" t="s">
        <v>507</v>
      </c>
      <c r="B1664" s="817"/>
      <c r="C1664" s="831" t="s">
        <v>172</v>
      </c>
      <c r="D1664" s="819" t="s">
        <v>2</v>
      </c>
      <c r="E1664" s="850" t="s">
        <v>36</v>
      </c>
      <c r="F1664" s="821" t="s">
        <v>34</v>
      </c>
      <c r="G1664" s="833" t="s">
        <v>19</v>
      </c>
      <c r="H1664" s="833" t="s">
        <v>19</v>
      </c>
      <c r="I1664" s="17"/>
      <c r="J1664" s="17"/>
      <c r="K1664" s="28" t="s">
        <v>21</v>
      </c>
      <c r="L1664" s="26" t="s">
        <v>105</v>
      </c>
      <c r="M1664" s="803" t="s">
        <v>1001</v>
      </c>
      <c r="N1664" s="22" t="s">
        <v>496</v>
      </c>
      <c r="O1664" s="824"/>
      <c r="P1664" s="271"/>
      <c r="Q1664" s="825"/>
      <c r="R1664" s="826"/>
      <c r="S1664" s="827"/>
      <c r="T1664" s="828"/>
      <c r="U1664" s="829"/>
      <c r="V1664" s="830"/>
      <c r="W1664" s="380" t="s">
        <v>4450</v>
      </c>
      <c r="X1664" s="824"/>
      <c r="Y1664" s="706"/>
      <c r="Z1664" s="824"/>
    </row>
    <row r="1665" spans="1:26">
      <c r="A1665" s="817" t="s">
        <v>507</v>
      </c>
      <c r="B1665" s="817" t="s">
        <v>528</v>
      </c>
      <c r="C1665" s="831" t="s">
        <v>4</v>
      </c>
      <c r="D1665" s="819" t="str">
        <f t="shared" ref="D1665" si="1651">B1665&amp;" "&amp;" "&amp;C1665</f>
        <v>07-051  クロコダイン</v>
      </c>
      <c r="E1665" s="850" t="s">
        <v>36</v>
      </c>
      <c r="F1665" s="821" t="s">
        <v>34</v>
      </c>
      <c r="G1665" s="842" t="s">
        <v>89</v>
      </c>
      <c r="H1665" s="833" t="s">
        <v>19</v>
      </c>
      <c r="I1665" s="15"/>
      <c r="J1665" s="15"/>
      <c r="K1665" s="28" t="s">
        <v>21</v>
      </c>
      <c r="L1665" s="26" t="s">
        <v>270</v>
      </c>
      <c r="M1665" s="803" t="s">
        <v>857</v>
      </c>
      <c r="N1665" s="21" t="s">
        <v>491</v>
      </c>
      <c r="O1665" s="824"/>
      <c r="P1665" s="271"/>
      <c r="Q1665" s="825">
        <v>2470</v>
      </c>
      <c r="R1665" s="826">
        <v>1560</v>
      </c>
      <c r="S1665" s="827">
        <v>630</v>
      </c>
      <c r="T1665" s="828">
        <v>860</v>
      </c>
      <c r="U1665" s="829">
        <v>1490</v>
      </c>
      <c r="V1665" s="830">
        <f t="shared" ref="V1665" si="1652">SUM(Q1665:U1666)</f>
        <v>7010</v>
      </c>
      <c r="W1665" s="824"/>
      <c r="X1665" s="824"/>
      <c r="Y1665" s="706"/>
      <c r="Z1665" s="824"/>
    </row>
    <row r="1666" spans="1:26">
      <c r="A1666" s="817" t="s">
        <v>507</v>
      </c>
      <c r="B1666" s="817"/>
      <c r="C1666" s="831" t="s">
        <v>4</v>
      </c>
      <c r="D1666" s="819" t="s">
        <v>2</v>
      </c>
      <c r="E1666" s="850" t="s">
        <v>36</v>
      </c>
      <c r="F1666" s="821" t="s">
        <v>34</v>
      </c>
      <c r="G1666" s="842" t="s">
        <v>89</v>
      </c>
      <c r="H1666" s="833" t="s">
        <v>19</v>
      </c>
      <c r="I1666" s="15"/>
      <c r="J1666" s="15"/>
      <c r="K1666" s="28" t="s">
        <v>21</v>
      </c>
      <c r="L1666" s="26" t="s">
        <v>3</v>
      </c>
      <c r="M1666" s="803" t="s">
        <v>1204</v>
      </c>
      <c r="N1666" s="21" t="s">
        <v>491</v>
      </c>
      <c r="O1666" s="824"/>
      <c r="P1666" s="271"/>
      <c r="Q1666" s="825"/>
      <c r="R1666" s="826"/>
      <c r="S1666" s="827"/>
      <c r="T1666" s="828"/>
      <c r="U1666" s="829"/>
      <c r="V1666" s="830"/>
      <c r="W1666" s="824"/>
      <c r="X1666" s="824"/>
      <c r="Y1666" s="706"/>
      <c r="Z1666" s="824"/>
    </row>
    <row r="1667" spans="1:26">
      <c r="A1667" s="817" t="s">
        <v>507</v>
      </c>
      <c r="B1667" s="817" t="s">
        <v>529</v>
      </c>
      <c r="C1667" s="831" t="s">
        <v>3365</v>
      </c>
      <c r="D1667" s="819" t="str">
        <f t="shared" ref="D1667" si="1653">B1667&amp;" "&amp;" "&amp;C1667</f>
        <v>07-052  ダイ (勇者ダイ)</v>
      </c>
      <c r="E1667" s="841" t="s">
        <v>54</v>
      </c>
      <c r="F1667" s="821" t="s">
        <v>34</v>
      </c>
      <c r="G1667" s="833" t="s">
        <v>19</v>
      </c>
      <c r="H1667" s="833" t="s">
        <v>19</v>
      </c>
      <c r="I1667" s="15"/>
      <c r="J1667" s="15"/>
      <c r="K1667" s="7" t="s">
        <v>37</v>
      </c>
      <c r="L1667" s="26" t="s">
        <v>20</v>
      </c>
      <c r="M1667" s="4" t="s">
        <v>554</v>
      </c>
      <c r="N1667" s="21" t="s">
        <v>491</v>
      </c>
      <c r="O1667" s="824"/>
      <c r="P1667" s="271"/>
      <c r="Q1667" s="825">
        <v>2310</v>
      </c>
      <c r="R1667" s="826">
        <v>1650</v>
      </c>
      <c r="S1667" s="827">
        <v>990</v>
      </c>
      <c r="T1667" s="828">
        <v>1380</v>
      </c>
      <c r="U1667" s="829">
        <v>1050</v>
      </c>
      <c r="V1667" s="830">
        <f t="shared" ref="V1667" si="1654">SUM(Q1667:U1668)</f>
        <v>7380</v>
      </c>
      <c r="W1667" s="824" t="s">
        <v>3389</v>
      </c>
      <c r="X1667" s="824"/>
      <c r="Y1667" s="706"/>
      <c r="Z1667" s="824"/>
    </row>
    <row r="1668" spans="1:26">
      <c r="A1668" s="817" t="s">
        <v>507</v>
      </c>
      <c r="B1668" s="817"/>
      <c r="C1668" s="831" t="s">
        <v>3365</v>
      </c>
      <c r="D1668" s="819" t="s">
        <v>2</v>
      </c>
      <c r="E1668" s="841" t="s">
        <v>54</v>
      </c>
      <c r="F1668" s="821" t="s">
        <v>34</v>
      </c>
      <c r="G1668" s="833" t="s">
        <v>19</v>
      </c>
      <c r="H1668" s="833" t="s">
        <v>19</v>
      </c>
      <c r="I1668" s="15"/>
      <c r="J1668" s="15"/>
      <c r="K1668" s="28" t="s">
        <v>21</v>
      </c>
      <c r="L1668" s="26" t="s">
        <v>131</v>
      </c>
      <c r="M1668" s="803" t="s">
        <v>1171</v>
      </c>
      <c r="N1668" s="21" t="s">
        <v>491</v>
      </c>
      <c r="O1668" s="824"/>
      <c r="P1668" s="271"/>
      <c r="Q1668" s="825"/>
      <c r="R1668" s="826"/>
      <c r="S1668" s="827"/>
      <c r="T1668" s="828"/>
      <c r="U1668" s="829"/>
      <c r="V1668" s="830"/>
      <c r="W1668" s="824" t="s">
        <v>3389</v>
      </c>
      <c r="X1668" s="824"/>
      <c r="Y1668" s="706"/>
      <c r="Z1668" s="824"/>
    </row>
    <row r="1669" spans="1:26">
      <c r="A1669" s="817" t="s">
        <v>507</v>
      </c>
      <c r="B1669" s="817" t="s">
        <v>530</v>
      </c>
      <c r="C1669" s="831" t="s">
        <v>3370</v>
      </c>
      <c r="D1669" s="819" t="str">
        <f t="shared" ref="D1669" si="1655">B1669&amp;" "&amp;" "&amp;C1669</f>
        <v>07-053  アバン (勇者アバン)</v>
      </c>
      <c r="E1669" s="841" t="s">
        <v>54</v>
      </c>
      <c r="F1669" s="821" t="s">
        <v>34</v>
      </c>
      <c r="G1669" s="833" t="s">
        <v>19</v>
      </c>
      <c r="H1669" s="833" t="s">
        <v>19</v>
      </c>
      <c r="I1669" s="17"/>
      <c r="J1669" s="17"/>
      <c r="K1669" s="7" t="s">
        <v>37</v>
      </c>
      <c r="L1669" s="26" t="s">
        <v>20</v>
      </c>
      <c r="M1669" s="803" t="s">
        <v>833</v>
      </c>
      <c r="N1669" s="21" t="s">
        <v>494</v>
      </c>
      <c r="O1669" s="824"/>
      <c r="P1669" s="271"/>
      <c r="Q1669" s="825">
        <v>2300</v>
      </c>
      <c r="R1669" s="826">
        <v>1510</v>
      </c>
      <c r="S1669" s="827">
        <v>950</v>
      </c>
      <c r="T1669" s="828">
        <v>1270</v>
      </c>
      <c r="U1669" s="829">
        <v>1300</v>
      </c>
      <c r="V1669" s="830">
        <f t="shared" ref="V1669" si="1656">SUM(Q1669:U1670)</f>
        <v>7330</v>
      </c>
      <c r="W1669" s="824"/>
      <c r="X1669" s="824"/>
      <c r="Y1669" s="706"/>
      <c r="Z1669" s="824"/>
    </row>
    <row r="1670" spans="1:26">
      <c r="A1670" s="817" t="s">
        <v>507</v>
      </c>
      <c r="B1670" s="817"/>
      <c r="C1670" s="831" t="s">
        <v>3370</v>
      </c>
      <c r="D1670" s="819" t="s">
        <v>2</v>
      </c>
      <c r="E1670" s="841" t="s">
        <v>54</v>
      </c>
      <c r="F1670" s="821" t="s">
        <v>34</v>
      </c>
      <c r="G1670" s="833" t="s">
        <v>19</v>
      </c>
      <c r="H1670" s="833" t="s">
        <v>19</v>
      </c>
      <c r="I1670" s="17"/>
      <c r="J1670" s="17"/>
      <c r="K1670" s="7" t="s">
        <v>37</v>
      </c>
      <c r="L1670" s="26" t="s">
        <v>98</v>
      </c>
      <c r="M1670" s="803" t="s">
        <v>995</v>
      </c>
      <c r="N1670" s="22" t="s">
        <v>492</v>
      </c>
      <c r="O1670" s="824"/>
      <c r="P1670" s="271"/>
      <c r="Q1670" s="825"/>
      <c r="R1670" s="826"/>
      <c r="S1670" s="827"/>
      <c r="T1670" s="828"/>
      <c r="U1670" s="829"/>
      <c r="V1670" s="830"/>
      <c r="W1670" s="824"/>
      <c r="X1670" s="824"/>
      <c r="Y1670" s="706"/>
      <c r="Z1670" s="824"/>
    </row>
    <row r="1671" spans="1:26">
      <c r="A1671" s="817" t="s">
        <v>507</v>
      </c>
      <c r="B1671" s="817" t="s">
        <v>531</v>
      </c>
      <c r="C1671" s="831" t="s">
        <v>32</v>
      </c>
      <c r="D1671" s="819" t="str">
        <f t="shared" ref="D1671" si="1657">B1671&amp;" "&amp;" "&amp;C1671</f>
        <v>07-054  バラン</v>
      </c>
      <c r="E1671" s="841" t="s">
        <v>54</v>
      </c>
      <c r="F1671" s="832" t="s">
        <v>35</v>
      </c>
      <c r="G1671" s="833" t="s">
        <v>19</v>
      </c>
      <c r="H1671" s="822" t="s">
        <v>40</v>
      </c>
      <c r="I1671" s="17"/>
      <c r="J1671" s="17"/>
      <c r="K1671" s="28" t="s">
        <v>21</v>
      </c>
      <c r="L1671" s="26" t="s">
        <v>131</v>
      </c>
      <c r="M1671" s="39" t="s">
        <v>996</v>
      </c>
      <c r="N1671" s="21" t="s">
        <v>495</v>
      </c>
      <c r="O1671" s="824"/>
      <c r="P1671" s="271"/>
      <c r="Q1671" s="825">
        <v>2450</v>
      </c>
      <c r="R1671" s="826">
        <v>1570</v>
      </c>
      <c r="S1671" s="827">
        <v>1170</v>
      </c>
      <c r="T1671" s="828">
        <v>1200</v>
      </c>
      <c r="U1671" s="829">
        <v>970</v>
      </c>
      <c r="V1671" s="830">
        <f t="shared" ref="V1671" si="1658">SUM(Q1671:U1672)</f>
        <v>7360</v>
      </c>
      <c r="W1671" s="824" t="s">
        <v>4687</v>
      </c>
      <c r="X1671" s="824"/>
      <c r="Y1671" s="706"/>
      <c r="Z1671" s="824"/>
    </row>
    <row r="1672" spans="1:26">
      <c r="A1672" s="817" t="s">
        <v>507</v>
      </c>
      <c r="B1672" s="817"/>
      <c r="C1672" s="831" t="s">
        <v>32</v>
      </c>
      <c r="D1672" s="819" t="s">
        <v>2</v>
      </c>
      <c r="E1672" s="841" t="s">
        <v>54</v>
      </c>
      <c r="F1672" s="832" t="s">
        <v>35</v>
      </c>
      <c r="G1672" s="833" t="s">
        <v>19</v>
      </c>
      <c r="H1672" s="822" t="s">
        <v>40</v>
      </c>
      <c r="I1672" s="17"/>
      <c r="J1672" s="17"/>
      <c r="K1672" s="28" t="s">
        <v>21</v>
      </c>
      <c r="L1672" s="26" t="s">
        <v>270</v>
      </c>
      <c r="M1672" s="803" t="s">
        <v>965</v>
      </c>
      <c r="N1672" s="22" t="s">
        <v>491</v>
      </c>
      <c r="O1672" s="824"/>
      <c r="P1672" s="271"/>
      <c r="Q1672" s="825"/>
      <c r="R1672" s="826"/>
      <c r="S1672" s="827"/>
      <c r="T1672" s="828"/>
      <c r="U1672" s="829"/>
      <c r="V1672" s="830"/>
      <c r="W1672" s="824" t="s">
        <v>4687</v>
      </c>
      <c r="X1672" s="824"/>
      <c r="Y1672" s="706"/>
      <c r="Z1672" s="824"/>
    </row>
    <row r="1673" spans="1:26">
      <c r="A1673" s="817" t="s">
        <v>507</v>
      </c>
      <c r="B1673" s="817" t="s">
        <v>532</v>
      </c>
      <c r="C1673" s="818" t="s">
        <v>319</v>
      </c>
      <c r="D1673" s="819" t="str">
        <f t="shared" ref="D1673" si="1659">B1673&amp;" "&amp;" "&amp;C1673</f>
        <v>07-055  超魔生物ハドラー</v>
      </c>
      <c r="E1673" s="841" t="s">
        <v>54</v>
      </c>
      <c r="F1673" s="840" t="s">
        <v>74</v>
      </c>
      <c r="G1673" s="833" t="s">
        <v>19</v>
      </c>
      <c r="H1673" s="822" t="s">
        <v>40</v>
      </c>
      <c r="I1673" s="15"/>
      <c r="J1673" s="15"/>
      <c r="K1673" s="7" t="s">
        <v>37</v>
      </c>
      <c r="L1673" s="26" t="s">
        <v>98</v>
      </c>
      <c r="M1673" s="803" t="s">
        <v>1172</v>
      </c>
      <c r="N1673" s="21" t="s">
        <v>492</v>
      </c>
      <c r="O1673" s="824"/>
      <c r="P1673" s="271"/>
      <c r="Q1673" s="825">
        <v>2190</v>
      </c>
      <c r="R1673" s="826">
        <v>1610</v>
      </c>
      <c r="S1673" s="827">
        <v>1310</v>
      </c>
      <c r="T1673" s="828">
        <v>1070</v>
      </c>
      <c r="U1673" s="829">
        <v>1200</v>
      </c>
      <c r="V1673" s="830">
        <f t="shared" ref="V1673" si="1660">SUM(Q1673:U1674)</f>
        <v>7380</v>
      </c>
      <c r="W1673" s="824"/>
      <c r="X1673" s="824"/>
      <c r="Y1673" s="706"/>
      <c r="Z1673" s="824"/>
    </row>
    <row r="1674" spans="1:26">
      <c r="A1674" s="817" t="s">
        <v>507</v>
      </c>
      <c r="B1674" s="817"/>
      <c r="C1674" s="818" t="s">
        <v>319</v>
      </c>
      <c r="D1674" s="819" t="s">
        <v>2</v>
      </c>
      <c r="E1674" s="841" t="s">
        <v>54</v>
      </c>
      <c r="F1674" s="840" t="s">
        <v>74</v>
      </c>
      <c r="G1674" s="833" t="s">
        <v>19</v>
      </c>
      <c r="H1674" s="822" t="s">
        <v>40</v>
      </c>
      <c r="I1674" s="15"/>
      <c r="J1674" s="15"/>
      <c r="K1674" s="8" t="s">
        <v>99</v>
      </c>
      <c r="L1674" s="27" t="s">
        <v>205</v>
      </c>
      <c r="M1674" s="803" t="s">
        <v>3595</v>
      </c>
      <c r="N1674" s="21" t="s">
        <v>496</v>
      </c>
      <c r="O1674" s="824"/>
      <c r="P1674" s="271"/>
      <c r="Q1674" s="825"/>
      <c r="R1674" s="826"/>
      <c r="S1674" s="827"/>
      <c r="T1674" s="828"/>
      <c r="U1674" s="829"/>
      <c r="V1674" s="830"/>
      <c r="W1674" s="824"/>
      <c r="X1674" s="824"/>
      <c r="Y1674" s="706"/>
      <c r="Z1674" s="824"/>
    </row>
    <row r="1675" spans="1:26">
      <c r="A1675" s="817" t="s">
        <v>507</v>
      </c>
      <c r="B1675" s="817" t="s">
        <v>533</v>
      </c>
      <c r="C1675" s="831" t="s">
        <v>197</v>
      </c>
      <c r="D1675" s="819" t="str">
        <f t="shared" ref="D1675" si="1661">B1675&amp;" "&amp;" "&amp;C1675</f>
        <v>07-056  超越破断魔獣ダムド</v>
      </c>
      <c r="E1675" s="841" t="s">
        <v>54</v>
      </c>
      <c r="F1675" s="840" t="s">
        <v>74</v>
      </c>
      <c r="G1675" s="835" t="s">
        <v>88</v>
      </c>
      <c r="H1675" s="835" t="s">
        <v>88</v>
      </c>
      <c r="I1675" s="15"/>
      <c r="J1675" s="15"/>
      <c r="K1675" s="28" t="s">
        <v>21</v>
      </c>
      <c r="L1675" s="26" t="s">
        <v>270</v>
      </c>
      <c r="M1675" s="803" t="s">
        <v>858</v>
      </c>
      <c r="N1675" s="21" t="s">
        <v>491</v>
      </c>
      <c r="O1675" s="824"/>
      <c r="P1675" s="271"/>
      <c r="Q1675" s="825">
        <v>2510</v>
      </c>
      <c r="R1675" s="826">
        <v>1250</v>
      </c>
      <c r="S1675" s="827">
        <v>1530</v>
      </c>
      <c r="T1675" s="828">
        <v>1160</v>
      </c>
      <c r="U1675" s="829">
        <v>940</v>
      </c>
      <c r="V1675" s="830">
        <f t="shared" ref="V1675" si="1662">SUM(Q1675:U1676)</f>
        <v>7390</v>
      </c>
      <c r="W1675" s="824"/>
      <c r="X1675" s="824"/>
      <c r="Y1675" s="706"/>
      <c r="Z1675" s="824"/>
    </row>
    <row r="1676" spans="1:26">
      <c r="A1676" s="817" t="s">
        <v>507</v>
      </c>
      <c r="B1676" s="817"/>
      <c r="C1676" s="831" t="s">
        <v>197</v>
      </c>
      <c r="D1676" s="819" t="s">
        <v>2</v>
      </c>
      <c r="E1676" s="841" t="s">
        <v>54</v>
      </c>
      <c r="F1676" s="840" t="s">
        <v>74</v>
      </c>
      <c r="G1676" s="835" t="s">
        <v>88</v>
      </c>
      <c r="H1676" s="835" t="s">
        <v>88</v>
      </c>
      <c r="I1676" s="15"/>
      <c r="J1676" s="15"/>
      <c r="K1676" s="28" t="s">
        <v>21</v>
      </c>
      <c r="L1676" s="26" t="s">
        <v>3</v>
      </c>
      <c r="M1676" s="803" t="s">
        <v>966</v>
      </c>
      <c r="N1676" s="21" t="s">
        <v>494</v>
      </c>
      <c r="O1676" s="824"/>
      <c r="P1676" s="271"/>
      <c r="Q1676" s="825"/>
      <c r="R1676" s="826"/>
      <c r="S1676" s="827"/>
      <c r="T1676" s="828"/>
      <c r="U1676" s="829"/>
      <c r="V1676" s="830"/>
      <c r="W1676" s="824"/>
      <c r="X1676" s="824"/>
      <c r="Y1676" s="706"/>
      <c r="Z1676" s="824"/>
    </row>
    <row r="1677" spans="1:26">
      <c r="A1677" s="817" t="s">
        <v>507</v>
      </c>
      <c r="B1677" s="817" t="s">
        <v>534</v>
      </c>
      <c r="C1677" s="831" t="s">
        <v>58</v>
      </c>
      <c r="D1677" s="819" t="str">
        <f t="shared" ref="D1677" si="1663">B1677&amp;" "&amp;" "&amp;C1677</f>
        <v>07-057  ロトの血を引く者</v>
      </c>
      <c r="E1677" s="841" t="s">
        <v>54</v>
      </c>
      <c r="F1677" s="821" t="s">
        <v>34</v>
      </c>
      <c r="G1677" s="833" t="s">
        <v>19</v>
      </c>
      <c r="H1677" s="833" t="s">
        <v>19</v>
      </c>
      <c r="I1677" s="15"/>
      <c r="J1677" s="15"/>
      <c r="K1677" s="28" t="s">
        <v>21</v>
      </c>
      <c r="L1677" s="26" t="s">
        <v>131</v>
      </c>
      <c r="M1677" s="803" t="s">
        <v>967</v>
      </c>
      <c r="N1677" s="21" t="s">
        <v>494</v>
      </c>
      <c r="O1677" s="824"/>
      <c r="P1677" s="271"/>
      <c r="Q1677" s="825">
        <v>2320</v>
      </c>
      <c r="R1677" s="826">
        <v>1320</v>
      </c>
      <c r="S1677" s="827">
        <v>980</v>
      </c>
      <c r="T1677" s="828">
        <v>1250</v>
      </c>
      <c r="U1677" s="829">
        <v>1410</v>
      </c>
      <c r="V1677" s="830">
        <f t="shared" ref="V1677" si="1664">SUM(Q1677:U1678)</f>
        <v>7280</v>
      </c>
      <c r="W1677" s="824" t="s">
        <v>3396</v>
      </c>
      <c r="X1677" s="824"/>
      <c r="Y1677" s="706"/>
      <c r="Z1677" s="824"/>
    </row>
    <row r="1678" spans="1:26">
      <c r="A1678" s="817" t="s">
        <v>507</v>
      </c>
      <c r="B1678" s="817"/>
      <c r="C1678" s="831" t="s">
        <v>58</v>
      </c>
      <c r="D1678" s="819" t="s">
        <v>2</v>
      </c>
      <c r="E1678" s="841" t="s">
        <v>54</v>
      </c>
      <c r="F1678" s="821" t="s">
        <v>34</v>
      </c>
      <c r="G1678" s="833" t="s">
        <v>19</v>
      </c>
      <c r="H1678" s="833" t="s">
        <v>19</v>
      </c>
      <c r="I1678" s="15"/>
      <c r="J1678" s="15"/>
      <c r="K1678" s="28" t="s">
        <v>21</v>
      </c>
      <c r="L1678" s="26" t="s">
        <v>105</v>
      </c>
      <c r="M1678" s="803" t="s">
        <v>968</v>
      </c>
      <c r="N1678" s="21" t="s">
        <v>491</v>
      </c>
      <c r="O1678" s="824"/>
      <c r="P1678" s="271"/>
      <c r="Q1678" s="825"/>
      <c r="R1678" s="826"/>
      <c r="S1678" s="827"/>
      <c r="T1678" s="828"/>
      <c r="U1678" s="829"/>
      <c r="V1678" s="830"/>
      <c r="W1678" s="824" t="s">
        <v>3396</v>
      </c>
      <c r="X1678" s="824"/>
      <c r="Y1678" s="706"/>
      <c r="Z1678" s="824"/>
    </row>
    <row r="1679" spans="1:26">
      <c r="A1679" s="817" t="s">
        <v>507</v>
      </c>
      <c r="B1679" s="817" t="s">
        <v>535</v>
      </c>
      <c r="C1679" s="831" t="s">
        <v>546</v>
      </c>
      <c r="D1679" s="819" t="str">
        <f t="shared" ref="D1679" si="1665">B1679&amp;" "&amp;" "&amp;C1679</f>
        <v>07-058  ローレシアの王子</v>
      </c>
      <c r="E1679" s="841" t="s">
        <v>54</v>
      </c>
      <c r="F1679" s="821" t="s">
        <v>34</v>
      </c>
      <c r="G1679" s="833" t="s">
        <v>19</v>
      </c>
      <c r="H1679" s="833" t="s">
        <v>19</v>
      </c>
      <c r="I1679" s="17"/>
      <c r="J1679" s="17"/>
      <c r="K1679" s="28" t="s">
        <v>21</v>
      </c>
      <c r="L1679" s="26" t="s">
        <v>131</v>
      </c>
      <c r="M1679" s="803" t="s">
        <v>3596</v>
      </c>
      <c r="N1679" s="21" t="s">
        <v>494</v>
      </c>
      <c r="O1679" s="824"/>
      <c r="P1679" s="271"/>
      <c r="Q1679" s="825">
        <v>2310</v>
      </c>
      <c r="R1679" s="826">
        <v>1520</v>
      </c>
      <c r="S1679" s="827">
        <v>1040</v>
      </c>
      <c r="T1679" s="828">
        <v>1190</v>
      </c>
      <c r="U1679" s="829">
        <v>1220</v>
      </c>
      <c r="V1679" s="830">
        <f t="shared" ref="V1679" si="1666">SUM(Q1679:U1680)</f>
        <v>7280</v>
      </c>
      <c r="W1679" s="824" t="s">
        <v>3396</v>
      </c>
      <c r="X1679" s="824"/>
      <c r="Y1679" s="706"/>
      <c r="Z1679" s="824"/>
    </row>
    <row r="1680" spans="1:26">
      <c r="A1680" s="817" t="s">
        <v>507</v>
      </c>
      <c r="B1680" s="817"/>
      <c r="C1680" s="831" t="s">
        <v>546</v>
      </c>
      <c r="D1680" s="819" t="s">
        <v>2</v>
      </c>
      <c r="E1680" s="841" t="s">
        <v>54</v>
      </c>
      <c r="F1680" s="821" t="s">
        <v>34</v>
      </c>
      <c r="G1680" s="833" t="s">
        <v>19</v>
      </c>
      <c r="H1680" s="833" t="s">
        <v>19</v>
      </c>
      <c r="I1680" s="17"/>
      <c r="J1680" s="17"/>
      <c r="K1680" s="7" t="s">
        <v>37</v>
      </c>
      <c r="L1680" s="26" t="s">
        <v>98</v>
      </c>
      <c r="M1680" s="803" t="s">
        <v>997</v>
      </c>
      <c r="N1680" s="21" t="s">
        <v>492</v>
      </c>
      <c r="O1680" s="824"/>
      <c r="P1680" s="271"/>
      <c r="Q1680" s="825"/>
      <c r="R1680" s="826"/>
      <c r="S1680" s="827"/>
      <c r="T1680" s="828"/>
      <c r="U1680" s="829"/>
      <c r="V1680" s="830"/>
      <c r="W1680" s="824" t="s">
        <v>3396</v>
      </c>
      <c r="X1680" s="824"/>
      <c r="Y1680" s="706"/>
      <c r="Z1680" s="824"/>
    </row>
    <row r="1681" spans="1:26">
      <c r="A1681" s="817" t="s">
        <v>507</v>
      </c>
      <c r="B1681" s="817" t="s">
        <v>536</v>
      </c>
      <c r="C1681" s="818" t="s">
        <v>547</v>
      </c>
      <c r="D1681" s="819" t="str">
        <f t="shared" ref="D1681" si="1667">B1681&amp;" "&amp;" "&amp;C1681</f>
        <v>07-059  サマルトリアの王子</v>
      </c>
      <c r="E1681" s="841" t="s">
        <v>54</v>
      </c>
      <c r="F1681" s="821" t="s">
        <v>34</v>
      </c>
      <c r="G1681" s="833" t="s">
        <v>19</v>
      </c>
      <c r="H1681" s="833" t="s">
        <v>19</v>
      </c>
      <c r="I1681" s="17"/>
      <c r="J1681" s="17"/>
      <c r="K1681" s="28" t="s">
        <v>21</v>
      </c>
      <c r="L1681" s="27" t="s">
        <v>205</v>
      </c>
      <c r="M1681" s="803" t="s">
        <v>1002</v>
      </c>
      <c r="N1681" s="21" t="s">
        <v>491</v>
      </c>
      <c r="O1681" s="824"/>
      <c r="P1681" s="271"/>
      <c r="Q1681" s="825">
        <v>2270</v>
      </c>
      <c r="R1681" s="826">
        <v>1380</v>
      </c>
      <c r="S1681" s="827">
        <v>1110</v>
      </c>
      <c r="T1681" s="828">
        <v>1430</v>
      </c>
      <c r="U1681" s="829">
        <v>1090</v>
      </c>
      <c r="V1681" s="830">
        <f t="shared" ref="V1681" si="1668">SUM(Q1681:U1682)</f>
        <v>7280</v>
      </c>
      <c r="W1681" s="824" t="s">
        <v>3396</v>
      </c>
      <c r="X1681" s="824"/>
      <c r="Y1681" s="706"/>
      <c r="Z1681" s="824"/>
    </row>
    <row r="1682" spans="1:26">
      <c r="A1682" s="817" t="s">
        <v>507</v>
      </c>
      <c r="B1682" s="817"/>
      <c r="C1682" s="818" t="s">
        <v>547</v>
      </c>
      <c r="D1682" s="819" t="s">
        <v>2</v>
      </c>
      <c r="E1682" s="841" t="s">
        <v>54</v>
      </c>
      <c r="F1682" s="821" t="s">
        <v>34</v>
      </c>
      <c r="G1682" s="833" t="s">
        <v>19</v>
      </c>
      <c r="H1682" s="833" t="s">
        <v>19</v>
      </c>
      <c r="I1682" s="17"/>
      <c r="J1682" s="17"/>
      <c r="K1682" s="11" t="s">
        <v>81</v>
      </c>
      <c r="L1682" s="27" t="s">
        <v>205</v>
      </c>
      <c r="M1682" s="803" t="s">
        <v>3597</v>
      </c>
      <c r="N1682" s="22" t="s">
        <v>490</v>
      </c>
      <c r="O1682" s="824"/>
      <c r="P1682" s="271"/>
      <c r="Q1682" s="825"/>
      <c r="R1682" s="826"/>
      <c r="S1682" s="827"/>
      <c r="T1682" s="828"/>
      <c r="U1682" s="829"/>
      <c r="V1682" s="830"/>
      <c r="W1682" s="824" t="s">
        <v>3396</v>
      </c>
      <c r="X1682" s="824"/>
      <c r="Y1682" s="706"/>
      <c r="Z1682" s="824"/>
    </row>
    <row r="1683" spans="1:26">
      <c r="A1683" s="817" t="s">
        <v>507</v>
      </c>
      <c r="B1683" s="817" t="s">
        <v>537</v>
      </c>
      <c r="C1683" s="818" t="s">
        <v>548</v>
      </c>
      <c r="D1683" s="819" t="str">
        <f t="shared" ref="D1683" si="1669">B1683&amp;" "&amp;" "&amp;C1683</f>
        <v>07-060  ムーンブルクの王女</v>
      </c>
      <c r="E1683" s="841" t="s">
        <v>54</v>
      </c>
      <c r="F1683" s="821" t="s">
        <v>34</v>
      </c>
      <c r="G1683" s="822" t="s">
        <v>40</v>
      </c>
      <c r="H1683" s="822" t="s">
        <v>40</v>
      </c>
      <c r="I1683" s="17"/>
      <c r="J1683" s="17"/>
      <c r="K1683" s="28" t="s">
        <v>21</v>
      </c>
      <c r="L1683" s="26" t="s">
        <v>106</v>
      </c>
      <c r="M1683" s="803" t="s">
        <v>1003</v>
      </c>
      <c r="N1683" s="21" t="s">
        <v>491</v>
      </c>
      <c r="O1683" s="824"/>
      <c r="P1683" s="271"/>
      <c r="Q1683" s="825">
        <v>2240</v>
      </c>
      <c r="R1683" s="826">
        <v>960</v>
      </c>
      <c r="S1683" s="827">
        <v>1660</v>
      </c>
      <c r="T1683" s="828">
        <v>1370</v>
      </c>
      <c r="U1683" s="829">
        <v>1050</v>
      </c>
      <c r="V1683" s="830">
        <f t="shared" ref="V1683" si="1670">SUM(Q1683:U1684)</f>
        <v>7280</v>
      </c>
      <c r="W1683" s="824" t="s">
        <v>3396</v>
      </c>
      <c r="X1683" s="824"/>
      <c r="Y1683" s="706"/>
      <c r="Z1683" s="824"/>
    </row>
    <row r="1684" spans="1:26">
      <c r="A1684" s="817" t="s">
        <v>507</v>
      </c>
      <c r="B1684" s="817"/>
      <c r="C1684" s="818" t="s">
        <v>548</v>
      </c>
      <c r="D1684" s="819" t="s">
        <v>2</v>
      </c>
      <c r="E1684" s="841" t="s">
        <v>54</v>
      </c>
      <c r="F1684" s="821" t="s">
        <v>34</v>
      </c>
      <c r="G1684" s="822" t="s">
        <v>40</v>
      </c>
      <c r="H1684" s="822" t="s">
        <v>40</v>
      </c>
      <c r="I1684" s="17"/>
      <c r="J1684" s="17"/>
      <c r="K1684" s="28" t="s">
        <v>21</v>
      </c>
      <c r="L1684" s="26" t="s">
        <v>3</v>
      </c>
      <c r="M1684" s="803" t="s">
        <v>3598</v>
      </c>
      <c r="N1684" s="21" t="s">
        <v>491</v>
      </c>
      <c r="O1684" s="824"/>
      <c r="P1684" s="271"/>
      <c r="Q1684" s="825"/>
      <c r="R1684" s="826"/>
      <c r="S1684" s="827"/>
      <c r="T1684" s="828"/>
      <c r="U1684" s="829"/>
      <c r="V1684" s="830"/>
      <c r="W1684" s="824" t="s">
        <v>3396</v>
      </c>
      <c r="X1684" s="824"/>
      <c r="Y1684" s="706"/>
      <c r="Z1684" s="824"/>
    </row>
    <row r="1685" spans="1:26">
      <c r="A1685" s="817" t="s">
        <v>507</v>
      </c>
      <c r="B1685" s="817" t="s">
        <v>538</v>
      </c>
      <c r="C1685" s="831" t="s">
        <v>60</v>
      </c>
      <c r="D1685" s="819" t="str">
        <f t="shared" ref="D1685" si="1671">B1685&amp;" "&amp;" "&amp;C1685</f>
        <v>07-061  伝説の勇者</v>
      </c>
      <c r="E1685" s="841" t="s">
        <v>54</v>
      </c>
      <c r="F1685" s="821" t="s">
        <v>34</v>
      </c>
      <c r="G1685" s="833" t="s">
        <v>19</v>
      </c>
      <c r="H1685" s="833" t="s">
        <v>19</v>
      </c>
      <c r="I1685" s="17"/>
      <c r="J1685" s="17"/>
      <c r="K1685" s="28" t="s">
        <v>21</v>
      </c>
      <c r="L1685" s="27" t="s">
        <v>205</v>
      </c>
      <c r="M1685" s="803" t="s">
        <v>1004</v>
      </c>
      <c r="N1685" s="21" t="s">
        <v>491</v>
      </c>
      <c r="O1685" s="824"/>
      <c r="P1685" s="271"/>
      <c r="Q1685" s="825">
        <v>2240</v>
      </c>
      <c r="R1685" s="826">
        <v>1530</v>
      </c>
      <c r="S1685" s="827">
        <v>1130</v>
      </c>
      <c r="T1685" s="828">
        <v>1200</v>
      </c>
      <c r="U1685" s="829">
        <v>1180</v>
      </c>
      <c r="V1685" s="830">
        <f t="shared" ref="V1685" si="1672">SUM(Q1685:U1686)</f>
        <v>7280</v>
      </c>
      <c r="W1685" s="824" t="s">
        <v>3396</v>
      </c>
      <c r="X1685" s="824"/>
      <c r="Y1685" s="706"/>
      <c r="Z1685" s="824"/>
    </row>
    <row r="1686" spans="1:26">
      <c r="A1686" s="817" t="s">
        <v>507</v>
      </c>
      <c r="B1686" s="817"/>
      <c r="C1686" s="831" t="s">
        <v>60</v>
      </c>
      <c r="D1686" s="819" t="s">
        <v>2</v>
      </c>
      <c r="E1686" s="841" t="s">
        <v>54</v>
      </c>
      <c r="F1686" s="821" t="s">
        <v>34</v>
      </c>
      <c r="G1686" s="833" t="s">
        <v>19</v>
      </c>
      <c r="H1686" s="833" t="s">
        <v>19</v>
      </c>
      <c r="I1686" s="17"/>
      <c r="J1686" s="17"/>
      <c r="K1686" s="28" t="s">
        <v>21</v>
      </c>
      <c r="L1686" s="26" t="s">
        <v>131</v>
      </c>
      <c r="M1686" s="803" t="s">
        <v>3599</v>
      </c>
      <c r="N1686" s="22" t="s">
        <v>491</v>
      </c>
      <c r="O1686" s="824"/>
      <c r="P1686" s="271"/>
      <c r="Q1686" s="825"/>
      <c r="R1686" s="826"/>
      <c r="S1686" s="827"/>
      <c r="T1686" s="828"/>
      <c r="U1686" s="829"/>
      <c r="V1686" s="830"/>
      <c r="W1686" s="824" t="s">
        <v>3396</v>
      </c>
      <c r="X1686" s="824"/>
      <c r="Y1686" s="706"/>
      <c r="Z1686" s="824"/>
    </row>
    <row r="1687" spans="1:26">
      <c r="A1687" s="817" t="s">
        <v>507</v>
      </c>
      <c r="B1687" s="817" t="s">
        <v>539</v>
      </c>
      <c r="C1687" s="831" t="s">
        <v>187</v>
      </c>
      <c r="D1687" s="819" t="str">
        <f t="shared" ref="D1687" si="1673">B1687&amp;" "&amp;" "&amp;C1687</f>
        <v>07-062  ミストバーン</v>
      </c>
      <c r="E1687" s="820" t="s">
        <v>2700</v>
      </c>
      <c r="F1687" s="851" t="s">
        <v>78</v>
      </c>
      <c r="G1687" s="833" t="s">
        <v>19</v>
      </c>
      <c r="H1687" s="833" t="s">
        <v>19</v>
      </c>
      <c r="I1687" s="17"/>
      <c r="J1687" s="17"/>
      <c r="K1687" s="7" t="s">
        <v>37</v>
      </c>
      <c r="L1687" s="27" t="s">
        <v>205</v>
      </c>
      <c r="M1687" s="803" t="s">
        <v>3600</v>
      </c>
      <c r="N1687" s="21" t="s">
        <v>490</v>
      </c>
      <c r="O1687" s="824"/>
      <c r="P1687" s="271"/>
      <c r="Q1687" s="825">
        <v>2430</v>
      </c>
      <c r="R1687" s="826">
        <v>1600</v>
      </c>
      <c r="S1687" s="827">
        <v>1280</v>
      </c>
      <c r="T1687" s="828">
        <v>1080</v>
      </c>
      <c r="U1687" s="829">
        <v>1290</v>
      </c>
      <c r="V1687" s="830">
        <f t="shared" ref="V1687" si="1674">SUM(Q1687:U1688)</f>
        <v>7680</v>
      </c>
      <c r="W1687" s="824" t="s">
        <v>4687</v>
      </c>
      <c r="X1687" s="824"/>
      <c r="Y1687" s="706"/>
      <c r="Z1687" s="824"/>
    </row>
    <row r="1688" spans="1:26">
      <c r="A1688" s="817" t="s">
        <v>507</v>
      </c>
      <c r="B1688" s="817"/>
      <c r="C1688" s="831" t="s">
        <v>187</v>
      </c>
      <c r="D1688" s="819" t="s">
        <v>2</v>
      </c>
      <c r="E1688" s="820" t="s">
        <v>2700</v>
      </c>
      <c r="F1688" s="851" t="s">
        <v>78</v>
      </c>
      <c r="G1688" s="833" t="s">
        <v>19</v>
      </c>
      <c r="H1688" s="833" t="s">
        <v>19</v>
      </c>
      <c r="I1688" s="17"/>
      <c r="J1688" s="17"/>
      <c r="K1688" s="8" t="s">
        <v>99</v>
      </c>
      <c r="L1688" s="26" t="s">
        <v>131</v>
      </c>
      <c r="M1688" s="803" t="s">
        <v>3601</v>
      </c>
      <c r="N1688" s="21" t="s">
        <v>491</v>
      </c>
      <c r="O1688" s="824"/>
      <c r="P1688" s="271"/>
      <c r="Q1688" s="825"/>
      <c r="R1688" s="826"/>
      <c r="S1688" s="827"/>
      <c r="T1688" s="828"/>
      <c r="U1688" s="829"/>
      <c r="V1688" s="830"/>
      <c r="W1688" s="824" t="s">
        <v>4687</v>
      </c>
      <c r="X1688" s="824"/>
      <c r="Y1688" s="706"/>
      <c r="Z1688" s="824"/>
    </row>
    <row r="1689" spans="1:26">
      <c r="A1689" s="817" t="s">
        <v>507</v>
      </c>
      <c r="B1689" s="817" t="s">
        <v>540</v>
      </c>
      <c r="C1689" s="817" t="s">
        <v>3378</v>
      </c>
      <c r="D1689" s="819" t="str">
        <f t="shared" ref="D1689" si="1675">B1689&amp;" "&amp;" "&amp;C1689</f>
        <v>07-063  ハドラー (魔王ハドラー)</v>
      </c>
      <c r="E1689" s="820" t="s">
        <v>2700</v>
      </c>
      <c r="F1689" s="840" t="s">
        <v>74</v>
      </c>
      <c r="G1689" s="822" t="s">
        <v>40</v>
      </c>
      <c r="H1689" s="822" t="s">
        <v>40</v>
      </c>
      <c r="I1689" s="17"/>
      <c r="J1689" s="17"/>
      <c r="K1689" s="28" t="s">
        <v>21</v>
      </c>
      <c r="L1689" s="26" t="s">
        <v>270</v>
      </c>
      <c r="M1689" s="803" t="s">
        <v>1173</v>
      </c>
      <c r="N1689" s="21" t="s">
        <v>491</v>
      </c>
      <c r="O1689" s="824"/>
      <c r="P1689" s="271"/>
      <c r="Q1689" s="825">
        <v>2420</v>
      </c>
      <c r="R1689" s="826">
        <v>1160</v>
      </c>
      <c r="S1689" s="827">
        <v>1600</v>
      </c>
      <c r="T1689" s="828">
        <v>1180</v>
      </c>
      <c r="U1689" s="829">
        <v>1320</v>
      </c>
      <c r="V1689" s="830">
        <f t="shared" ref="V1689" si="1676">SUM(Q1689:U1690)</f>
        <v>7680</v>
      </c>
      <c r="W1689" s="824"/>
      <c r="X1689" s="824"/>
      <c r="Y1689" s="706"/>
      <c r="Z1689" s="824"/>
    </row>
    <row r="1690" spans="1:26">
      <c r="A1690" s="817" t="s">
        <v>507</v>
      </c>
      <c r="B1690" s="817"/>
      <c r="C1690" s="817" t="s">
        <v>3378</v>
      </c>
      <c r="D1690" s="819" t="s">
        <v>2</v>
      </c>
      <c r="E1690" s="820" t="s">
        <v>2700</v>
      </c>
      <c r="F1690" s="840" t="s">
        <v>74</v>
      </c>
      <c r="G1690" s="822" t="s">
        <v>40</v>
      </c>
      <c r="H1690" s="822" t="s">
        <v>40</v>
      </c>
      <c r="I1690" s="17"/>
      <c r="J1690" s="17"/>
      <c r="K1690" s="28" t="s">
        <v>21</v>
      </c>
      <c r="L1690" s="26" t="s">
        <v>131</v>
      </c>
      <c r="M1690" s="803" t="s">
        <v>3602</v>
      </c>
      <c r="N1690" s="21" t="s">
        <v>491</v>
      </c>
      <c r="O1690" s="824"/>
      <c r="P1690" s="271"/>
      <c r="Q1690" s="825"/>
      <c r="R1690" s="826"/>
      <c r="S1690" s="827"/>
      <c r="T1690" s="828"/>
      <c r="U1690" s="829"/>
      <c r="V1690" s="830"/>
      <c r="W1690" s="824"/>
      <c r="X1690" s="824"/>
      <c r="Y1690" s="706"/>
      <c r="Z1690" s="824"/>
    </row>
    <row r="1691" spans="1:26">
      <c r="A1691" s="817" t="s">
        <v>507</v>
      </c>
      <c r="B1691" s="817" t="s">
        <v>544</v>
      </c>
      <c r="C1691" s="831" t="s">
        <v>545</v>
      </c>
      <c r="D1691" s="819" t="str">
        <f t="shared" ref="D1691" si="1677">B1691&amp;" "&amp;" "&amp;C1691</f>
        <v>07-064  竜王</v>
      </c>
      <c r="E1691" s="820" t="s">
        <v>2700</v>
      </c>
      <c r="F1691" s="23" t="s">
        <v>74</v>
      </c>
      <c r="G1691" s="842" t="s">
        <v>89</v>
      </c>
      <c r="H1691" s="842" t="s">
        <v>89</v>
      </c>
      <c r="I1691" s="17"/>
      <c r="J1691" s="17"/>
      <c r="K1691" s="7" t="s">
        <v>37</v>
      </c>
      <c r="L1691" s="21" t="s">
        <v>556</v>
      </c>
      <c r="M1691" s="4" t="s">
        <v>555</v>
      </c>
      <c r="N1691" s="21" t="s">
        <v>491</v>
      </c>
      <c r="O1691" s="824"/>
      <c r="P1691" s="271"/>
      <c r="Q1691" s="825">
        <v>2510</v>
      </c>
      <c r="R1691" s="826">
        <v>1560</v>
      </c>
      <c r="S1691" s="827">
        <v>1060</v>
      </c>
      <c r="T1691" s="828">
        <v>1230</v>
      </c>
      <c r="U1691" s="829">
        <v>1320</v>
      </c>
      <c r="V1691" s="830">
        <f t="shared" ref="V1691" si="1678">SUM(Q1691:U1692)</f>
        <v>7680</v>
      </c>
      <c r="W1691" s="824"/>
      <c r="X1691" s="824"/>
      <c r="Y1691" s="706"/>
      <c r="Z1691" s="824"/>
    </row>
    <row r="1692" spans="1:26">
      <c r="A1692" s="817" t="s">
        <v>507</v>
      </c>
      <c r="B1692" s="817"/>
      <c r="C1692" s="831" t="s">
        <v>545</v>
      </c>
      <c r="D1692" s="819" t="s">
        <v>2</v>
      </c>
      <c r="E1692" s="820" t="s">
        <v>2700</v>
      </c>
      <c r="F1692" s="24" t="s">
        <v>35</v>
      </c>
      <c r="G1692" s="842" t="s">
        <v>89</v>
      </c>
      <c r="H1692" s="842" t="s">
        <v>89</v>
      </c>
      <c r="I1692" s="17"/>
      <c r="J1692" s="17"/>
      <c r="K1692" s="28" t="s">
        <v>21</v>
      </c>
      <c r="L1692" s="26" t="s">
        <v>270</v>
      </c>
      <c r="M1692" s="803" t="s">
        <v>3603</v>
      </c>
      <c r="N1692" s="21" t="s">
        <v>491</v>
      </c>
      <c r="O1692" s="824"/>
      <c r="P1692" s="271"/>
      <c r="Q1692" s="825"/>
      <c r="R1692" s="826"/>
      <c r="S1692" s="827"/>
      <c r="T1692" s="828"/>
      <c r="U1692" s="829"/>
      <c r="V1692" s="830"/>
      <c r="W1692" s="824"/>
      <c r="X1692" s="824"/>
      <c r="Y1692" s="706"/>
      <c r="Z1692" s="824"/>
    </row>
    <row r="1693" spans="1:26">
      <c r="A1693" s="817" t="s">
        <v>591</v>
      </c>
      <c r="B1693" s="817" t="s">
        <v>740</v>
      </c>
      <c r="C1693" s="831" t="s">
        <v>2</v>
      </c>
      <c r="D1693" s="819" t="str">
        <f t="shared" ref="D1693" si="1679">B1693&amp;" "&amp;" "&amp;C1693</f>
        <v>06-001  ダイ</v>
      </c>
      <c r="E1693" s="858" t="s">
        <v>609</v>
      </c>
      <c r="F1693" s="821" t="s">
        <v>34</v>
      </c>
      <c r="G1693" s="833" t="s">
        <v>19</v>
      </c>
      <c r="H1693" s="822" t="s">
        <v>40</v>
      </c>
      <c r="I1693" s="845"/>
      <c r="J1693" s="845"/>
      <c r="K1693" s="35" t="s">
        <v>21</v>
      </c>
      <c r="L1693" s="33" t="s">
        <v>270</v>
      </c>
      <c r="M1693" s="803" t="s">
        <v>969</v>
      </c>
      <c r="N1693" s="30" t="s">
        <v>491</v>
      </c>
      <c r="O1693" s="824"/>
      <c r="P1693" s="271"/>
      <c r="Q1693" s="825">
        <v>1500</v>
      </c>
      <c r="R1693" s="826">
        <v>1080</v>
      </c>
      <c r="S1693" s="827">
        <v>560</v>
      </c>
      <c r="T1693" s="828">
        <v>820</v>
      </c>
      <c r="U1693" s="829">
        <v>690</v>
      </c>
      <c r="V1693" s="830">
        <f t="shared" ref="V1693" si="1680">SUM(Q1693:U1694)</f>
        <v>4650</v>
      </c>
      <c r="W1693" s="824" t="s">
        <v>3389</v>
      </c>
      <c r="X1693" s="824"/>
      <c r="Y1693" s="706"/>
      <c r="Z1693" s="824"/>
    </row>
    <row r="1694" spans="1:26">
      <c r="A1694" s="817" t="s">
        <v>591</v>
      </c>
      <c r="B1694" s="817"/>
      <c r="C1694" s="831" t="s">
        <v>2</v>
      </c>
      <c r="D1694" s="819" t="s">
        <v>2</v>
      </c>
      <c r="E1694" s="858" t="s">
        <v>609</v>
      </c>
      <c r="F1694" s="821" t="s">
        <v>34</v>
      </c>
      <c r="G1694" s="833" t="s">
        <v>19</v>
      </c>
      <c r="H1694" s="822" t="s">
        <v>40</v>
      </c>
      <c r="I1694" s="845"/>
      <c r="J1694" s="845"/>
      <c r="K1694" s="29"/>
      <c r="L1694" s="29"/>
      <c r="M1694" s="4"/>
      <c r="N1694" s="29"/>
      <c r="O1694" s="824"/>
      <c r="P1694" s="271"/>
      <c r="Q1694" s="825"/>
      <c r="R1694" s="826"/>
      <c r="S1694" s="827"/>
      <c r="T1694" s="828"/>
      <c r="U1694" s="829"/>
      <c r="V1694" s="830"/>
      <c r="W1694" s="824" t="s">
        <v>3389</v>
      </c>
      <c r="X1694" s="824"/>
      <c r="Y1694" s="706"/>
      <c r="Z1694" s="824"/>
    </row>
    <row r="1695" spans="1:26">
      <c r="A1695" s="817" t="s">
        <v>591</v>
      </c>
      <c r="B1695" s="817" t="s">
        <v>741</v>
      </c>
      <c r="C1695" s="831" t="s">
        <v>38</v>
      </c>
      <c r="D1695" s="819" t="str">
        <f t="shared" ref="D1695" si="1681">B1695&amp;" "&amp;" "&amp;C1695</f>
        <v>06-002  ポップ</v>
      </c>
      <c r="E1695" s="858" t="s">
        <v>609</v>
      </c>
      <c r="F1695" s="821" t="s">
        <v>34</v>
      </c>
      <c r="G1695" s="822" t="s">
        <v>40</v>
      </c>
      <c r="H1695" s="822" t="s">
        <v>40</v>
      </c>
      <c r="I1695" s="845"/>
      <c r="J1695" s="845"/>
      <c r="K1695" s="35" t="s">
        <v>21</v>
      </c>
      <c r="L1695" s="33" t="s">
        <v>106</v>
      </c>
      <c r="M1695" s="803" t="s">
        <v>3604</v>
      </c>
      <c r="N1695" s="30" t="s">
        <v>491</v>
      </c>
      <c r="O1695" s="824"/>
      <c r="P1695" s="271"/>
      <c r="Q1695" s="825">
        <v>1430</v>
      </c>
      <c r="R1695" s="826">
        <v>500</v>
      </c>
      <c r="S1695" s="827">
        <v>1220</v>
      </c>
      <c r="T1695" s="828">
        <v>810</v>
      </c>
      <c r="U1695" s="829">
        <v>680</v>
      </c>
      <c r="V1695" s="830">
        <f t="shared" ref="V1695" si="1682">SUM(Q1695:U1696)</f>
        <v>4640</v>
      </c>
      <c r="W1695" s="824" t="s">
        <v>3389</v>
      </c>
      <c r="X1695" s="824"/>
      <c r="Y1695" s="706"/>
      <c r="Z1695" s="824"/>
    </row>
    <row r="1696" spans="1:26">
      <c r="A1696" s="817" t="s">
        <v>591</v>
      </c>
      <c r="B1696" s="817"/>
      <c r="C1696" s="831" t="s">
        <v>38</v>
      </c>
      <c r="D1696" s="819" t="s">
        <v>2</v>
      </c>
      <c r="E1696" s="858" t="s">
        <v>609</v>
      </c>
      <c r="F1696" s="821" t="s">
        <v>34</v>
      </c>
      <c r="G1696" s="822" t="s">
        <v>40</v>
      </c>
      <c r="H1696" s="822" t="s">
        <v>40</v>
      </c>
      <c r="I1696" s="845"/>
      <c r="J1696" s="845"/>
      <c r="K1696" s="29"/>
      <c r="L1696" s="29"/>
      <c r="M1696" s="4"/>
      <c r="N1696" s="29"/>
      <c r="O1696" s="824"/>
      <c r="P1696" s="271"/>
      <c r="Q1696" s="825"/>
      <c r="R1696" s="826"/>
      <c r="S1696" s="827"/>
      <c r="T1696" s="828"/>
      <c r="U1696" s="829"/>
      <c r="V1696" s="830"/>
      <c r="W1696" s="824" t="s">
        <v>3389</v>
      </c>
      <c r="X1696" s="824"/>
      <c r="Y1696" s="706"/>
      <c r="Z1696" s="824"/>
    </row>
    <row r="1697" spans="1:26">
      <c r="A1697" s="817" t="s">
        <v>591</v>
      </c>
      <c r="B1697" s="817" t="s">
        <v>742</v>
      </c>
      <c r="C1697" s="831" t="s">
        <v>183</v>
      </c>
      <c r="D1697" s="819" t="str">
        <f t="shared" ref="D1697" si="1683">B1697&amp;" "&amp;" "&amp;C1697</f>
        <v>06-003  マァム</v>
      </c>
      <c r="E1697" s="858" t="s">
        <v>609</v>
      </c>
      <c r="F1697" s="821" t="s">
        <v>34</v>
      </c>
      <c r="G1697" s="833" t="s">
        <v>19</v>
      </c>
      <c r="H1697" s="822" t="s">
        <v>40</v>
      </c>
      <c r="I1697" s="845"/>
      <c r="J1697" s="845"/>
      <c r="K1697" s="35" t="s">
        <v>21</v>
      </c>
      <c r="L1697" s="33" t="s">
        <v>105</v>
      </c>
      <c r="M1697" s="803" t="s">
        <v>1102</v>
      </c>
      <c r="N1697" s="30" t="s">
        <v>496</v>
      </c>
      <c r="O1697" s="824"/>
      <c r="P1697" s="271"/>
      <c r="Q1697" s="825">
        <v>1440</v>
      </c>
      <c r="R1697" s="826">
        <v>870</v>
      </c>
      <c r="S1697" s="827">
        <v>820</v>
      </c>
      <c r="T1697" s="828">
        <v>760</v>
      </c>
      <c r="U1697" s="829">
        <v>740</v>
      </c>
      <c r="V1697" s="830">
        <f t="shared" ref="V1697" si="1684">SUM(Q1697:U1698)</f>
        <v>4630</v>
      </c>
      <c r="W1697" s="824" t="s">
        <v>3389</v>
      </c>
      <c r="X1697" s="824"/>
      <c r="Y1697" s="706"/>
      <c r="Z1697" s="824"/>
    </row>
    <row r="1698" spans="1:26">
      <c r="A1698" s="817" t="s">
        <v>591</v>
      </c>
      <c r="B1698" s="817"/>
      <c r="C1698" s="831" t="s">
        <v>183</v>
      </c>
      <c r="D1698" s="819" t="s">
        <v>2</v>
      </c>
      <c r="E1698" s="858" t="s">
        <v>609</v>
      </c>
      <c r="F1698" s="821" t="s">
        <v>34</v>
      </c>
      <c r="G1698" s="833" t="s">
        <v>19</v>
      </c>
      <c r="H1698" s="822" t="s">
        <v>40</v>
      </c>
      <c r="I1698" s="845"/>
      <c r="J1698" s="845"/>
      <c r="K1698" s="29"/>
      <c r="L1698" s="29"/>
      <c r="M1698" s="4"/>
      <c r="N1698" s="29"/>
      <c r="O1698" s="824"/>
      <c r="P1698" s="271"/>
      <c r="Q1698" s="825"/>
      <c r="R1698" s="826"/>
      <c r="S1698" s="827"/>
      <c r="T1698" s="828"/>
      <c r="U1698" s="829"/>
      <c r="V1698" s="830"/>
      <c r="W1698" s="824" t="s">
        <v>3389</v>
      </c>
      <c r="X1698" s="824"/>
      <c r="Y1698" s="706"/>
      <c r="Z1698" s="824"/>
    </row>
    <row r="1699" spans="1:26">
      <c r="A1699" s="817" t="s">
        <v>591</v>
      </c>
      <c r="B1699" s="817" t="s">
        <v>743</v>
      </c>
      <c r="C1699" s="831" t="s">
        <v>631</v>
      </c>
      <c r="D1699" s="819" t="str">
        <f t="shared" ref="D1699" si="1685">B1699&amp;" "&amp;" "&amp;C1699</f>
        <v>06-004  スライム</v>
      </c>
      <c r="E1699" s="858" t="s">
        <v>609</v>
      </c>
      <c r="F1699" s="857" t="s">
        <v>128</v>
      </c>
      <c r="G1699" s="833" t="s">
        <v>19</v>
      </c>
      <c r="H1699" s="833" t="s">
        <v>19</v>
      </c>
      <c r="I1699" s="845"/>
      <c r="J1699" s="845"/>
      <c r="K1699" s="35" t="s">
        <v>21</v>
      </c>
      <c r="L1699" s="33" t="s">
        <v>131</v>
      </c>
      <c r="M1699" s="803" t="s">
        <v>1076</v>
      </c>
      <c r="N1699" s="30" t="s">
        <v>494</v>
      </c>
      <c r="O1699" s="824" t="s">
        <v>1237</v>
      </c>
      <c r="P1699" s="271"/>
      <c r="Q1699" s="825">
        <v>1210</v>
      </c>
      <c r="R1699" s="826">
        <v>750</v>
      </c>
      <c r="S1699" s="827">
        <v>800</v>
      </c>
      <c r="T1699" s="828">
        <v>840</v>
      </c>
      <c r="U1699" s="829">
        <v>850</v>
      </c>
      <c r="V1699" s="830">
        <f t="shared" ref="V1699" si="1686">SUM(Q1699:U1700)</f>
        <v>4450</v>
      </c>
      <c r="W1699" s="824" t="s">
        <v>3399</v>
      </c>
      <c r="X1699" s="824"/>
      <c r="Y1699" s="706"/>
      <c r="Z1699" s="824"/>
    </row>
    <row r="1700" spans="1:26">
      <c r="A1700" s="817" t="s">
        <v>591</v>
      </c>
      <c r="B1700" s="817"/>
      <c r="C1700" s="831" t="s">
        <v>631</v>
      </c>
      <c r="D1700" s="819" t="s">
        <v>2</v>
      </c>
      <c r="E1700" s="858" t="s">
        <v>609</v>
      </c>
      <c r="F1700" s="857" t="s">
        <v>128</v>
      </c>
      <c r="G1700" s="833" t="s">
        <v>19</v>
      </c>
      <c r="H1700" s="833" t="s">
        <v>19</v>
      </c>
      <c r="I1700" s="845"/>
      <c r="J1700" s="845"/>
      <c r="K1700" s="29"/>
      <c r="L1700" s="29"/>
      <c r="M1700" s="4"/>
      <c r="N1700" s="29"/>
      <c r="O1700" s="824">
        <v>1</v>
      </c>
      <c r="P1700" s="271"/>
      <c r="Q1700" s="825"/>
      <c r="R1700" s="826"/>
      <c r="S1700" s="827"/>
      <c r="T1700" s="828"/>
      <c r="U1700" s="829"/>
      <c r="V1700" s="830"/>
      <c r="W1700" s="824" t="s">
        <v>3399</v>
      </c>
      <c r="X1700" s="824"/>
      <c r="Y1700" s="706"/>
      <c r="Z1700" s="824"/>
    </row>
    <row r="1701" spans="1:26">
      <c r="A1701" s="817" t="s">
        <v>591</v>
      </c>
      <c r="B1701" s="817" t="s">
        <v>744</v>
      </c>
      <c r="C1701" s="831" t="s">
        <v>1208</v>
      </c>
      <c r="D1701" s="819" t="str">
        <f t="shared" ref="D1701" si="1687">B1701&amp;" "&amp;" "&amp;C1701</f>
        <v>06-005  スライムベス</v>
      </c>
      <c r="E1701" s="858" t="s">
        <v>609</v>
      </c>
      <c r="F1701" s="857" t="s">
        <v>128</v>
      </c>
      <c r="G1701" s="833" t="s">
        <v>19</v>
      </c>
      <c r="H1701" s="833" t="s">
        <v>19</v>
      </c>
      <c r="I1701" s="845"/>
      <c r="J1701" s="845"/>
      <c r="K1701" s="35" t="s">
        <v>21</v>
      </c>
      <c r="L1701" s="33" t="s">
        <v>131</v>
      </c>
      <c r="M1701" s="803" t="s">
        <v>859</v>
      </c>
      <c r="N1701" s="30" t="s">
        <v>491</v>
      </c>
      <c r="O1701" s="824">
        <v>3</v>
      </c>
      <c r="P1701" s="271"/>
      <c r="Q1701" s="825">
        <v>1370</v>
      </c>
      <c r="R1701" s="826">
        <v>830</v>
      </c>
      <c r="S1701" s="827">
        <v>730</v>
      </c>
      <c r="T1701" s="828">
        <v>780</v>
      </c>
      <c r="U1701" s="829">
        <v>750</v>
      </c>
      <c r="V1701" s="830">
        <f t="shared" ref="V1701" si="1688">SUM(Q1701:U1702)</f>
        <v>4460</v>
      </c>
      <c r="W1701" s="824" t="s">
        <v>3399</v>
      </c>
      <c r="X1701" s="824"/>
      <c r="Y1701" s="706"/>
      <c r="Z1701" s="824"/>
    </row>
    <row r="1702" spans="1:26">
      <c r="A1702" s="817" t="s">
        <v>591</v>
      </c>
      <c r="B1702" s="817"/>
      <c r="C1702" s="831" t="s">
        <v>1208</v>
      </c>
      <c r="D1702" s="819" t="s">
        <v>2</v>
      </c>
      <c r="E1702" s="858" t="s">
        <v>609</v>
      </c>
      <c r="F1702" s="857" t="s">
        <v>128</v>
      </c>
      <c r="G1702" s="833" t="s">
        <v>19</v>
      </c>
      <c r="H1702" s="833" t="s">
        <v>19</v>
      </c>
      <c r="I1702" s="845"/>
      <c r="J1702" s="845"/>
      <c r="K1702" s="29"/>
      <c r="L1702" s="29"/>
      <c r="M1702" s="4"/>
      <c r="N1702" s="29"/>
      <c r="O1702" s="824">
        <v>1</v>
      </c>
      <c r="P1702" s="271"/>
      <c r="Q1702" s="825"/>
      <c r="R1702" s="826"/>
      <c r="S1702" s="827"/>
      <c r="T1702" s="828"/>
      <c r="U1702" s="829"/>
      <c r="V1702" s="830"/>
      <c r="W1702" s="824" t="s">
        <v>3399</v>
      </c>
      <c r="X1702" s="824"/>
      <c r="Y1702" s="706"/>
      <c r="Z1702" s="824"/>
    </row>
    <row r="1703" spans="1:26">
      <c r="A1703" s="817" t="s">
        <v>591</v>
      </c>
      <c r="B1703" s="817" t="s">
        <v>745</v>
      </c>
      <c r="C1703" s="818" t="s">
        <v>1219</v>
      </c>
      <c r="D1703" s="819" t="str">
        <f t="shared" ref="D1703" si="1689">B1703&amp;" "&amp;" "&amp;C1703</f>
        <v>06-006  キメラ</v>
      </c>
      <c r="E1703" s="858" t="s">
        <v>609</v>
      </c>
      <c r="F1703" s="857" t="s">
        <v>128</v>
      </c>
      <c r="G1703" s="833" t="s">
        <v>19</v>
      </c>
      <c r="H1703" s="833" t="s">
        <v>19</v>
      </c>
      <c r="I1703" s="845"/>
      <c r="J1703" s="845"/>
      <c r="K1703" s="35" t="s">
        <v>21</v>
      </c>
      <c r="L1703" s="33" t="s">
        <v>131</v>
      </c>
      <c r="M1703" s="803" t="s">
        <v>1077</v>
      </c>
      <c r="N1703" s="30" t="s">
        <v>496</v>
      </c>
      <c r="O1703" s="824">
        <v>3</v>
      </c>
      <c r="P1703" s="271"/>
      <c r="Q1703" s="825">
        <v>1360</v>
      </c>
      <c r="R1703" s="826">
        <v>700</v>
      </c>
      <c r="S1703" s="827">
        <v>820</v>
      </c>
      <c r="T1703" s="828">
        <v>810</v>
      </c>
      <c r="U1703" s="829">
        <v>810</v>
      </c>
      <c r="V1703" s="830">
        <f t="shared" ref="V1703" si="1690">SUM(Q1703:U1704)</f>
        <v>4500</v>
      </c>
      <c r="W1703" s="824"/>
      <c r="X1703" s="824"/>
      <c r="Y1703" s="706"/>
      <c r="Z1703" s="824"/>
    </row>
    <row r="1704" spans="1:26">
      <c r="A1704" s="817" t="s">
        <v>591</v>
      </c>
      <c r="B1704" s="817"/>
      <c r="C1704" s="818" t="s">
        <v>1219</v>
      </c>
      <c r="D1704" s="819" t="s">
        <v>2</v>
      </c>
      <c r="E1704" s="858" t="s">
        <v>609</v>
      </c>
      <c r="F1704" s="857" t="s">
        <v>128</v>
      </c>
      <c r="G1704" s="833" t="s">
        <v>19</v>
      </c>
      <c r="H1704" s="833" t="s">
        <v>19</v>
      </c>
      <c r="I1704" s="845"/>
      <c r="J1704" s="845"/>
      <c r="K1704" s="29"/>
      <c r="L1704" s="29"/>
      <c r="M1704" s="4"/>
      <c r="N1704" s="29"/>
      <c r="O1704" s="824">
        <v>1</v>
      </c>
      <c r="P1704" s="271"/>
      <c r="Q1704" s="825"/>
      <c r="R1704" s="826"/>
      <c r="S1704" s="827"/>
      <c r="T1704" s="828"/>
      <c r="U1704" s="829"/>
      <c r="V1704" s="830"/>
      <c r="W1704" s="824"/>
      <c r="X1704" s="824"/>
      <c r="Y1704" s="706"/>
      <c r="Z1704" s="824"/>
    </row>
    <row r="1705" spans="1:26">
      <c r="A1705" s="817" t="s">
        <v>591</v>
      </c>
      <c r="B1705" s="817" t="s">
        <v>746</v>
      </c>
      <c r="C1705" s="831" t="s">
        <v>632</v>
      </c>
      <c r="D1705" s="819" t="str">
        <f t="shared" ref="D1705" si="1691">B1705&amp;" "&amp;" "&amp;C1705</f>
        <v>06-007  ホイミスライム</v>
      </c>
      <c r="E1705" s="858" t="s">
        <v>609</v>
      </c>
      <c r="F1705" s="857" t="s">
        <v>128</v>
      </c>
      <c r="G1705" s="833" t="s">
        <v>19</v>
      </c>
      <c r="H1705" s="843" t="s">
        <v>80</v>
      </c>
      <c r="I1705" s="845"/>
      <c r="J1705" s="845"/>
      <c r="K1705" s="35" t="s">
        <v>21</v>
      </c>
      <c r="L1705" s="33" t="s">
        <v>131</v>
      </c>
      <c r="M1705" s="803" t="s">
        <v>1078</v>
      </c>
      <c r="N1705" s="30" t="s">
        <v>496</v>
      </c>
      <c r="O1705" s="824">
        <v>3</v>
      </c>
      <c r="P1705" s="271"/>
      <c r="Q1705" s="825">
        <v>1380</v>
      </c>
      <c r="R1705" s="826">
        <v>560</v>
      </c>
      <c r="S1705" s="827">
        <v>1010</v>
      </c>
      <c r="T1705" s="828">
        <v>870</v>
      </c>
      <c r="U1705" s="829">
        <v>690</v>
      </c>
      <c r="V1705" s="830">
        <f t="shared" ref="V1705" si="1692">SUM(Q1705:U1706)</f>
        <v>4510</v>
      </c>
      <c r="W1705" s="824" t="s">
        <v>3399</v>
      </c>
      <c r="X1705" s="824"/>
      <c r="Y1705" s="706"/>
      <c r="Z1705" s="824"/>
    </row>
    <row r="1706" spans="1:26">
      <c r="A1706" s="817" t="s">
        <v>591</v>
      </c>
      <c r="B1706" s="817"/>
      <c r="C1706" s="831" t="s">
        <v>632</v>
      </c>
      <c r="D1706" s="819" t="s">
        <v>2</v>
      </c>
      <c r="E1706" s="858" t="s">
        <v>609</v>
      </c>
      <c r="F1706" s="857" t="s">
        <v>128</v>
      </c>
      <c r="G1706" s="833" t="s">
        <v>19</v>
      </c>
      <c r="H1706" s="843" t="s">
        <v>80</v>
      </c>
      <c r="I1706" s="845"/>
      <c r="J1706" s="845"/>
      <c r="K1706" s="29"/>
      <c r="L1706" s="29"/>
      <c r="M1706" s="4"/>
      <c r="N1706" s="29"/>
      <c r="O1706" s="824">
        <v>1</v>
      </c>
      <c r="P1706" s="271"/>
      <c r="Q1706" s="825"/>
      <c r="R1706" s="826"/>
      <c r="S1706" s="827"/>
      <c r="T1706" s="828"/>
      <c r="U1706" s="829"/>
      <c r="V1706" s="830"/>
      <c r="W1706" s="824" t="s">
        <v>3399</v>
      </c>
      <c r="X1706" s="824"/>
      <c r="Y1706" s="706"/>
      <c r="Z1706" s="824"/>
    </row>
    <row r="1707" spans="1:26">
      <c r="A1707" s="817" t="s">
        <v>591</v>
      </c>
      <c r="B1707" s="817" t="s">
        <v>747</v>
      </c>
      <c r="C1707" s="831" t="s">
        <v>1209</v>
      </c>
      <c r="D1707" s="819" t="str">
        <f t="shared" ref="D1707" si="1693">B1707&amp;" "&amp;" "&amp;C1707</f>
        <v>06-008  ドラキー</v>
      </c>
      <c r="E1707" s="858" t="s">
        <v>609</v>
      </c>
      <c r="F1707" s="857" t="s">
        <v>128</v>
      </c>
      <c r="G1707" s="833" t="s">
        <v>19</v>
      </c>
      <c r="H1707" s="835" t="s">
        <v>88</v>
      </c>
      <c r="I1707" s="845"/>
      <c r="J1707" s="845"/>
      <c r="K1707" s="7" t="s">
        <v>37</v>
      </c>
      <c r="L1707" s="33" t="s">
        <v>98</v>
      </c>
      <c r="M1707" s="803" t="s">
        <v>1079</v>
      </c>
      <c r="N1707" s="30" t="s">
        <v>490</v>
      </c>
      <c r="O1707" s="824">
        <v>3</v>
      </c>
      <c r="P1707" s="271"/>
      <c r="Q1707" s="825">
        <v>1240</v>
      </c>
      <c r="R1707" s="826">
        <v>760</v>
      </c>
      <c r="S1707" s="827">
        <v>990</v>
      </c>
      <c r="T1707" s="828">
        <v>910</v>
      </c>
      <c r="U1707" s="829">
        <v>590</v>
      </c>
      <c r="V1707" s="830">
        <f t="shared" ref="V1707" si="1694">SUM(Q1707:U1708)</f>
        <v>4490</v>
      </c>
      <c r="W1707" s="824"/>
      <c r="X1707" s="824"/>
      <c r="Y1707" s="706"/>
      <c r="Z1707" s="824"/>
    </row>
    <row r="1708" spans="1:26">
      <c r="A1708" s="817" t="s">
        <v>591</v>
      </c>
      <c r="B1708" s="817"/>
      <c r="C1708" s="831" t="s">
        <v>1209</v>
      </c>
      <c r="D1708" s="819" t="s">
        <v>2</v>
      </c>
      <c r="E1708" s="858" t="s">
        <v>609</v>
      </c>
      <c r="F1708" s="857" t="s">
        <v>128</v>
      </c>
      <c r="G1708" s="833" t="s">
        <v>19</v>
      </c>
      <c r="H1708" s="835" t="s">
        <v>88</v>
      </c>
      <c r="I1708" s="845"/>
      <c r="J1708" s="845"/>
      <c r="K1708" s="29"/>
      <c r="L1708" s="29"/>
      <c r="M1708" s="4"/>
      <c r="N1708" s="29"/>
      <c r="O1708" s="824">
        <v>1</v>
      </c>
      <c r="P1708" s="271"/>
      <c r="Q1708" s="825"/>
      <c r="R1708" s="826"/>
      <c r="S1708" s="827"/>
      <c r="T1708" s="828"/>
      <c r="U1708" s="829"/>
      <c r="V1708" s="830"/>
      <c r="W1708" s="824"/>
      <c r="X1708" s="824"/>
      <c r="Y1708" s="706"/>
      <c r="Z1708" s="824"/>
    </row>
    <row r="1709" spans="1:26">
      <c r="A1709" s="817" t="s">
        <v>591</v>
      </c>
      <c r="B1709" s="817" t="s">
        <v>748</v>
      </c>
      <c r="C1709" s="818" t="s">
        <v>1226</v>
      </c>
      <c r="D1709" s="819" t="str">
        <f t="shared" ref="D1709" si="1695">B1709&amp;" "&amp;" "&amp;C1709</f>
        <v>06-009  メイジキメラ</v>
      </c>
      <c r="E1709" s="858" t="s">
        <v>609</v>
      </c>
      <c r="F1709" s="857" t="s">
        <v>128</v>
      </c>
      <c r="G1709" s="833" t="s">
        <v>19</v>
      </c>
      <c r="H1709" s="833" t="s">
        <v>19</v>
      </c>
      <c r="I1709" s="845"/>
      <c r="J1709" s="845"/>
      <c r="K1709" s="35" t="s">
        <v>21</v>
      </c>
      <c r="L1709" s="33" t="s">
        <v>131</v>
      </c>
      <c r="M1709" s="803" t="s">
        <v>970</v>
      </c>
      <c r="N1709" s="30" t="s">
        <v>496</v>
      </c>
      <c r="O1709" s="824"/>
      <c r="P1709" s="271"/>
      <c r="Q1709" s="825">
        <v>1390</v>
      </c>
      <c r="R1709" s="826">
        <v>600</v>
      </c>
      <c r="S1709" s="827">
        <v>930</v>
      </c>
      <c r="T1709" s="828">
        <v>860</v>
      </c>
      <c r="U1709" s="829">
        <v>790</v>
      </c>
      <c r="V1709" s="830">
        <f t="shared" ref="V1709" si="1696">SUM(Q1709:U1710)</f>
        <v>4570</v>
      </c>
      <c r="W1709" s="824"/>
      <c r="X1709" s="824"/>
      <c r="Y1709" s="706"/>
      <c r="Z1709" s="824"/>
    </row>
    <row r="1710" spans="1:26">
      <c r="A1710" s="817" t="s">
        <v>591</v>
      </c>
      <c r="B1710" s="817"/>
      <c r="C1710" s="818" t="s">
        <v>1226</v>
      </c>
      <c r="D1710" s="819" t="s">
        <v>2</v>
      </c>
      <c r="E1710" s="858" t="s">
        <v>609</v>
      </c>
      <c r="F1710" s="857" t="s">
        <v>128</v>
      </c>
      <c r="G1710" s="833" t="s">
        <v>19</v>
      </c>
      <c r="H1710" s="833" t="s">
        <v>19</v>
      </c>
      <c r="I1710" s="845"/>
      <c r="J1710" s="845"/>
      <c r="K1710" s="29"/>
      <c r="L1710" s="29"/>
      <c r="M1710" s="4"/>
      <c r="N1710" s="29"/>
      <c r="O1710" s="824"/>
      <c r="P1710" s="271"/>
      <c r="Q1710" s="825"/>
      <c r="R1710" s="826"/>
      <c r="S1710" s="827"/>
      <c r="T1710" s="828"/>
      <c r="U1710" s="829"/>
      <c r="V1710" s="830"/>
      <c r="W1710" s="824"/>
      <c r="X1710" s="824"/>
      <c r="Y1710" s="706"/>
      <c r="Z1710" s="824"/>
    </row>
    <row r="1711" spans="1:26">
      <c r="A1711" s="817" t="s">
        <v>591</v>
      </c>
      <c r="B1711" s="817" t="s">
        <v>749</v>
      </c>
      <c r="C1711" s="831" t="s">
        <v>1214</v>
      </c>
      <c r="D1711" s="819" t="str">
        <f t="shared" ref="D1711" si="1697">B1711&amp;" "&amp;" "&amp;C1711</f>
        <v>06-010  ゴースト</v>
      </c>
      <c r="E1711" s="858" t="s">
        <v>609</v>
      </c>
      <c r="F1711" s="851" t="s">
        <v>78</v>
      </c>
      <c r="G1711" s="833" t="s">
        <v>19</v>
      </c>
      <c r="H1711" s="835" t="s">
        <v>88</v>
      </c>
      <c r="I1711" s="845"/>
      <c r="J1711" s="845"/>
      <c r="K1711" s="35" t="s">
        <v>21</v>
      </c>
      <c r="L1711" s="33" t="s">
        <v>5540</v>
      </c>
      <c r="M1711" s="37" t="s">
        <v>971</v>
      </c>
      <c r="N1711" s="30" t="s">
        <v>494</v>
      </c>
      <c r="O1711" s="824">
        <v>3</v>
      </c>
      <c r="P1711" s="271"/>
      <c r="Q1711" s="825">
        <v>1220</v>
      </c>
      <c r="R1711" s="826">
        <v>990</v>
      </c>
      <c r="S1711" s="827">
        <v>950</v>
      </c>
      <c r="T1711" s="828">
        <v>890</v>
      </c>
      <c r="U1711" s="829">
        <v>470</v>
      </c>
      <c r="V1711" s="830">
        <f t="shared" ref="V1711" si="1698">SUM(Q1711:U1712)</f>
        <v>4520</v>
      </c>
      <c r="W1711" s="443" t="s">
        <v>3918</v>
      </c>
      <c r="X1711" s="824"/>
      <c r="Y1711" s="706"/>
      <c r="Z1711" s="824"/>
    </row>
    <row r="1712" spans="1:26">
      <c r="A1712" s="817" t="s">
        <v>591</v>
      </c>
      <c r="B1712" s="817"/>
      <c r="C1712" s="831" t="s">
        <v>1214</v>
      </c>
      <c r="D1712" s="819" t="s">
        <v>2</v>
      </c>
      <c r="E1712" s="858" t="s">
        <v>609</v>
      </c>
      <c r="F1712" s="851" t="s">
        <v>78</v>
      </c>
      <c r="G1712" s="833" t="s">
        <v>19</v>
      </c>
      <c r="H1712" s="835" t="s">
        <v>88</v>
      </c>
      <c r="I1712" s="845"/>
      <c r="J1712" s="845"/>
      <c r="K1712" s="29"/>
      <c r="L1712" s="29"/>
      <c r="M1712" s="4"/>
      <c r="N1712" s="29"/>
      <c r="O1712" s="824">
        <v>1</v>
      </c>
      <c r="P1712" s="271"/>
      <c r="Q1712" s="825"/>
      <c r="R1712" s="826"/>
      <c r="S1712" s="827"/>
      <c r="T1712" s="828"/>
      <c r="U1712" s="829"/>
      <c r="V1712" s="830"/>
      <c r="W1712" s="443" t="s">
        <v>4681</v>
      </c>
      <c r="X1712" s="824"/>
      <c r="Y1712" s="706"/>
      <c r="Z1712" s="824"/>
    </row>
    <row r="1713" spans="1:26">
      <c r="A1713" s="817" t="s">
        <v>591</v>
      </c>
      <c r="B1713" s="817" t="s">
        <v>750</v>
      </c>
      <c r="C1713" s="831" t="s">
        <v>1220</v>
      </c>
      <c r="D1713" s="819" t="str">
        <f t="shared" ref="D1713" si="1699">B1713&amp;" "&amp;" "&amp;C1713</f>
        <v>06-011  フレイム</v>
      </c>
      <c r="E1713" s="858" t="s">
        <v>609</v>
      </c>
      <c r="F1713" s="855" t="s">
        <v>130</v>
      </c>
      <c r="G1713" s="833" t="s">
        <v>19</v>
      </c>
      <c r="H1713" s="842" t="s">
        <v>89</v>
      </c>
      <c r="I1713" s="845"/>
      <c r="J1713" s="845"/>
      <c r="K1713" s="35" t="s">
        <v>21</v>
      </c>
      <c r="L1713" s="33" t="s">
        <v>131</v>
      </c>
      <c r="M1713" s="803" t="s">
        <v>972</v>
      </c>
      <c r="N1713" s="30" t="s">
        <v>496</v>
      </c>
      <c r="O1713" s="824">
        <v>3</v>
      </c>
      <c r="P1713" s="271"/>
      <c r="Q1713" s="825">
        <v>1380</v>
      </c>
      <c r="R1713" s="826">
        <v>740</v>
      </c>
      <c r="S1713" s="827">
        <v>980</v>
      </c>
      <c r="T1713" s="828">
        <v>680</v>
      </c>
      <c r="U1713" s="829">
        <v>780</v>
      </c>
      <c r="V1713" s="830">
        <f t="shared" ref="V1713" si="1700">SUM(Q1713:U1714)</f>
        <v>4560</v>
      </c>
      <c r="W1713" s="831" t="s">
        <v>3392</v>
      </c>
      <c r="X1713" s="824"/>
      <c r="Y1713" s="706"/>
      <c r="Z1713" s="824"/>
    </row>
    <row r="1714" spans="1:26">
      <c r="A1714" s="817" t="s">
        <v>591</v>
      </c>
      <c r="B1714" s="817"/>
      <c r="C1714" s="831" t="s">
        <v>1220</v>
      </c>
      <c r="D1714" s="819" t="s">
        <v>2</v>
      </c>
      <c r="E1714" s="858" t="s">
        <v>609</v>
      </c>
      <c r="F1714" s="855" t="s">
        <v>130</v>
      </c>
      <c r="G1714" s="833" t="s">
        <v>19</v>
      </c>
      <c r="H1714" s="842" t="s">
        <v>89</v>
      </c>
      <c r="I1714" s="845"/>
      <c r="J1714" s="845"/>
      <c r="K1714" s="29"/>
      <c r="L1714" s="29"/>
      <c r="M1714" s="4"/>
      <c r="N1714" s="29"/>
      <c r="O1714" s="824">
        <v>1</v>
      </c>
      <c r="P1714" s="271"/>
      <c r="Q1714" s="825"/>
      <c r="R1714" s="826"/>
      <c r="S1714" s="827"/>
      <c r="T1714" s="828"/>
      <c r="U1714" s="829"/>
      <c r="V1714" s="830"/>
      <c r="W1714" s="831" t="s">
        <v>3392</v>
      </c>
      <c r="X1714" s="824"/>
      <c r="Y1714" s="706"/>
      <c r="Z1714" s="824"/>
    </row>
    <row r="1715" spans="1:26">
      <c r="A1715" s="817" t="s">
        <v>591</v>
      </c>
      <c r="B1715" s="817" t="s">
        <v>751</v>
      </c>
      <c r="C1715" s="831" t="s">
        <v>1221</v>
      </c>
      <c r="D1715" s="819" t="str">
        <f t="shared" ref="D1715" si="1701">B1715&amp;" "&amp;" "&amp;C1715</f>
        <v>06-012  ブリザード</v>
      </c>
      <c r="E1715" s="858" t="s">
        <v>609</v>
      </c>
      <c r="F1715" s="855" t="s">
        <v>130</v>
      </c>
      <c r="G1715" s="833" t="s">
        <v>19</v>
      </c>
      <c r="H1715" s="842" t="s">
        <v>89</v>
      </c>
      <c r="I1715" s="845"/>
      <c r="J1715" s="845"/>
      <c r="K1715" s="8" t="s">
        <v>99</v>
      </c>
      <c r="L1715" s="33" t="s">
        <v>131</v>
      </c>
      <c r="M1715" s="803" t="s">
        <v>3605</v>
      </c>
      <c r="N1715" s="30" t="s">
        <v>496</v>
      </c>
      <c r="O1715" s="824">
        <v>3</v>
      </c>
      <c r="P1715" s="271"/>
      <c r="Q1715" s="825">
        <v>1410</v>
      </c>
      <c r="R1715" s="826">
        <v>810</v>
      </c>
      <c r="S1715" s="827">
        <v>830</v>
      </c>
      <c r="T1715" s="828">
        <v>740</v>
      </c>
      <c r="U1715" s="829">
        <v>770</v>
      </c>
      <c r="V1715" s="830">
        <f t="shared" ref="V1715" si="1702">SUM(Q1715:U1716)</f>
        <v>4560</v>
      </c>
      <c r="W1715" s="831" t="s">
        <v>3394</v>
      </c>
      <c r="X1715" s="824"/>
      <c r="Y1715" s="706"/>
      <c r="Z1715" s="824"/>
    </row>
    <row r="1716" spans="1:26">
      <c r="A1716" s="817" t="s">
        <v>591</v>
      </c>
      <c r="B1716" s="817"/>
      <c r="C1716" s="831" t="s">
        <v>1221</v>
      </c>
      <c r="D1716" s="819" t="s">
        <v>2</v>
      </c>
      <c r="E1716" s="858" t="s">
        <v>609</v>
      </c>
      <c r="F1716" s="855" t="s">
        <v>130</v>
      </c>
      <c r="G1716" s="833" t="s">
        <v>19</v>
      </c>
      <c r="H1716" s="842" t="s">
        <v>89</v>
      </c>
      <c r="I1716" s="845"/>
      <c r="J1716" s="845"/>
      <c r="K1716" s="29"/>
      <c r="L1716" s="29"/>
      <c r="M1716" s="4"/>
      <c r="N1716" s="29"/>
      <c r="O1716" s="824">
        <v>1</v>
      </c>
      <c r="P1716" s="271"/>
      <c r="Q1716" s="825"/>
      <c r="R1716" s="826"/>
      <c r="S1716" s="827"/>
      <c r="T1716" s="828"/>
      <c r="U1716" s="829"/>
      <c r="V1716" s="830"/>
      <c r="W1716" s="831" t="s">
        <v>3394</v>
      </c>
      <c r="X1716" s="824"/>
      <c r="Y1716" s="706"/>
      <c r="Z1716" s="824"/>
    </row>
    <row r="1717" spans="1:26">
      <c r="A1717" s="817" t="s">
        <v>591</v>
      </c>
      <c r="B1717" s="817" t="s">
        <v>752</v>
      </c>
      <c r="C1717" s="831" t="s">
        <v>645</v>
      </c>
      <c r="D1717" s="819" t="str">
        <f t="shared" ref="D1717" si="1703">B1717&amp;" "&amp;" "&amp;C1717</f>
        <v>06-013  どくどくゾンビ</v>
      </c>
      <c r="E1717" s="858" t="s">
        <v>609</v>
      </c>
      <c r="F1717" s="856" t="s">
        <v>129</v>
      </c>
      <c r="G1717" s="833" t="s">
        <v>19</v>
      </c>
      <c r="H1717" s="842" t="s">
        <v>89</v>
      </c>
      <c r="I1717" s="845"/>
      <c r="J1717" s="845"/>
      <c r="K1717" s="7" t="s">
        <v>37</v>
      </c>
      <c r="L1717" s="33" t="s">
        <v>1231</v>
      </c>
      <c r="M1717" s="803" t="s">
        <v>1040</v>
      </c>
      <c r="N1717" s="30" t="s">
        <v>492</v>
      </c>
      <c r="O1717" s="824"/>
      <c r="P1717" s="271"/>
      <c r="Q1717" s="825">
        <v>1460</v>
      </c>
      <c r="R1717" s="826">
        <v>1060</v>
      </c>
      <c r="S1717" s="827">
        <v>320</v>
      </c>
      <c r="T1717" s="828">
        <v>530</v>
      </c>
      <c r="U1717" s="829">
        <v>1180</v>
      </c>
      <c r="V1717" s="830">
        <f t="shared" ref="V1717" si="1704">SUM(Q1717:U1718)</f>
        <v>4550</v>
      </c>
      <c r="W1717" s="824"/>
      <c r="X1717" s="824"/>
      <c r="Y1717" s="706"/>
      <c r="Z1717" s="824"/>
    </row>
    <row r="1718" spans="1:26">
      <c r="A1718" s="817" t="s">
        <v>591</v>
      </c>
      <c r="B1718" s="817"/>
      <c r="C1718" s="831" t="s">
        <v>645</v>
      </c>
      <c r="D1718" s="819" t="s">
        <v>2</v>
      </c>
      <c r="E1718" s="858" t="s">
        <v>609</v>
      </c>
      <c r="F1718" s="856" t="s">
        <v>129</v>
      </c>
      <c r="G1718" s="833" t="s">
        <v>19</v>
      </c>
      <c r="H1718" s="842" t="s">
        <v>89</v>
      </c>
      <c r="I1718" s="845"/>
      <c r="J1718" s="845"/>
      <c r="K1718" s="29"/>
      <c r="L1718" s="29"/>
      <c r="M1718" s="4"/>
      <c r="N1718" s="29"/>
      <c r="O1718" s="824"/>
      <c r="P1718" s="271"/>
      <c r="Q1718" s="825"/>
      <c r="R1718" s="826"/>
      <c r="S1718" s="827"/>
      <c r="T1718" s="828"/>
      <c r="U1718" s="829"/>
      <c r="V1718" s="830"/>
      <c r="W1718" s="824"/>
      <c r="X1718" s="824"/>
      <c r="Y1718" s="706"/>
      <c r="Z1718" s="824"/>
    </row>
    <row r="1719" spans="1:26">
      <c r="A1719" s="817" t="s">
        <v>591</v>
      </c>
      <c r="B1719" s="817" t="s">
        <v>753</v>
      </c>
      <c r="C1719" s="831" t="s">
        <v>1228</v>
      </c>
      <c r="D1719" s="819" t="str">
        <f t="shared" ref="D1719" si="1705">B1719&amp;" "&amp;" "&amp;C1719</f>
        <v>06-014  じんめんじゅ</v>
      </c>
      <c r="E1719" s="858" t="s">
        <v>609</v>
      </c>
      <c r="F1719" s="857" t="s">
        <v>128</v>
      </c>
      <c r="G1719" s="833" t="s">
        <v>19</v>
      </c>
      <c r="H1719" s="835" t="s">
        <v>88</v>
      </c>
      <c r="I1719" s="845"/>
      <c r="J1719" s="845"/>
      <c r="K1719" s="11" t="s">
        <v>81</v>
      </c>
      <c r="L1719" s="33" t="s">
        <v>81</v>
      </c>
      <c r="M1719" s="803" t="s">
        <v>1041</v>
      </c>
      <c r="N1719" s="30" t="s">
        <v>492</v>
      </c>
      <c r="O1719" s="824"/>
      <c r="P1719" s="271"/>
      <c r="Q1719" s="825">
        <v>1550</v>
      </c>
      <c r="R1719" s="826">
        <v>680</v>
      </c>
      <c r="S1719" s="827">
        <v>790</v>
      </c>
      <c r="T1719" s="828">
        <v>510</v>
      </c>
      <c r="U1719" s="829">
        <v>1030</v>
      </c>
      <c r="V1719" s="830">
        <f t="shared" ref="V1719" si="1706">SUM(Q1719:U1720)</f>
        <v>4560</v>
      </c>
      <c r="W1719" s="824"/>
      <c r="X1719" s="824"/>
      <c r="Y1719" s="706"/>
      <c r="Z1719" s="824"/>
    </row>
    <row r="1720" spans="1:26">
      <c r="A1720" s="817" t="s">
        <v>591</v>
      </c>
      <c r="B1720" s="817"/>
      <c r="C1720" s="831" t="s">
        <v>1228</v>
      </c>
      <c r="D1720" s="819" t="s">
        <v>2</v>
      </c>
      <c r="E1720" s="858" t="s">
        <v>609</v>
      </c>
      <c r="F1720" s="857" t="s">
        <v>128</v>
      </c>
      <c r="G1720" s="833" t="s">
        <v>19</v>
      </c>
      <c r="H1720" s="835" t="s">
        <v>88</v>
      </c>
      <c r="I1720" s="845"/>
      <c r="J1720" s="845"/>
      <c r="K1720" s="29"/>
      <c r="L1720" s="29"/>
      <c r="M1720" s="4"/>
      <c r="N1720" s="29"/>
      <c r="O1720" s="824"/>
      <c r="P1720" s="271"/>
      <c r="Q1720" s="825"/>
      <c r="R1720" s="826"/>
      <c r="S1720" s="827"/>
      <c r="T1720" s="828"/>
      <c r="U1720" s="829"/>
      <c r="V1720" s="830"/>
      <c r="W1720" s="824"/>
      <c r="X1720" s="824"/>
      <c r="Y1720" s="706"/>
      <c r="Z1720" s="824"/>
    </row>
    <row r="1721" spans="1:26">
      <c r="A1721" s="817" t="s">
        <v>591</v>
      </c>
      <c r="B1721" s="817" t="s">
        <v>754</v>
      </c>
      <c r="C1721" s="831" t="s">
        <v>1218</v>
      </c>
      <c r="D1721" s="819" t="str">
        <f t="shared" ref="D1721" si="1707">B1721&amp;" "&amp;" "&amp;C1721</f>
        <v>06-015  オーク</v>
      </c>
      <c r="E1721" s="858" t="s">
        <v>609</v>
      </c>
      <c r="F1721" s="857" t="s">
        <v>128</v>
      </c>
      <c r="G1721" s="833" t="s">
        <v>19</v>
      </c>
      <c r="H1721" s="833" t="s">
        <v>19</v>
      </c>
      <c r="I1721" s="845"/>
      <c r="J1721" s="845"/>
      <c r="K1721" s="35" t="s">
        <v>21</v>
      </c>
      <c r="L1721" s="33" t="s">
        <v>270</v>
      </c>
      <c r="M1721" s="803" t="s">
        <v>1080</v>
      </c>
      <c r="N1721" s="30" t="s">
        <v>491</v>
      </c>
      <c r="O1721" s="824"/>
      <c r="P1721" s="271"/>
      <c r="Q1721" s="825">
        <v>1410</v>
      </c>
      <c r="R1721" s="826">
        <v>1090</v>
      </c>
      <c r="S1721" s="827">
        <v>470</v>
      </c>
      <c r="T1721" s="828">
        <v>680</v>
      </c>
      <c r="U1721" s="829">
        <v>890</v>
      </c>
      <c r="V1721" s="830">
        <f t="shared" ref="V1721" si="1708">SUM(Q1721:U1722)</f>
        <v>4540</v>
      </c>
      <c r="W1721" s="824" t="s">
        <v>4260</v>
      </c>
      <c r="X1721" s="824"/>
      <c r="Y1721" s="706"/>
      <c r="Z1721" s="824"/>
    </row>
    <row r="1722" spans="1:26">
      <c r="A1722" s="817" t="s">
        <v>591</v>
      </c>
      <c r="B1722" s="817"/>
      <c r="C1722" s="831" t="s">
        <v>1218</v>
      </c>
      <c r="D1722" s="819" t="s">
        <v>2</v>
      </c>
      <c r="E1722" s="858" t="s">
        <v>609</v>
      </c>
      <c r="F1722" s="857" t="s">
        <v>128</v>
      </c>
      <c r="G1722" s="833" t="s">
        <v>19</v>
      </c>
      <c r="H1722" s="833" t="s">
        <v>19</v>
      </c>
      <c r="I1722" s="845"/>
      <c r="J1722" s="845"/>
      <c r="K1722" s="29"/>
      <c r="L1722" s="29"/>
      <c r="M1722" s="4"/>
      <c r="N1722" s="29"/>
      <c r="O1722" s="824"/>
      <c r="P1722" s="271"/>
      <c r="Q1722" s="825"/>
      <c r="R1722" s="826"/>
      <c r="S1722" s="827"/>
      <c r="T1722" s="828"/>
      <c r="U1722" s="829"/>
      <c r="V1722" s="830"/>
      <c r="W1722" s="824" t="s">
        <v>4260</v>
      </c>
      <c r="X1722" s="824"/>
      <c r="Y1722" s="706"/>
      <c r="Z1722" s="824"/>
    </row>
    <row r="1723" spans="1:26">
      <c r="A1723" s="817" t="s">
        <v>591</v>
      </c>
      <c r="B1723" s="817" t="s">
        <v>755</v>
      </c>
      <c r="C1723" s="831" t="s">
        <v>2</v>
      </c>
      <c r="D1723" s="819" t="str">
        <f t="shared" ref="D1723" si="1709">B1723&amp;" "&amp;" "&amp;C1723</f>
        <v>06-016  ダイ</v>
      </c>
      <c r="E1723" s="854" t="s">
        <v>630</v>
      </c>
      <c r="F1723" s="821" t="s">
        <v>34</v>
      </c>
      <c r="G1723" s="833" t="s">
        <v>19</v>
      </c>
      <c r="H1723" s="833" t="s">
        <v>19</v>
      </c>
      <c r="I1723" s="845"/>
      <c r="J1723" s="845"/>
      <c r="K1723" s="7" t="s">
        <v>37</v>
      </c>
      <c r="L1723" s="33" t="s">
        <v>98</v>
      </c>
      <c r="M1723" s="803" t="s">
        <v>1081</v>
      </c>
      <c r="N1723" s="30" t="s">
        <v>490</v>
      </c>
      <c r="O1723" s="824"/>
      <c r="P1723" s="271"/>
      <c r="Q1723" s="825">
        <v>1600</v>
      </c>
      <c r="R1723" s="826">
        <v>1150</v>
      </c>
      <c r="S1723" s="827">
        <v>620</v>
      </c>
      <c r="T1723" s="828">
        <v>920</v>
      </c>
      <c r="U1723" s="829">
        <v>700</v>
      </c>
      <c r="V1723" s="830">
        <f t="shared" ref="V1723" si="1710">SUM(Q1723:U1724)</f>
        <v>4990</v>
      </c>
      <c r="W1723" s="824" t="s">
        <v>3389</v>
      </c>
      <c r="X1723" s="824"/>
      <c r="Y1723" s="706"/>
      <c r="Z1723" s="824"/>
    </row>
    <row r="1724" spans="1:26">
      <c r="A1724" s="817" t="s">
        <v>591</v>
      </c>
      <c r="B1724" s="817"/>
      <c r="C1724" s="831" t="s">
        <v>2</v>
      </c>
      <c r="D1724" s="819" t="s">
        <v>2</v>
      </c>
      <c r="E1724" s="854" t="s">
        <v>630</v>
      </c>
      <c r="F1724" s="821" t="s">
        <v>34</v>
      </c>
      <c r="G1724" s="833" t="s">
        <v>19</v>
      </c>
      <c r="H1724" s="833" t="s">
        <v>19</v>
      </c>
      <c r="I1724" s="845"/>
      <c r="J1724" s="845"/>
      <c r="K1724" s="29"/>
      <c r="L1724" s="29"/>
      <c r="M1724" s="4"/>
      <c r="N1724" s="29"/>
      <c r="O1724" s="824"/>
      <c r="P1724" s="271"/>
      <c r="Q1724" s="825"/>
      <c r="R1724" s="826"/>
      <c r="S1724" s="827"/>
      <c r="T1724" s="828"/>
      <c r="U1724" s="829"/>
      <c r="V1724" s="830"/>
      <c r="W1724" s="824" t="s">
        <v>3389</v>
      </c>
      <c r="X1724" s="824"/>
      <c r="Y1724" s="706"/>
      <c r="Z1724" s="824"/>
    </row>
    <row r="1725" spans="1:26">
      <c r="A1725" s="817" t="s">
        <v>591</v>
      </c>
      <c r="B1725" s="817" t="s">
        <v>756</v>
      </c>
      <c r="C1725" s="831" t="s">
        <v>172</v>
      </c>
      <c r="D1725" s="819" t="str">
        <f t="shared" ref="D1725" si="1711">B1725&amp;" "&amp;" "&amp;C1725</f>
        <v>06-017  ヒュンケル</v>
      </c>
      <c r="E1725" s="854" t="s">
        <v>630</v>
      </c>
      <c r="F1725" s="821" t="s">
        <v>34</v>
      </c>
      <c r="G1725" s="833" t="s">
        <v>19</v>
      </c>
      <c r="H1725" s="833" t="s">
        <v>19</v>
      </c>
      <c r="I1725" s="845"/>
      <c r="J1725" s="845"/>
      <c r="K1725" s="7" t="s">
        <v>37</v>
      </c>
      <c r="L1725" s="33" t="s">
        <v>98</v>
      </c>
      <c r="M1725" s="803" t="s">
        <v>1082</v>
      </c>
      <c r="N1725" s="30" t="s">
        <v>490</v>
      </c>
      <c r="O1725" s="824"/>
      <c r="P1725" s="271"/>
      <c r="Q1725" s="825">
        <v>1660</v>
      </c>
      <c r="R1725" s="826">
        <v>1150</v>
      </c>
      <c r="S1725" s="827">
        <v>460</v>
      </c>
      <c r="T1725" s="828">
        <v>690</v>
      </c>
      <c r="U1725" s="829">
        <v>1030</v>
      </c>
      <c r="V1725" s="830">
        <f t="shared" ref="V1725" si="1712">SUM(Q1725:U1726)</f>
        <v>4990</v>
      </c>
      <c r="W1725" s="824" t="s">
        <v>3389</v>
      </c>
      <c r="X1725" s="824"/>
      <c r="Y1725" s="706"/>
      <c r="Z1725" s="824"/>
    </row>
    <row r="1726" spans="1:26">
      <c r="A1726" s="817" t="s">
        <v>591</v>
      </c>
      <c r="B1726" s="817"/>
      <c r="C1726" s="831" t="s">
        <v>172</v>
      </c>
      <c r="D1726" s="819" t="s">
        <v>2</v>
      </c>
      <c r="E1726" s="854" t="s">
        <v>630</v>
      </c>
      <c r="F1726" s="821" t="s">
        <v>34</v>
      </c>
      <c r="G1726" s="833" t="s">
        <v>19</v>
      </c>
      <c r="H1726" s="833" t="s">
        <v>19</v>
      </c>
      <c r="I1726" s="845"/>
      <c r="J1726" s="845"/>
      <c r="K1726" s="29"/>
      <c r="L1726" s="29"/>
      <c r="M1726" s="4"/>
      <c r="N1726" s="29"/>
      <c r="O1726" s="824"/>
      <c r="P1726" s="271"/>
      <c r="Q1726" s="825"/>
      <c r="R1726" s="826"/>
      <c r="S1726" s="827"/>
      <c r="T1726" s="828"/>
      <c r="U1726" s="829"/>
      <c r="V1726" s="830"/>
      <c r="W1726" s="824" t="s">
        <v>3389</v>
      </c>
      <c r="X1726" s="824"/>
      <c r="Y1726" s="706"/>
      <c r="Z1726" s="824"/>
    </row>
    <row r="1727" spans="1:26">
      <c r="A1727" s="817" t="s">
        <v>591</v>
      </c>
      <c r="B1727" s="817" t="s">
        <v>757</v>
      </c>
      <c r="C1727" s="831" t="s">
        <v>4</v>
      </c>
      <c r="D1727" s="819" t="str">
        <f t="shared" ref="D1727" si="1713">B1727&amp;" "&amp;" "&amp;C1727</f>
        <v>06-018  クロコダイン</v>
      </c>
      <c r="E1727" s="854" t="s">
        <v>630</v>
      </c>
      <c r="F1727" s="857" t="s">
        <v>128</v>
      </c>
      <c r="G1727" s="842" t="s">
        <v>89</v>
      </c>
      <c r="H1727" s="833" t="s">
        <v>19</v>
      </c>
      <c r="I1727" s="845"/>
      <c r="J1727" s="845"/>
      <c r="K1727" s="35" t="s">
        <v>21</v>
      </c>
      <c r="L1727" s="33" t="s">
        <v>131</v>
      </c>
      <c r="M1727" s="803" t="s">
        <v>973</v>
      </c>
      <c r="N1727" s="30" t="s">
        <v>494</v>
      </c>
      <c r="O1727" s="824"/>
      <c r="P1727" s="271"/>
      <c r="Q1727" s="825">
        <v>1720</v>
      </c>
      <c r="R1727" s="826">
        <v>1170</v>
      </c>
      <c r="S1727" s="827">
        <v>450</v>
      </c>
      <c r="T1727" s="828">
        <v>580</v>
      </c>
      <c r="U1727" s="829">
        <v>1040</v>
      </c>
      <c r="V1727" s="830">
        <f t="shared" ref="V1727" si="1714">SUM(Q1727:U1728)</f>
        <v>4960</v>
      </c>
      <c r="W1727" s="824" t="s">
        <v>4687</v>
      </c>
      <c r="X1727" s="824"/>
      <c r="Y1727" s="706"/>
      <c r="Z1727" s="824"/>
    </row>
    <row r="1728" spans="1:26">
      <c r="A1728" s="817" t="s">
        <v>591</v>
      </c>
      <c r="B1728" s="817"/>
      <c r="C1728" s="831" t="s">
        <v>4</v>
      </c>
      <c r="D1728" s="819" t="s">
        <v>2</v>
      </c>
      <c r="E1728" s="854" t="s">
        <v>630</v>
      </c>
      <c r="F1728" s="857" t="s">
        <v>128</v>
      </c>
      <c r="G1728" s="842" t="s">
        <v>89</v>
      </c>
      <c r="H1728" s="833" t="s">
        <v>19</v>
      </c>
      <c r="I1728" s="845"/>
      <c r="J1728" s="845"/>
      <c r="K1728" s="29"/>
      <c r="L1728" s="29"/>
      <c r="M1728" s="4"/>
      <c r="N1728" s="29"/>
      <c r="O1728" s="824"/>
      <c r="P1728" s="271"/>
      <c r="Q1728" s="825"/>
      <c r="R1728" s="826"/>
      <c r="S1728" s="827"/>
      <c r="T1728" s="828"/>
      <c r="U1728" s="829"/>
      <c r="V1728" s="830"/>
      <c r="W1728" s="824" t="s">
        <v>4687</v>
      </c>
      <c r="X1728" s="824"/>
      <c r="Y1728" s="706"/>
      <c r="Z1728" s="824"/>
    </row>
    <row r="1729" spans="1:26">
      <c r="A1729" s="817" t="s">
        <v>591</v>
      </c>
      <c r="B1729" s="817" t="s">
        <v>758</v>
      </c>
      <c r="C1729" s="818" t="s">
        <v>249</v>
      </c>
      <c r="D1729" s="819" t="str">
        <f t="shared" ref="D1729" si="1715">B1729&amp;" "&amp;" "&amp;C1729</f>
        <v>06-019  フレイザード</v>
      </c>
      <c r="E1729" s="854" t="s">
        <v>630</v>
      </c>
      <c r="F1729" s="855" t="s">
        <v>130</v>
      </c>
      <c r="G1729" s="833" t="s">
        <v>19</v>
      </c>
      <c r="H1729" s="822" t="s">
        <v>40</v>
      </c>
      <c r="I1729" s="845"/>
      <c r="J1729" s="845"/>
      <c r="K1729" s="35" t="s">
        <v>21</v>
      </c>
      <c r="L1729" s="33" t="s">
        <v>105</v>
      </c>
      <c r="M1729" s="803" t="s">
        <v>1103</v>
      </c>
      <c r="N1729" s="30" t="s">
        <v>496</v>
      </c>
      <c r="O1729" s="824"/>
      <c r="P1729" s="271"/>
      <c r="Q1729" s="825">
        <v>1690</v>
      </c>
      <c r="R1729" s="826">
        <v>960</v>
      </c>
      <c r="S1729" s="827">
        <v>940</v>
      </c>
      <c r="T1729" s="828">
        <v>650</v>
      </c>
      <c r="U1729" s="829">
        <v>730</v>
      </c>
      <c r="V1729" s="830">
        <f t="shared" ref="V1729" si="1716">SUM(Q1729:U1730)</f>
        <v>4970</v>
      </c>
      <c r="W1729" s="194" t="s">
        <v>3393</v>
      </c>
      <c r="X1729" s="824"/>
      <c r="Y1729" s="706"/>
      <c r="Z1729" s="824"/>
    </row>
    <row r="1730" spans="1:26">
      <c r="A1730" s="817" t="s">
        <v>591</v>
      </c>
      <c r="B1730" s="817"/>
      <c r="C1730" s="818" t="s">
        <v>249</v>
      </c>
      <c r="D1730" s="819" t="s">
        <v>2</v>
      </c>
      <c r="E1730" s="854" t="s">
        <v>630</v>
      </c>
      <c r="F1730" s="855" t="s">
        <v>130</v>
      </c>
      <c r="G1730" s="833" t="s">
        <v>19</v>
      </c>
      <c r="H1730" s="822" t="s">
        <v>40</v>
      </c>
      <c r="I1730" s="845"/>
      <c r="J1730" s="845"/>
      <c r="K1730" s="29"/>
      <c r="L1730" s="29"/>
      <c r="M1730" s="4"/>
      <c r="N1730" s="29"/>
      <c r="O1730" s="824"/>
      <c r="P1730" s="271"/>
      <c r="Q1730" s="825"/>
      <c r="R1730" s="826"/>
      <c r="S1730" s="827"/>
      <c r="T1730" s="828"/>
      <c r="U1730" s="829"/>
      <c r="V1730" s="830"/>
      <c r="W1730" s="194" t="s">
        <v>3395</v>
      </c>
      <c r="X1730" s="824"/>
      <c r="Y1730" s="706"/>
      <c r="Z1730" s="824"/>
    </row>
    <row r="1731" spans="1:26">
      <c r="A1731" s="817" t="s">
        <v>591</v>
      </c>
      <c r="B1731" s="817" t="s">
        <v>759</v>
      </c>
      <c r="C1731" s="818" t="s">
        <v>541</v>
      </c>
      <c r="D1731" s="819" t="str">
        <f t="shared" ref="D1731" si="1717">B1731&amp;" "&amp;" "&amp;C1731</f>
        <v>06-020  キラーアーマー</v>
      </c>
      <c r="E1731" s="854" t="s">
        <v>630</v>
      </c>
      <c r="F1731" s="851" t="s">
        <v>78</v>
      </c>
      <c r="G1731" s="833" t="s">
        <v>19</v>
      </c>
      <c r="H1731" s="833" t="s">
        <v>19</v>
      </c>
      <c r="I1731" s="845"/>
      <c r="J1731" s="845"/>
      <c r="K1731" s="35" t="s">
        <v>21</v>
      </c>
      <c r="L1731" s="33" t="s">
        <v>270</v>
      </c>
      <c r="M1731" s="803" t="s">
        <v>974</v>
      </c>
      <c r="N1731" s="30" t="s">
        <v>491</v>
      </c>
      <c r="O1731" s="824"/>
      <c r="P1731" s="271"/>
      <c r="Q1731" s="825">
        <v>1570</v>
      </c>
      <c r="R1731" s="826">
        <v>1080</v>
      </c>
      <c r="S1731" s="827">
        <v>530</v>
      </c>
      <c r="T1731" s="828">
        <v>560</v>
      </c>
      <c r="U1731" s="829">
        <v>1190</v>
      </c>
      <c r="V1731" s="830">
        <f t="shared" ref="V1731" si="1718">SUM(Q1731:U1732)</f>
        <v>4930</v>
      </c>
      <c r="W1731" s="824"/>
      <c r="X1731" s="824"/>
      <c r="Y1731" s="706"/>
      <c r="Z1731" s="824"/>
    </row>
    <row r="1732" spans="1:26">
      <c r="A1732" s="817" t="s">
        <v>591</v>
      </c>
      <c r="B1732" s="817"/>
      <c r="C1732" s="818" t="s">
        <v>541</v>
      </c>
      <c r="D1732" s="819" t="s">
        <v>2</v>
      </c>
      <c r="E1732" s="854" t="s">
        <v>630</v>
      </c>
      <c r="F1732" s="851" t="s">
        <v>78</v>
      </c>
      <c r="G1732" s="833" t="s">
        <v>19</v>
      </c>
      <c r="H1732" s="833" t="s">
        <v>19</v>
      </c>
      <c r="I1732" s="845"/>
      <c r="J1732" s="845"/>
      <c r="K1732" s="29"/>
      <c r="L1732" s="29"/>
      <c r="M1732" s="4"/>
      <c r="N1732" s="29"/>
      <c r="O1732" s="824"/>
      <c r="P1732" s="271"/>
      <c r="Q1732" s="825"/>
      <c r="R1732" s="826"/>
      <c r="S1732" s="827"/>
      <c r="T1732" s="828"/>
      <c r="U1732" s="829"/>
      <c r="V1732" s="830"/>
      <c r="W1732" s="824"/>
      <c r="X1732" s="824"/>
      <c r="Y1732" s="706"/>
      <c r="Z1732" s="824"/>
    </row>
    <row r="1733" spans="1:26">
      <c r="A1733" s="817" t="s">
        <v>591</v>
      </c>
      <c r="B1733" s="817" t="s">
        <v>760</v>
      </c>
      <c r="C1733" s="831" t="s">
        <v>121</v>
      </c>
      <c r="D1733" s="819" t="str">
        <f t="shared" ref="D1733" si="1719">B1733&amp;" "&amp;" "&amp;C1733</f>
        <v>06-021  れんごく天馬</v>
      </c>
      <c r="E1733" s="854" t="s">
        <v>630</v>
      </c>
      <c r="F1733" s="857" t="s">
        <v>128</v>
      </c>
      <c r="G1733" s="835" t="s">
        <v>88</v>
      </c>
      <c r="H1733" s="842" t="s">
        <v>89</v>
      </c>
      <c r="I1733" s="845"/>
      <c r="J1733" s="845"/>
      <c r="K1733" s="35" t="s">
        <v>21</v>
      </c>
      <c r="L1733" s="33" t="s">
        <v>270</v>
      </c>
      <c r="M1733" s="803" t="s">
        <v>975</v>
      </c>
      <c r="N1733" s="30" t="s">
        <v>491</v>
      </c>
      <c r="O1733" s="824"/>
      <c r="P1733" s="271"/>
      <c r="Q1733" s="825">
        <v>1470</v>
      </c>
      <c r="R1733" s="826">
        <v>970</v>
      </c>
      <c r="S1733" s="827">
        <v>660</v>
      </c>
      <c r="T1733" s="828">
        <v>1130</v>
      </c>
      <c r="U1733" s="829">
        <v>710</v>
      </c>
      <c r="V1733" s="830">
        <f t="shared" ref="V1733" si="1720">SUM(Q1733:U1734)</f>
        <v>4940</v>
      </c>
      <c r="W1733" s="831" t="s">
        <v>3392</v>
      </c>
      <c r="X1733" s="824"/>
      <c r="Y1733" s="706"/>
      <c r="Z1733" s="824"/>
    </row>
    <row r="1734" spans="1:26">
      <c r="A1734" s="817" t="s">
        <v>591</v>
      </c>
      <c r="B1734" s="817"/>
      <c r="C1734" s="831" t="s">
        <v>121</v>
      </c>
      <c r="D1734" s="819" t="s">
        <v>2</v>
      </c>
      <c r="E1734" s="854" t="s">
        <v>630</v>
      </c>
      <c r="F1734" s="857" t="s">
        <v>128</v>
      </c>
      <c r="G1734" s="835" t="s">
        <v>88</v>
      </c>
      <c r="H1734" s="842" t="s">
        <v>89</v>
      </c>
      <c r="I1734" s="845"/>
      <c r="J1734" s="845"/>
      <c r="K1734" s="29"/>
      <c r="L1734" s="29"/>
      <c r="M1734" s="4"/>
      <c r="N1734" s="29"/>
      <c r="O1734" s="824"/>
      <c r="P1734" s="271"/>
      <c r="Q1734" s="825"/>
      <c r="R1734" s="826"/>
      <c r="S1734" s="827"/>
      <c r="T1734" s="828"/>
      <c r="U1734" s="829"/>
      <c r="V1734" s="830"/>
      <c r="W1734" s="831" t="s">
        <v>3392</v>
      </c>
      <c r="X1734" s="824"/>
      <c r="Y1734" s="706"/>
      <c r="Z1734" s="824"/>
    </row>
    <row r="1735" spans="1:26">
      <c r="A1735" s="817" t="s">
        <v>591</v>
      </c>
      <c r="B1735" s="817" t="s">
        <v>761</v>
      </c>
      <c r="C1735" s="831" t="s">
        <v>1212</v>
      </c>
      <c r="D1735" s="819" t="str">
        <f t="shared" ref="D1735" si="1721">B1735&amp;" "&amp;" "&amp;C1735</f>
        <v>06-022  ギズモ</v>
      </c>
      <c r="E1735" s="854" t="s">
        <v>630</v>
      </c>
      <c r="F1735" s="855" t="s">
        <v>130</v>
      </c>
      <c r="G1735" s="842" t="s">
        <v>89</v>
      </c>
      <c r="H1735" s="822" t="s">
        <v>40</v>
      </c>
      <c r="I1735" s="845"/>
      <c r="J1735" s="845"/>
      <c r="K1735" s="7" t="s">
        <v>37</v>
      </c>
      <c r="L1735" s="33" t="s">
        <v>20</v>
      </c>
      <c r="M1735" s="803" t="s">
        <v>3606</v>
      </c>
      <c r="N1735" s="30" t="s">
        <v>491</v>
      </c>
      <c r="O1735" s="824"/>
      <c r="P1735" s="271"/>
      <c r="Q1735" s="825">
        <v>1480</v>
      </c>
      <c r="R1735" s="826">
        <v>630</v>
      </c>
      <c r="S1735" s="827">
        <v>1000</v>
      </c>
      <c r="T1735" s="828">
        <v>1010</v>
      </c>
      <c r="U1735" s="829">
        <v>740</v>
      </c>
      <c r="V1735" s="830">
        <f t="shared" ref="V1735" si="1722">SUM(Q1735:U1736)</f>
        <v>4860</v>
      </c>
      <c r="W1735" s="824"/>
      <c r="X1735" s="824"/>
      <c r="Y1735" s="706"/>
      <c r="Z1735" s="824"/>
    </row>
    <row r="1736" spans="1:26">
      <c r="A1736" s="817" t="s">
        <v>591</v>
      </c>
      <c r="B1736" s="817"/>
      <c r="C1736" s="831" t="s">
        <v>1212</v>
      </c>
      <c r="D1736" s="819" t="s">
        <v>2</v>
      </c>
      <c r="E1736" s="854" t="s">
        <v>630</v>
      </c>
      <c r="F1736" s="855" t="s">
        <v>130</v>
      </c>
      <c r="G1736" s="842" t="s">
        <v>89</v>
      </c>
      <c r="H1736" s="822" t="s">
        <v>40</v>
      </c>
      <c r="I1736" s="845"/>
      <c r="J1736" s="845"/>
      <c r="K1736" s="29"/>
      <c r="L1736" s="29"/>
      <c r="M1736" s="4"/>
      <c r="N1736" s="29"/>
      <c r="O1736" s="824"/>
      <c r="P1736" s="271"/>
      <c r="Q1736" s="825"/>
      <c r="R1736" s="826"/>
      <c r="S1736" s="827"/>
      <c r="T1736" s="828"/>
      <c r="U1736" s="829"/>
      <c r="V1736" s="830"/>
      <c r="W1736" s="824"/>
      <c r="X1736" s="824"/>
      <c r="Y1736" s="706"/>
      <c r="Z1736" s="824"/>
    </row>
    <row r="1737" spans="1:26">
      <c r="A1737" s="817" t="s">
        <v>591</v>
      </c>
      <c r="B1737" s="817" t="s">
        <v>762</v>
      </c>
      <c r="C1737" s="831" t="s">
        <v>177</v>
      </c>
      <c r="D1737" s="819" t="str">
        <f t="shared" ref="D1737" si="1723">B1737&amp;" "&amp;" "&amp;C1737</f>
        <v>06-023  フロストギズモ</v>
      </c>
      <c r="E1737" s="854" t="s">
        <v>630</v>
      </c>
      <c r="F1737" s="855" t="s">
        <v>130</v>
      </c>
      <c r="G1737" s="842" t="s">
        <v>89</v>
      </c>
      <c r="H1737" s="835" t="s">
        <v>88</v>
      </c>
      <c r="I1737" s="845"/>
      <c r="J1737" s="845"/>
      <c r="K1737" s="8" t="s">
        <v>99</v>
      </c>
      <c r="L1737" s="33" t="s">
        <v>131</v>
      </c>
      <c r="M1737" s="803" t="s">
        <v>3607</v>
      </c>
      <c r="N1737" s="30" t="s">
        <v>491</v>
      </c>
      <c r="O1737" s="824">
        <v>2</v>
      </c>
      <c r="P1737" s="271"/>
      <c r="Q1737" s="825">
        <v>1500</v>
      </c>
      <c r="R1737" s="826">
        <v>620</v>
      </c>
      <c r="S1737" s="827">
        <v>1070</v>
      </c>
      <c r="T1737" s="828">
        <v>1040</v>
      </c>
      <c r="U1737" s="829">
        <v>670</v>
      </c>
      <c r="V1737" s="830">
        <f t="shared" ref="V1737" si="1724">SUM(Q1737:U1738)</f>
        <v>4900</v>
      </c>
      <c r="W1737" s="831" t="s">
        <v>3394</v>
      </c>
      <c r="X1737" s="824"/>
      <c r="Y1737" s="706"/>
      <c r="Z1737" s="824"/>
    </row>
    <row r="1738" spans="1:26">
      <c r="A1738" s="817" t="s">
        <v>591</v>
      </c>
      <c r="B1738" s="817"/>
      <c r="C1738" s="831" t="s">
        <v>177</v>
      </c>
      <c r="D1738" s="819" t="s">
        <v>2</v>
      </c>
      <c r="E1738" s="854" t="s">
        <v>630</v>
      </c>
      <c r="F1738" s="855" t="s">
        <v>130</v>
      </c>
      <c r="G1738" s="842" t="s">
        <v>89</v>
      </c>
      <c r="H1738" s="835" t="s">
        <v>88</v>
      </c>
      <c r="I1738" s="845"/>
      <c r="J1738" s="845"/>
      <c r="K1738" s="29"/>
      <c r="L1738" s="29"/>
      <c r="M1738" s="4"/>
      <c r="N1738" s="29"/>
      <c r="O1738" s="824">
        <v>1</v>
      </c>
      <c r="P1738" s="271"/>
      <c r="Q1738" s="825"/>
      <c r="R1738" s="826"/>
      <c r="S1738" s="827"/>
      <c r="T1738" s="828"/>
      <c r="U1738" s="829"/>
      <c r="V1738" s="830"/>
      <c r="W1738" s="831" t="s">
        <v>3394</v>
      </c>
      <c r="X1738" s="824"/>
      <c r="Y1738" s="706"/>
      <c r="Z1738" s="824"/>
    </row>
    <row r="1739" spans="1:26">
      <c r="A1739" s="817" t="s">
        <v>591</v>
      </c>
      <c r="B1739" s="817" t="s">
        <v>763</v>
      </c>
      <c r="C1739" s="831" t="s">
        <v>176</v>
      </c>
      <c r="D1739" s="819" t="str">
        <f t="shared" ref="D1739" si="1725">B1739&amp;" "&amp;" "&amp;C1739</f>
        <v>06-024  しりょうのきし</v>
      </c>
      <c r="E1739" s="854" t="s">
        <v>630</v>
      </c>
      <c r="F1739" s="856" t="s">
        <v>129</v>
      </c>
      <c r="G1739" s="833" t="s">
        <v>19</v>
      </c>
      <c r="H1739" s="833" t="s">
        <v>19</v>
      </c>
      <c r="I1739" s="845"/>
      <c r="J1739" s="845"/>
      <c r="K1739" s="35" t="s">
        <v>21</v>
      </c>
      <c r="L1739" s="33" t="s">
        <v>3</v>
      </c>
      <c r="M1739" s="803" t="s">
        <v>1109</v>
      </c>
      <c r="N1739" s="30" t="s">
        <v>491</v>
      </c>
      <c r="O1739" s="824">
        <v>2</v>
      </c>
      <c r="P1739" s="271"/>
      <c r="Q1739" s="825">
        <v>1540</v>
      </c>
      <c r="R1739" s="826">
        <v>850</v>
      </c>
      <c r="S1739" s="827">
        <v>630</v>
      </c>
      <c r="T1739" s="828">
        <v>1030</v>
      </c>
      <c r="U1739" s="829">
        <v>880</v>
      </c>
      <c r="V1739" s="830">
        <f t="shared" ref="V1739" si="1726">SUM(Q1739:U1740)</f>
        <v>4930</v>
      </c>
      <c r="W1739" s="824" t="s">
        <v>3400</v>
      </c>
      <c r="X1739" s="824"/>
      <c r="Y1739" s="706"/>
      <c r="Z1739" s="824"/>
    </row>
    <row r="1740" spans="1:26">
      <c r="A1740" s="817" t="s">
        <v>591</v>
      </c>
      <c r="B1740" s="817"/>
      <c r="C1740" s="831" t="s">
        <v>176</v>
      </c>
      <c r="D1740" s="819" t="s">
        <v>2</v>
      </c>
      <c r="E1740" s="854" t="s">
        <v>630</v>
      </c>
      <c r="F1740" s="856" t="s">
        <v>129</v>
      </c>
      <c r="G1740" s="833" t="s">
        <v>19</v>
      </c>
      <c r="H1740" s="833" t="s">
        <v>19</v>
      </c>
      <c r="I1740" s="845"/>
      <c r="J1740" s="845"/>
      <c r="K1740" s="29"/>
      <c r="L1740" s="29"/>
      <c r="M1740" s="4"/>
      <c r="N1740" s="29"/>
      <c r="O1740" s="824">
        <v>1</v>
      </c>
      <c r="P1740" s="271"/>
      <c r="Q1740" s="825"/>
      <c r="R1740" s="826"/>
      <c r="S1740" s="827"/>
      <c r="T1740" s="828"/>
      <c r="U1740" s="829"/>
      <c r="V1740" s="830"/>
      <c r="W1740" s="824" t="s">
        <v>3400</v>
      </c>
      <c r="X1740" s="824"/>
      <c r="Y1740" s="706"/>
      <c r="Z1740" s="824"/>
    </row>
    <row r="1741" spans="1:26">
      <c r="A1741" s="817" t="s">
        <v>591</v>
      </c>
      <c r="B1741" s="817" t="s">
        <v>764</v>
      </c>
      <c r="C1741" s="831" t="s">
        <v>122</v>
      </c>
      <c r="D1741" s="819" t="str">
        <f t="shared" ref="D1741" si="1727">B1741&amp;" "&amp;" "&amp;C1741</f>
        <v>06-025  グール</v>
      </c>
      <c r="E1741" s="854" t="s">
        <v>630</v>
      </c>
      <c r="F1741" s="856" t="s">
        <v>129</v>
      </c>
      <c r="G1741" s="833" t="s">
        <v>19</v>
      </c>
      <c r="H1741" s="842" t="s">
        <v>89</v>
      </c>
      <c r="I1741" s="845"/>
      <c r="J1741" s="845"/>
      <c r="K1741" s="7" t="s">
        <v>37</v>
      </c>
      <c r="L1741" s="33" t="s">
        <v>98</v>
      </c>
      <c r="M1741" s="39" t="s">
        <v>1083</v>
      </c>
      <c r="N1741" s="30" t="s">
        <v>492</v>
      </c>
      <c r="O1741" s="824" t="s">
        <v>1235</v>
      </c>
      <c r="P1741" s="271"/>
      <c r="Q1741" s="825">
        <v>1600</v>
      </c>
      <c r="R1741" s="826">
        <v>1140</v>
      </c>
      <c r="S1741" s="827">
        <v>290</v>
      </c>
      <c r="T1741" s="828">
        <v>550</v>
      </c>
      <c r="U1741" s="829">
        <v>1330</v>
      </c>
      <c r="V1741" s="830">
        <f t="shared" ref="V1741" si="1728">SUM(Q1741:U1742)</f>
        <v>4910</v>
      </c>
      <c r="W1741" s="824"/>
      <c r="X1741" s="824"/>
      <c r="Y1741" s="706"/>
      <c r="Z1741" s="824"/>
    </row>
    <row r="1742" spans="1:26">
      <c r="A1742" s="817" t="s">
        <v>591</v>
      </c>
      <c r="B1742" s="817"/>
      <c r="C1742" s="831" t="s">
        <v>122</v>
      </c>
      <c r="D1742" s="819" t="s">
        <v>2</v>
      </c>
      <c r="E1742" s="854" t="s">
        <v>630</v>
      </c>
      <c r="F1742" s="856" t="s">
        <v>129</v>
      </c>
      <c r="G1742" s="833" t="s">
        <v>19</v>
      </c>
      <c r="H1742" s="842" t="s">
        <v>89</v>
      </c>
      <c r="I1742" s="845"/>
      <c r="J1742" s="845"/>
      <c r="K1742" s="29"/>
      <c r="L1742" s="29"/>
      <c r="M1742" s="4"/>
      <c r="N1742" s="29"/>
      <c r="O1742" s="824">
        <v>1</v>
      </c>
      <c r="P1742" s="271"/>
      <c r="Q1742" s="825"/>
      <c r="R1742" s="826"/>
      <c r="S1742" s="827"/>
      <c r="T1742" s="828"/>
      <c r="U1742" s="829"/>
      <c r="V1742" s="830"/>
      <c r="W1742" s="824"/>
      <c r="X1742" s="824"/>
      <c r="Y1742" s="706"/>
      <c r="Z1742" s="824"/>
    </row>
    <row r="1743" spans="1:26">
      <c r="A1743" s="817" t="s">
        <v>591</v>
      </c>
      <c r="B1743" s="817" t="s">
        <v>765</v>
      </c>
      <c r="C1743" s="831" t="s">
        <v>644</v>
      </c>
      <c r="D1743" s="819" t="str">
        <f t="shared" ref="D1743" si="1729">B1743&amp;" "&amp;" "&amp;C1743</f>
        <v>06-026  メタルライダー</v>
      </c>
      <c r="E1743" s="854" t="s">
        <v>630</v>
      </c>
      <c r="F1743" s="857" t="s">
        <v>128</v>
      </c>
      <c r="G1743" s="833" t="s">
        <v>19</v>
      </c>
      <c r="H1743" s="833" t="s">
        <v>19</v>
      </c>
      <c r="I1743" s="845"/>
      <c r="J1743" s="845"/>
      <c r="K1743" s="35" t="s">
        <v>21</v>
      </c>
      <c r="L1743" s="33" t="s">
        <v>131</v>
      </c>
      <c r="M1743" s="803" t="s">
        <v>1084</v>
      </c>
      <c r="N1743" s="30" t="s">
        <v>491</v>
      </c>
      <c r="O1743" s="824">
        <v>2</v>
      </c>
      <c r="P1743" s="271"/>
      <c r="Q1743" s="825">
        <v>1540</v>
      </c>
      <c r="R1743" s="826">
        <v>920</v>
      </c>
      <c r="S1743" s="827">
        <v>520</v>
      </c>
      <c r="T1743" s="828">
        <v>990</v>
      </c>
      <c r="U1743" s="829">
        <v>970</v>
      </c>
      <c r="V1743" s="830">
        <f t="shared" ref="V1743" si="1730">SUM(Q1743:U1744)</f>
        <v>4940</v>
      </c>
      <c r="W1743" s="824"/>
      <c r="X1743" s="824"/>
      <c r="Y1743" s="706"/>
      <c r="Z1743" s="824"/>
    </row>
    <row r="1744" spans="1:26">
      <c r="A1744" s="817" t="s">
        <v>591</v>
      </c>
      <c r="B1744" s="817"/>
      <c r="C1744" s="831" t="s">
        <v>644</v>
      </c>
      <c r="D1744" s="819" t="s">
        <v>2</v>
      </c>
      <c r="E1744" s="854" t="s">
        <v>630</v>
      </c>
      <c r="F1744" s="857" t="s">
        <v>128</v>
      </c>
      <c r="G1744" s="833" t="s">
        <v>19</v>
      </c>
      <c r="H1744" s="833" t="s">
        <v>19</v>
      </c>
      <c r="I1744" s="845"/>
      <c r="J1744" s="845"/>
      <c r="K1744" s="29"/>
      <c r="L1744" s="29"/>
      <c r="M1744" s="4"/>
      <c r="N1744" s="29"/>
      <c r="O1744" s="824">
        <v>1</v>
      </c>
      <c r="P1744" s="271"/>
      <c r="Q1744" s="825"/>
      <c r="R1744" s="826"/>
      <c r="S1744" s="827"/>
      <c r="T1744" s="828"/>
      <c r="U1744" s="829"/>
      <c r="V1744" s="830"/>
      <c r="W1744" s="824"/>
      <c r="X1744" s="824"/>
      <c r="Y1744" s="706"/>
      <c r="Z1744" s="824"/>
    </row>
    <row r="1745" spans="1:26">
      <c r="A1745" s="817" t="s">
        <v>591</v>
      </c>
      <c r="B1745" s="817" t="s">
        <v>766</v>
      </c>
      <c r="C1745" s="831" t="s">
        <v>639</v>
      </c>
      <c r="D1745" s="819" t="str">
        <f t="shared" ref="D1745" si="1731">B1745&amp;" "&amp;" "&amp;C1745</f>
        <v>06-027  ゴールドマン</v>
      </c>
      <c r="E1745" s="854" t="s">
        <v>630</v>
      </c>
      <c r="F1745" s="851" t="s">
        <v>78</v>
      </c>
      <c r="G1745" s="833" t="s">
        <v>19</v>
      </c>
      <c r="H1745" s="835" t="s">
        <v>88</v>
      </c>
      <c r="I1745" s="845"/>
      <c r="J1745" s="845"/>
      <c r="K1745" s="7" t="s">
        <v>37</v>
      </c>
      <c r="L1745" s="33" t="s">
        <v>98</v>
      </c>
      <c r="M1745" s="803" t="s">
        <v>1085</v>
      </c>
      <c r="N1745" s="30" t="s">
        <v>492</v>
      </c>
      <c r="O1745" s="824"/>
      <c r="P1745" s="271"/>
      <c r="Q1745" s="825">
        <v>1560</v>
      </c>
      <c r="R1745" s="826">
        <v>1000</v>
      </c>
      <c r="S1745" s="827">
        <v>470</v>
      </c>
      <c r="T1745" s="828">
        <v>750</v>
      </c>
      <c r="U1745" s="829">
        <v>1170</v>
      </c>
      <c r="V1745" s="830">
        <f t="shared" ref="V1745" si="1732">SUM(Q1745:U1746)</f>
        <v>4950</v>
      </c>
      <c r="W1745" s="824" t="s">
        <v>4682</v>
      </c>
      <c r="X1745" s="824"/>
      <c r="Y1745" s="706"/>
      <c r="Z1745" s="824"/>
    </row>
    <row r="1746" spans="1:26">
      <c r="A1746" s="817" t="s">
        <v>591</v>
      </c>
      <c r="B1746" s="817"/>
      <c r="C1746" s="831" t="s">
        <v>639</v>
      </c>
      <c r="D1746" s="819" t="s">
        <v>2</v>
      </c>
      <c r="E1746" s="854" t="s">
        <v>630</v>
      </c>
      <c r="F1746" s="851" t="s">
        <v>78</v>
      </c>
      <c r="G1746" s="833" t="s">
        <v>19</v>
      </c>
      <c r="H1746" s="835" t="s">
        <v>88</v>
      </c>
      <c r="I1746" s="845"/>
      <c r="J1746" s="845"/>
      <c r="K1746" s="29"/>
      <c r="L1746" s="29"/>
      <c r="M1746" s="4"/>
      <c r="N1746" s="29"/>
      <c r="O1746" s="824"/>
      <c r="P1746" s="271"/>
      <c r="Q1746" s="825"/>
      <c r="R1746" s="826"/>
      <c r="S1746" s="827"/>
      <c r="T1746" s="828"/>
      <c r="U1746" s="829"/>
      <c r="V1746" s="830"/>
      <c r="W1746" s="824" t="s">
        <v>4682</v>
      </c>
      <c r="X1746" s="824"/>
      <c r="Y1746" s="706"/>
      <c r="Z1746" s="824"/>
    </row>
    <row r="1747" spans="1:26">
      <c r="A1747" s="817" t="s">
        <v>591</v>
      </c>
      <c r="B1747" s="817" t="s">
        <v>767</v>
      </c>
      <c r="C1747" s="818" t="s">
        <v>318</v>
      </c>
      <c r="D1747" s="819" t="str">
        <f t="shared" ref="D1747" si="1733">B1747&amp;" "&amp;" "&amp;C1747</f>
        <v>06-028  マミー</v>
      </c>
      <c r="E1747" s="854" t="s">
        <v>630</v>
      </c>
      <c r="F1747" s="856" t="s">
        <v>129</v>
      </c>
      <c r="G1747" s="833" t="s">
        <v>19</v>
      </c>
      <c r="H1747" s="833" t="s">
        <v>19</v>
      </c>
      <c r="I1747" s="845"/>
      <c r="J1747" s="845"/>
      <c r="K1747" s="11" t="s">
        <v>81</v>
      </c>
      <c r="L1747" s="33" t="s">
        <v>81</v>
      </c>
      <c r="M1747" s="803" t="s">
        <v>976</v>
      </c>
      <c r="N1747" s="30" t="s">
        <v>490</v>
      </c>
      <c r="O1747" s="824">
        <v>2</v>
      </c>
      <c r="P1747" s="271"/>
      <c r="Q1747" s="825">
        <v>1570</v>
      </c>
      <c r="R1747" s="826">
        <v>1030</v>
      </c>
      <c r="S1747" s="827">
        <v>510</v>
      </c>
      <c r="T1747" s="828">
        <v>680</v>
      </c>
      <c r="U1747" s="829">
        <v>1140</v>
      </c>
      <c r="V1747" s="830">
        <f t="shared" ref="V1747" si="1734">SUM(Q1747:U1748)</f>
        <v>4930</v>
      </c>
      <c r="W1747" s="824"/>
      <c r="X1747" s="824"/>
      <c r="Y1747" s="706"/>
      <c r="Z1747" s="824"/>
    </row>
    <row r="1748" spans="1:26">
      <c r="A1748" s="817" t="s">
        <v>591</v>
      </c>
      <c r="B1748" s="817"/>
      <c r="C1748" s="818" t="s">
        <v>318</v>
      </c>
      <c r="D1748" s="819" t="s">
        <v>2</v>
      </c>
      <c r="E1748" s="854" t="s">
        <v>630</v>
      </c>
      <c r="F1748" s="856" t="s">
        <v>129</v>
      </c>
      <c r="G1748" s="833" t="s">
        <v>19</v>
      </c>
      <c r="H1748" s="833" t="s">
        <v>19</v>
      </c>
      <c r="I1748" s="845"/>
      <c r="J1748" s="845"/>
      <c r="K1748" s="29"/>
      <c r="L1748" s="29"/>
      <c r="M1748" s="4"/>
      <c r="N1748" s="29"/>
      <c r="O1748" s="824">
        <v>1</v>
      </c>
      <c r="P1748" s="271"/>
      <c r="Q1748" s="825"/>
      <c r="R1748" s="826"/>
      <c r="S1748" s="827"/>
      <c r="T1748" s="828"/>
      <c r="U1748" s="829"/>
      <c r="V1748" s="830"/>
      <c r="W1748" s="824"/>
      <c r="X1748" s="824"/>
      <c r="Y1748" s="706"/>
      <c r="Z1748" s="824"/>
    </row>
    <row r="1749" spans="1:26">
      <c r="A1749" s="817" t="s">
        <v>591</v>
      </c>
      <c r="B1749" s="817" t="s">
        <v>768</v>
      </c>
      <c r="C1749" s="831" t="s">
        <v>259</v>
      </c>
      <c r="D1749" s="819" t="str">
        <f t="shared" ref="D1749" si="1735">B1749&amp;" "&amp;" "&amp;C1749</f>
        <v>06-029  ウドラー</v>
      </c>
      <c r="E1749" s="854" t="s">
        <v>630</v>
      </c>
      <c r="F1749" s="857" t="s">
        <v>128</v>
      </c>
      <c r="G1749" s="833" t="s">
        <v>19</v>
      </c>
      <c r="H1749" s="835" t="s">
        <v>88</v>
      </c>
      <c r="I1749" s="845"/>
      <c r="J1749" s="845"/>
      <c r="K1749" s="35" t="s">
        <v>21</v>
      </c>
      <c r="L1749" s="33" t="s">
        <v>131</v>
      </c>
      <c r="M1749" s="803" t="s">
        <v>3608</v>
      </c>
      <c r="N1749" s="30" t="s">
        <v>491</v>
      </c>
      <c r="O1749" s="824"/>
      <c r="P1749" s="271"/>
      <c r="Q1749" s="825">
        <v>1610</v>
      </c>
      <c r="R1749" s="826">
        <v>820</v>
      </c>
      <c r="S1749" s="827">
        <v>850</v>
      </c>
      <c r="T1749" s="828">
        <v>560</v>
      </c>
      <c r="U1749" s="829">
        <v>1090</v>
      </c>
      <c r="V1749" s="830">
        <f t="shared" ref="V1749" si="1736">SUM(Q1749:U1750)</f>
        <v>4930</v>
      </c>
      <c r="W1749" s="824"/>
      <c r="X1749" s="824"/>
      <c r="Y1749" s="706"/>
      <c r="Z1749" s="824"/>
    </row>
    <row r="1750" spans="1:26">
      <c r="A1750" s="817" t="s">
        <v>591</v>
      </c>
      <c r="B1750" s="817"/>
      <c r="C1750" s="831" t="s">
        <v>259</v>
      </c>
      <c r="D1750" s="819" t="s">
        <v>2</v>
      </c>
      <c r="E1750" s="854" t="s">
        <v>630</v>
      </c>
      <c r="F1750" s="857" t="s">
        <v>128</v>
      </c>
      <c r="G1750" s="833" t="s">
        <v>19</v>
      </c>
      <c r="H1750" s="835" t="s">
        <v>88</v>
      </c>
      <c r="I1750" s="845"/>
      <c r="J1750" s="845"/>
      <c r="K1750" s="29"/>
      <c r="L1750" s="29"/>
      <c r="M1750" s="4"/>
      <c r="N1750" s="29"/>
      <c r="O1750" s="824"/>
      <c r="P1750" s="271"/>
      <c r="Q1750" s="825"/>
      <c r="R1750" s="826"/>
      <c r="S1750" s="827"/>
      <c r="T1750" s="828"/>
      <c r="U1750" s="829"/>
      <c r="V1750" s="830"/>
      <c r="W1750" s="824"/>
      <c r="X1750" s="824"/>
      <c r="Y1750" s="706"/>
      <c r="Z1750" s="824"/>
    </row>
    <row r="1751" spans="1:26">
      <c r="A1751" s="817" t="s">
        <v>591</v>
      </c>
      <c r="B1751" s="817" t="s">
        <v>769</v>
      </c>
      <c r="C1751" s="831" t="s">
        <v>174</v>
      </c>
      <c r="D1751" s="819" t="str">
        <f t="shared" ref="D1751" si="1737">B1751&amp;" "&amp;" "&amp;C1751</f>
        <v>06-030  キラースコップ</v>
      </c>
      <c r="E1751" s="854" t="s">
        <v>630</v>
      </c>
      <c r="F1751" s="857" t="s">
        <v>128</v>
      </c>
      <c r="G1751" s="833" t="s">
        <v>19</v>
      </c>
      <c r="H1751" s="833" t="s">
        <v>19</v>
      </c>
      <c r="I1751" s="845"/>
      <c r="J1751" s="845"/>
      <c r="K1751" s="35" t="s">
        <v>21</v>
      </c>
      <c r="L1751" s="33" t="s">
        <v>270</v>
      </c>
      <c r="M1751" s="803" t="s">
        <v>1080</v>
      </c>
      <c r="N1751" s="30" t="s">
        <v>491</v>
      </c>
      <c r="O1751" s="824"/>
      <c r="P1751" s="271"/>
      <c r="Q1751" s="825">
        <v>1460</v>
      </c>
      <c r="R1751" s="826">
        <v>1240</v>
      </c>
      <c r="S1751" s="827">
        <v>530</v>
      </c>
      <c r="T1751" s="828">
        <v>770</v>
      </c>
      <c r="U1751" s="829">
        <v>910</v>
      </c>
      <c r="V1751" s="830">
        <f t="shared" ref="V1751" si="1738">SUM(Q1751:U1752)</f>
        <v>4910</v>
      </c>
      <c r="W1751" s="824"/>
      <c r="X1751" s="824"/>
      <c r="Y1751" s="706"/>
      <c r="Z1751" s="824"/>
    </row>
    <row r="1752" spans="1:26">
      <c r="A1752" s="817" t="s">
        <v>591</v>
      </c>
      <c r="B1752" s="817"/>
      <c r="C1752" s="831" t="s">
        <v>174</v>
      </c>
      <c r="D1752" s="819" t="s">
        <v>2</v>
      </c>
      <c r="E1752" s="854" t="s">
        <v>630</v>
      </c>
      <c r="F1752" s="857" t="s">
        <v>128</v>
      </c>
      <c r="G1752" s="833" t="s">
        <v>19</v>
      </c>
      <c r="H1752" s="833" t="s">
        <v>19</v>
      </c>
      <c r="I1752" s="845"/>
      <c r="J1752" s="845"/>
      <c r="K1752" s="29"/>
      <c r="L1752" s="29"/>
      <c r="M1752" s="4"/>
      <c r="N1752" s="29"/>
      <c r="O1752" s="824"/>
      <c r="P1752" s="271"/>
      <c r="Q1752" s="825"/>
      <c r="R1752" s="826"/>
      <c r="S1752" s="827"/>
      <c r="T1752" s="828"/>
      <c r="U1752" s="829"/>
      <c r="V1752" s="830"/>
      <c r="W1752" s="824"/>
      <c r="X1752" s="824"/>
      <c r="Y1752" s="706"/>
      <c r="Z1752" s="824"/>
    </row>
    <row r="1753" spans="1:26">
      <c r="A1753" s="817" t="s">
        <v>591</v>
      </c>
      <c r="B1753" s="817" t="s">
        <v>557</v>
      </c>
      <c r="C1753" s="831" t="s">
        <v>2</v>
      </c>
      <c r="D1753" s="819" t="str">
        <f t="shared" ref="D1753" si="1739">B1753&amp;" "&amp;" "&amp;C1753</f>
        <v>06-031  ダイ</v>
      </c>
      <c r="E1753" s="853" t="s">
        <v>120</v>
      </c>
      <c r="F1753" s="821" t="s">
        <v>34</v>
      </c>
      <c r="G1753" s="833" t="s">
        <v>19</v>
      </c>
      <c r="H1753" s="833" t="s">
        <v>19</v>
      </c>
      <c r="I1753" s="15"/>
      <c r="J1753" s="15"/>
      <c r="K1753" s="35" t="s">
        <v>21</v>
      </c>
      <c r="L1753" s="33" t="s">
        <v>270</v>
      </c>
      <c r="M1753" s="803" t="s">
        <v>1086</v>
      </c>
      <c r="N1753" s="30" t="s">
        <v>491</v>
      </c>
      <c r="O1753" s="824"/>
      <c r="P1753" s="271"/>
      <c r="Q1753" s="825">
        <v>1960</v>
      </c>
      <c r="R1753" s="826">
        <v>1390</v>
      </c>
      <c r="S1753" s="827">
        <v>720</v>
      </c>
      <c r="T1753" s="828">
        <v>1060</v>
      </c>
      <c r="U1753" s="829">
        <v>910</v>
      </c>
      <c r="V1753" s="830">
        <f t="shared" ref="V1753" si="1740">SUM(Q1753:U1754)</f>
        <v>6040</v>
      </c>
      <c r="W1753" s="824" t="s">
        <v>3389</v>
      </c>
      <c r="X1753" s="824"/>
      <c r="Y1753" s="706"/>
      <c r="Z1753" s="824"/>
    </row>
    <row r="1754" spans="1:26">
      <c r="A1754" s="817" t="s">
        <v>591</v>
      </c>
      <c r="B1754" s="817"/>
      <c r="C1754" s="831" t="s">
        <v>2</v>
      </c>
      <c r="D1754" s="819" t="s">
        <v>2</v>
      </c>
      <c r="E1754" s="853" t="s">
        <v>120</v>
      </c>
      <c r="F1754" s="821" t="s">
        <v>34</v>
      </c>
      <c r="G1754" s="833" t="s">
        <v>19</v>
      </c>
      <c r="H1754" s="833" t="s">
        <v>19</v>
      </c>
      <c r="I1754" s="15"/>
      <c r="J1754" s="15"/>
      <c r="K1754" s="19"/>
      <c r="L1754" s="31"/>
      <c r="M1754" s="4"/>
      <c r="N1754" s="31"/>
      <c r="O1754" s="824"/>
      <c r="P1754" s="271"/>
      <c r="Q1754" s="825"/>
      <c r="R1754" s="826"/>
      <c r="S1754" s="827"/>
      <c r="T1754" s="828"/>
      <c r="U1754" s="829"/>
      <c r="V1754" s="830"/>
      <c r="W1754" s="824" t="s">
        <v>3389</v>
      </c>
      <c r="X1754" s="824"/>
      <c r="Y1754" s="706"/>
      <c r="Z1754" s="824"/>
    </row>
    <row r="1755" spans="1:26">
      <c r="A1755" s="817" t="s">
        <v>591</v>
      </c>
      <c r="B1755" s="817" t="s">
        <v>558</v>
      </c>
      <c r="C1755" s="831" t="s">
        <v>183</v>
      </c>
      <c r="D1755" s="819" t="str">
        <f t="shared" ref="D1755" si="1741">B1755&amp;" "&amp;" "&amp;C1755</f>
        <v>06-032  マァム</v>
      </c>
      <c r="E1755" s="853" t="s">
        <v>120</v>
      </c>
      <c r="F1755" s="821" t="s">
        <v>34</v>
      </c>
      <c r="G1755" s="833" t="s">
        <v>19</v>
      </c>
      <c r="H1755" s="833" t="s">
        <v>19</v>
      </c>
      <c r="I1755" s="15"/>
      <c r="J1755" s="15"/>
      <c r="K1755" s="35" t="s">
        <v>21</v>
      </c>
      <c r="L1755" s="33" t="s">
        <v>131</v>
      </c>
      <c r="M1755" s="803" t="s">
        <v>1174</v>
      </c>
      <c r="N1755" s="30" t="s">
        <v>491</v>
      </c>
      <c r="O1755" s="824"/>
      <c r="P1755" s="271"/>
      <c r="Q1755" s="825">
        <v>1870</v>
      </c>
      <c r="R1755" s="826">
        <v>1270</v>
      </c>
      <c r="S1755" s="827">
        <v>780</v>
      </c>
      <c r="T1755" s="828">
        <v>1170</v>
      </c>
      <c r="U1755" s="829">
        <v>950</v>
      </c>
      <c r="V1755" s="830">
        <f t="shared" ref="V1755" si="1742">SUM(Q1755:U1756)</f>
        <v>6040</v>
      </c>
      <c r="W1755" s="824" t="s">
        <v>3389</v>
      </c>
      <c r="X1755" s="824"/>
      <c r="Y1755" s="706"/>
      <c r="Z1755" s="824"/>
    </row>
    <row r="1756" spans="1:26">
      <c r="A1756" s="817" t="s">
        <v>591</v>
      </c>
      <c r="B1756" s="817"/>
      <c r="C1756" s="831" t="s">
        <v>183</v>
      </c>
      <c r="D1756" s="819" t="s">
        <v>2</v>
      </c>
      <c r="E1756" s="853" t="s">
        <v>120</v>
      </c>
      <c r="F1756" s="821" t="s">
        <v>34</v>
      </c>
      <c r="G1756" s="833" t="s">
        <v>19</v>
      </c>
      <c r="H1756" s="833" t="s">
        <v>19</v>
      </c>
      <c r="I1756" s="15"/>
      <c r="J1756" s="15"/>
      <c r="K1756" s="19"/>
      <c r="L1756" s="31"/>
      <c r="M1756" s="4"/>
      <c r="N1756" s="31"/>
      <c r="O1756" s="824"/>
      <c r="P1756" s="271"/>
      <c r="Q1756" s="825"/>
      <c r="R1756" s="826"/>
      <c r="S1756" s="827"/>
      <c r="T1756" s="828"/>
      <c r="U1756" s="829"/>
      <c r="V1756" s="830"/>
      <c r="W1756" s="824" t="s">
        <v>3389</v>
      </c>
      <c r="X1756" s="824"/>
      <c r="Y1756" s="706"/>
      <c r="Z1756" s="824"/>
    </row>
    <row r="1757" spans="1:26">
      <c r="A1757" s="817" t="s">
        <v>591</v>
      </c>
      <c r="B1757" s="817" t="s">
        <v>559</v>
      </c>
      <c r="C1757" s="831" t="s">
        <v>172</v>
      </c>
      <c r="D1757" s="819" t="str">
        <f t="shared" ref="D1757" si="1743">B1757&amp;" "&amp;" "&amp;C1757</f>
        <v>06-033  ヒュンケル</v>
      </c>
      <c r="E1757" s="853" t="s">
        <v>120</v>
      </c>
      <c r="F1757" s="821" t="s">
        <v>34</v>
      </c>
      <c r="G1757" s="833" t="s">
        <v>19</v>
      </c>
      <c r="H1757" s="833" t="s">
        <v>19</v>
      </c>
      <c r="I1757" s="15"/>
      <c r="J1757" s="15"/>
      <c r="K1757" s="35" t="s">
        <v>21</v>
      </c>
      <c r="L1757" s="33" t="s">
        <v>105</v>
      </c>
      <c r="M1757" s="803" t="s">
        <v>1087</v>
      </c>
      <c r="N1757" s="30" t="s">
        <v>491</v>
      </c>
      <c r="O1757" s="824"/>
      <c r="P1757" s="271"/>
      <c r="Q1757" s="825">
        <v>1930</v>
      </c>
      <c r="R1757" s="826">
        <v>1380</v>
      </c>
      <c r="S1757" s="827">
        <v>620</v>
      </c>
      <c r="T1757" s="828">
        <v>960</v>
      </c>
      <c r="U1757" s="829">
        <v>1160</v>
      </c>
      <c r="V1757" s="830">
        <f t="shared" ref="V1757" si="1744">SUM(Q1757:U1758)</f>
        <v>6050</v>
      </c>
      <c r="W1757" s="378" t="s">
        <v>3389</v>
      </c>
      <c r="X1757" s="824"/>
      <c r="Y1757" s="706"/>
      <c r="Z1757" s="824"/>
    </row>
    <row r="1758" spans="1:26">
      <c r="A1758" s="817" t="s">
        <v>591</v>
      </c>
      <c r="B1758" s="817"/>
      <c r="C1758" s="831" t="s">
        <v>172</v>
      </c>
      <c r="D1758" s="819" t="s">
        <v>2</v>
      </c>
      <c r="E1758" s="853" t="s">
        <v>120</v>
      </c>
      <c r="F1758" s="821" t="s">
        <v>34</v>
      </c>
      <c r="G1758" s="833" t="s">
        <v>19</v>
      </c>
      <c r="H1758" s="833" t="s">
        <v>19</v>
      </c>
      <c r="I1758" s="17"/>
      <c r="J1758" s="17"/>
      <c r="K1758" s="20"/>
      <c r="L1758" s="16"/>
      <c r="M1758" s="4"/>
      <c r="N1758" s="31"/>
      <c r="O1758" s="824"/>
      <c r="P1758" s="271"/>
      <c r="Q1758" s="825"/>
      <c r="R1758" s="826"/>
      <c r="S1758" s="827"/>
      <c r="T1758" s="828"/>
      <c r="U1758" s="829"/>
      <c r="V1758" s="830"/>
      <c r="W1758" s="380" t="s">
        <v>4450</v>
      </c>
      <c r="X1758" s="824"/>
      <c r="Y1758" s="706"/>
      <c r="Z1758" s="824"/>
    </row>
    <row r="1759" spans="1:26">
      <c r="A1759" s="817" t="s">
        <v>591</v>
      </c>
      <c r="B1759" s="817" t="s">
        <v>560</v>
      </c>
      <c r="C1759" s="831" t="s">
        <v>42</v>
      </c>
      <c r="D1759" s="819" t="str">
        <f t="shared" ref="D1759" si="1745">B1759&amp;" "&amp;" "&amp;C1759</f>
        <v>06-034  レオナ</v>
      </c>
      <c r="E1759" s="853" t="s">
        <v>120</v>
      </c>
      <c r="F1759" s="821" t="s">
        <v>34</v>
      </c>
      <c r="G1759" s="822" t="s">
        <v>40</v>
      </c>
      <c r="H1759" s="843" t="s">
        <v>80</v>
      </c>
      <c r="I1759" s="15"/>
      <c r="J1759" s="15"/>
      <c r="K1759" s="35" t="s">
        <v>21</v>
      </c>
      <c r="L1759" s="33" t="s">
        <v>106</v>
      </c>
      <c r="M1759" s="803" t="s">
        <v>3609</v>
      </c>
      <c r="N1759" s="30" t="s">
        <v>491</v>
      </c>
      <c r="O1759" s="824"/>
      <c r="P1759" s="271"/>
      <c r="Q1759" s="825">
        <v>1750</v>
      </c>
      <c r="R1759" s="826">
        <v>590</v>
      </c>
      <c r="S1759" s="827">
        <v>1540</v>
      </c>
      <c r="T1759" s="828">
        <v>1180</v>
      </c>
      <c r="U1759" s="829">
        <v>940</v>
      </c>
      <c r="V1759" s="830">
        <f t="shared" ref="V1759" si="1746">SUM(Q1759:U1760)</f>
        <v>6000</v>
      </c>
      <c r="W1759" s="824" t="s">
        <v>3389</v>
      </c>
      <c r="X1759" s="824"/>
      <c r="Y1759" s="706"/>
      <c r="Z1759" s="824"/>
    </row>
    <row r="1760" spans="1:26">
      <c r="A1760" s="817" t="s">
        <v>591</v>
      </c>
      <c r="B1760" s="817"/>
      <c r="C1760" s="831" t="s">
        <v>42</v>
      </c>
      <c r="D1760" s="819" t="s">
        <v>2</v>
      </c>
      <c r="E1760" s="853" t="s">
        <v>120</v>
      </c>
      <c r="F1760" s="821" t="s">
        <v>34</v>
      </c>
      <c r="G1760" s="822" t="s">
        <v>40</v>
      </c>
      <c r="H1760" s="843" t="s">
        <v>80</v>
      </c>
      <c r="I1760" s="15"/>
      <c r="J1760" s="15"/>
      <c r="K1760" s="20"/>
      <c r="L1760" s="16"/>
      <c r="M1760" s="4"/>
      <c r="N1760" s="31"/>
      <c r="O1760" s="824"/>
      <c r="P1760" s="271"/>
      <c r="Q1760" s="825"/>
      <c r="R1760" s="826"/>
      <c r="S1760" s="827"/>
      <c r="T1760" s="828"/>
      <c r="U1760" s="829"/>
      <c r="V1760" s="830"/>
      <c r="W1760" s="824" t="s">
        <v>3389</v>
      </c>
      <c r="X1760" s="824"/>
      <c r="Y1760" s="706"/>
      <c r="Z1760" s="824"/>
    </row>
    <row r="1761" spans="1:26">
      <c r="A1761" s="817" t="s">
        <v>591</v>
      </c>
      <c r="B1761" s="817" t="s">
        <v>561</v>
      </c>
      <c r="C1761" s="818" t="s">
        <v>596</v>
      </c>
      <c r="D1761" s="819" t="str">
        <f t="shared" ref="D1761" si="1747">B1761&amp;" "&amp;" "&amp;C1761</f>
        <v>06-035  ハドラー</v>
      </c>
      <c r="E1761" s="853" t="s">
        <v>120</v>
      </c>
      <c r="F1761" s="840" t="s">
        <v>74</v>
      </c>
      <c r="G1761" s="833" t="s">
        <v>19</v>
      </c>
      <c r="H1761" s="822" t="s">
        <v>40</v>
      </c>
      <c r="I1761" s="17"/>
      <c r="J1761" s="17"/>
      <c r="K1761" s="7" t="s">
        <v>37</v>
      </c>
      <c r="L1761" s="33" t="s">
        <v>131</v>
      </c>
      <c r="M1761" s="803" t="s">
        <v>3610</v>
      </c>
      <c r="N1761" s="30" t="s">
        <v>496</v>
      </c>
      <c r="O1761" s="824"/>
      <c r="P1761" s="271"/>
      <c r="Q1761" s="825">
        <v>1970</v>
      </c>
      <c r="R1761" s="826">
        <v>1020</v>
      </c>
      <c r="S1761" s="827">
        <v>1100</v>
      </c>
      <c r="T1761" s="828">
        <v>900</v>
      </c>
      <c r="U1761" s="829">
        <v>1060</v>
      </c>
      <c r="V1761" s="830">
        <f t="shared" ref="V1761" si="1748">SUM(Q1761:U1762)</f>
        <v>6050</v>
      </c>
      <c r="W1761" s="824"/>
      <c r="X1761" s="824"/>
      <c r="Y1761" s="706"/>
      <c r="Z1761" s="824"/>
    </row>
    <row r="1762" spans="1:26">
      <c r="A1762" s="817" t="s">
        <v>591</v>
      </c>
      <c r="B1762" s="817"/>
      <c r="C1762" s="818" t="s">
        <v>596</v>
      </c>
      <c r="D1762" s="819" t="s">
        <v>2</v>
      </c>
      <c r="E1762" s="853" t="s">
        <v>120</v>
      </c>
      <c r="F1762" s="840" t="s">
        <v>74</v>
      </c>
      <c r="G1762" s="833" t="s">
        <v>19</v>
      </c>
      <c r="H1762" s="822" t="s">
        <v>40</v>
      </c>
      <c r="I1762" s="17"/>
      <c r="J1762" s="17"/>
      <c r="K1762" s="20"/>
      <c r="L1762" s="16"/>
      <c r="M1762" s="4"/>
      <c r="N1762" s="31"/>
      <c r="O1762" s="824"/>
      <c r="P1762" s="271"/>
      <c r="Q1762" s="825"/>
      <c r="R1762" s="826"/>
      <c r="S1762" s="827"/>
      <c r="T1762" s="828"/>
      <c r="U1762" s="829"/>
      <c r="V1762" s="830"/>
      <c r="W1762" s="824"/>
      <c r="X1762" s="824"/>
      <c r="Y1762" s="706"/>
      <c r="Z1762" s="824"/>
    </row>
    <row r="1763" spans="1:26">
      <c r="A1763" s="817" t="s">
        <v>591</v>
      </c>
      <c r="B1763" s="817" t="s">
        <v>562</v>
      </c>
      <c r="C1763" s="818" t="s">
        <v>261</v>
      </c>
      <c r="D1763" s="819" t="str">
        <f t="shared" ref="D1763" si="1749">B1763&amp;" "&amp;" "&amp;C1763</f>
        <v>06-036  ヘルクラッシャー</v>
      </c>
      <c r="E1763" s="853" t="s">
        <v>120</v>
      </c>
      <c r="F1763" s="856" t="s">
        <v>129</v>
      </c>
      <c r="G1763" s="833" t="s">
        <v>19</v>
      </c>
      <c r="H1763" s="833" t="s">
        <v>19</v>
      </c>
      <c r="I1763" s="17"/>
      <c r="J1763" s="17"/>
      <c r="K1763" s="11" t="s">
        <v>81</v>
      </c>
      <c r="L1763" s="33" t="s">
        <v>81</v>
      </c>
      <c r="M1763" s="803" t="s">
        <v>843</v>
      </c>
      <c r="N1763" s="30" t="s">
        <v>492</v>
      </c>
      <c r="O1763" s="824"/>
      <c r="P1763" s="271"/>
      <c r="Q1763" s="825">
        <v>1830</v>
      </c>
      <c r="R1763" s="826">
        <v>1540</v>
      </c>
      <c r="S1763" s="827">
        <v>540</v>
      </c>
      <c r="T1763" s="828">
        <v>860</v>
      </c>
      <c r="U1763" s="829">
        <v>1200</v>
      </c>
      <c r="V1763" s="830">
        <f t="shared" ref="V1763" si="1750">SUM(Q1763:U1764)</f>
        <v>5970</v>
      </c>
      <c r="W1763" s="443" t="s">
        <v>3400</v>
      </c>
      <c r="X1763" s="824"/>
      <c r="Y1763" s="706"/>
      <c r="Z1763" s="824"/>
    </row>
    <row r="1764" spans="1:26">
      <c r="A1764" s="817" t="s">
        <v>591</v>
      </c>
      <c r="B1764" s="817"/>
      <c r="C1764" s="818" t="s">
        <v>261</v>
      </c>
      <c r="D1764" s="819" t="s">
        <v>2</v>
      </c>
      <c r="E1764" s="853" t="s">
        <v>120</v>
      </c>
      <c r="F1764" s="856" t="s">
        <v>129</v>
      </c>
      <c r="G1764" s="833" t="s">
        <v>19</v>
      </c>
      <c r="H1764" s="833" t="s">
        <v>19</v>
      </c>
      <c r="I1764" s="17"/>
      <c r="J1764" s="17"/>
      <c r="K1764" s="20"/>
      <c r="L1764" s="16"/>
      <c r="M1764" s="4"/>
      <c r="N1764" s="31"/>
      <c r="O1764" s="824"/>
      <c r="P1764" s="271"/>
      <c r="Q1764" s="825"/>
      <c r="R1764" s="826"/>
      <c r="S1764" s="827"/>
      <c r="T1764" s="828"/>
      <c r="U1764" s="829"/>
      <c r="V1764" s="830"/>
      <c r="W1764" s="443" t="s">
        <v>4688</v>
      </c>
      <c r="X1764" s="824"/>
      <c r="Y1764" s="706"/>
      <c r="Z1764" s="824"/>
    </row>
    <row r="1765" spans="1:26">
      <c r="A1765" s="817" t="s">
        <v>591</v>
      </c>
      <c r="B1765" s="817" t="s">
        <v>563</v>
      </c>
      <c r="C1765" s="818" t="s">
        <v>264</v>
      </c>
      <c r="D1765" s="819" t="str">
        <f t="shared" ref="D1765" si="1751">B1765&amp;" "&amp;" "&amp;C1765</f>
        <v>06-037  シュバルツシュルト</v>
      </c>
      <c r="E1765" s="853" t="s">
        <v>120</v>
      </c>
      <c r="F1765" s="851" t="s">
        <v>78</v>
      </c>
      <c r="G1765" s="833" t="s">
        <v>19</v>
      </c>
      <c r="H1765" s="833" t="s">
        <v>19</v>
      </c>
      <c r="I1765" s="17"/>
      <c r="J1765" s="17"/>
      <c r="K1765" s="35" t="s">
        <v>21</v>
      </c>
      <c r="L1765" s="33" t="s">
        <v>5540</v>
      </c>
      <c r="M1765" s="803" t="s">
        <v>1191</v>
      </c>
      <c r="N1765" s="30" t="s">
        <v>491</v>
      </c>
      <c r="O1765" s="824"/>
      <c r="P1765" s="271"/>
      <c r="Q1765" s="825">
        <v>1870</v>
      </c>
      <c r="R1765" s="826">
        <v>1120</v>
      </c>
      <c r="S1765" s="827">
        <v>1080</v>
      </c>
      <c r="T1765" s="828">
        <v>670</v>
      </c>
      <c r="U1765" s="829">
        <v>1230</v>
      </c>
      <c r="V1765" s="830">
        <f t="shared" ref="V1765" si="1752">SUM(Q1765:U1766)</f>
        <v>5970</v>
      </c>
      <c r="W1765" s="824"/>
      <c r="X1765" s="824"/>
      <c r="Y1765" s="706"/>
      <c r="Z1765" s="824"/>
    </row>
    <row r="1766" spans="1:26">
      <c r="A1766" s="817" t="s">
        <v>591</v>
      </c>
      <c r="B1766" s="817"/>
      <c r="C1766" s="818" t="s">
        <v>264</v>
      </c>
      <c r="D1766" s="819" t="s">
        <v>2</v>
      </c>
      <c r="E1766" s="853" t="s">
        <v>120</v>
      </c>
      <c r="F1766" s="851" t="s">
        <v>78</v>
      </c>
      <c r="G1766" s="833" t="s">
        <v>19</v>
      </c>
      <c r="H1766" s="833" t="s">
        <v>19</v>
      </c>
      <c r="I1766" s="17"/>
      <c r="J1766" s="17"/>
      <c r="K1766" s="20"/>
      <c r="L1766" s="16"/>
      <c r="M1766" s="4"/>
      <c r="N1766" s="31"/>
      <c r="O1766" s="824"/>
      <c r="P1766" s="271"/>
      <c r="Q1766" s="825"/>
      <c r="R1766" s="826"/>
      <c r="S1766" s="827"/>
      <c r="T1766" s="828"/>
      <c r="U1766" s="829"/>
      <c r="V1766" s="830"/>
      <c r="W1766" s="824"/>
      <c r="X1766" s="824"/>
      <c r="Y1766" s="706"/>
      <c r="Z1766" s="824"/>
    </row>
    <row r="1767" spans="1:26">
      <c r="A1767" s="817" t="s">
        <v>591</v>
      </c>
      <c r="B1767" s="817" t="s">
        <v>564</v>
      </c>
      <c r="C1767" s="831" t="s">
        <v>127</v>
      </c>
      <c r="D1767" s="819" t="str">
        <f t="shared" ref="D1767" si="1753">B1767&amp;" "&amp;" "&amp;C1767</f>
        <v>06-038  ブラックドラゴン</v>
      </c>
      <c r="E1767" s="853" t="s">
        <v>120</v>
      </c>
      <c r="F1767" s="832" t="s">
        <v>35</v>
      </c>
      <c r="G1767" s="842" t="s">
        <v>89</v>
      </c>
      <c r="H1767" s="842" t="s">
        <v>89</v>
      </c>
      <c r="I1767" s="15"/>
      <c r="J1767" s="15"/>
      <c r="K1767" s="35" t="s">
        <v>21</v>
      </c>
      <c r="L1767" s="33" t="s">
        <v>107</v>
      </c>
      <c r="M1767" s="803" t="s">
        <v>1088</v>
      </c>
      <c r="N1767" s="30" t="s">
        <v>491</v>
      </c>
      <c r="O1767" s="824"/>
      <c r="P1767" s="271"/>
      <c r="Q1767" s="825">
        <v>1940</v>
      </c>
      <c r="R1767" s="826">
        <v>1250</v>
      </c>
      <c r="S1767" s="827">
        <v>830</v>
      </c>
      <c r="T1767" s="828">
        <v>760</v>
      </c>
      <c r="U1767" s="829">
        <v>1200</v>
      </c>
      <c r="V1767" s="830">
        <f t="shared" ref="V1767" si="1754">SUM(Q1767:U1768)</f>
        <v>5980</v>
      </c>
      <c r="W1767" s="824"/>
      <c r="X1767" s="824"/>
      <c r="Y1767" s="706"/>
      <c r="Z1767" s="824"/>
    </row>
    <row r="1768" spans="1:26">
      <c r="A1768" s="817" t="s">
        <v>591</v>
      </c>
      <c r="B1768" s="817"/>
      <c r="C1768" s="831" t="s">
        <v>127</v>
      </c>
      <c r="D1768" s="819" t="s">
        <v>2</v>
      </c>
      <c r="E1768" s="853" t="s">
        <v>120</v>
      </c>
      <c r="F1768" s="832" t="s">
        <v>35</v>
      </c>
      <c r="G1768" s="842" t="s">
        <v>89</v>
      </c>
      <c r="H1768" s="842" t="s">
        <v>89</v>
      </c>
      <c r="I1768" s="15"/>
      <c r="J1768" s="15"/>
      <c r="K1768" s="20"/>
      <c r="L1768" s="16"/>
      <c r="M1768" s="4"/>
      <c r="N1768" s="31"/>
      <c r="O1768" s="824"/>
      <c r="P1768" s="271"/>
      <c r="Q1768" s="825"/>
      <c r="R1768" s="826"/>
      <c r="S1768" s="827"/>
      <c r="T1768" s="828"/>
      <c r="U1768" s="829"/>
      <c r="V1768" s="830"/>
      <c r="W1768" s="824"/>
      <c r="X1768" s="824"/>
      <c r="Y1768" s="706"/>
      <c r="Z1768" s="824"/>
    </row>
    <row r="1769" spans="1:26">
      <c r="A1769" s="817" t="s">
        <v>591</v>
      </c>
      <c r="B1769" s="817" t="s">
        <v>565</v>
      </c>
      <c r="C1769" s="831" t="s">
        <v>182</v>
      </c>
      <c r="D1769" s="819" t="str">
        <f t="shared" ref="D1769" si="1755">B1769&amp;" "&amp;" "&amp;C1769</f>
        <v>06-039  スカイドラゴン</v>
      </c>
      <c r="E1769" s="853" t="s">
        <v>120</v>
      </c>
      <c r="F1769" s="832" t="s">
        <v>35</v>
      </c>
      <c r="G1769" s="842" t="s">
        <v>89</v>
      </c>
      <c r="H1769" s="842" t="s">
        <v>89</v>
      </c>
      <c r="I1769" s="17"/>
      <c r="J1769" s="17"/>
      <c r="K1769" s="35" t="s">
        <v>21</v>
      </c>
      <c r="L1769" s="33" t="s">
        <v>270</v>
      </c>
      <c r="M1769" s="803" t="s">
        <v>975</v>
      </c>
      <c r="N1769" s="30" t="s">
        <v>491</v>
      </c>
      <c r="O1769" s="824"/>
      <c r="P1769" s="271"/>
      <c r="Q1769" s="825">
        <v>1850</v>
      </c>
      <c r="R1769" s="826">
        <v>1380</v>
      </c>
      <c r="S1769" s="827">
        <v>740</v>
      </c>
      <c r="T1769" s="828">
        <v>1090</v>
      </c>
      <c r="U1769" s="829">
        <v>930</v>
      </c>
      <c r="V1769" s="830">
        <f t="shared" ref="V1769" si="1756">SUM(Q1769:U1770)</f>
        <v>5990</v>
      </c>
      <c r="W1769" s="824"/>
      <c r="X1769" s="824"/>
      <c r="Y1769" s="706"/>
      <c r="Z1769" s="824"/>
    </row>
    <row r="1770" spans="1:26">
      <c r="A1770" s="817" t="s">
        <v>591</v>
      </c>
      <c r="B1770" s="817"/>
      <c r="C1770" s="831" t="s">
        <v>182</v>
      </c>
      <c r="D1770" s="819" t="s">
        <v>2</v>
      </c>
      <c r="E1770" s="853" t="s">
        <v>120</v>
      </c>
      <c r="F1770" s="832" t="s">
        <v>35</v>
      </c>
      <c r="G1770" s="842" t="s">
        <v>89</v>
      </c>
      <c r="H1770" s="842" t="s">
        <v>89</v>
      </c>
      <c r="I1770" s="17"/>
      <c r="J1770" s="17"/>
      <c r="K1770" s="20"/>
      <c r="L1770" s="16"/>
      <c r="M1770" s="4"/>
      <c r="N1770" s="31"/>
      <c r="O1770" s="824"/>
      <c r="P1770" s="271"/>
      <c r="Q1770" s="825"/>
      <c r="R1770" s="826"/>
      <c r="S1770" s="827"/>
      <c r="T1770" s="828"/>
      <c r="U1770" s="829"/>
      <c r="V1770" s="830"/>
      <c r="W1770" s="824"/>
      <c r="X1770" s="824"/>
      <c r="Y1770" s="706"/>
      <c r="Z1770" s="824"/>
    </row>
    <row r="1771" spans="1:26">
      <c r="A1771" s="817" t="s">
        <v>591</v>
      </c>
      <c r="B1771" s="817" t="s">
        <v>566</v>
      </c>
      <c r="C1771" s="818" t="s">
        <v>267</v>
      </c>
      <c r="D1771" s="819" t="str">
        <f t="shared" ref="D1771" si="1757">B1771&amp;" "&amp;" "&amp;C1771</f>
        <v>06-040  ヒドラ</v>
      </c>
      <c r="E1771" s="853" t="s">
        <v>120</v>
      </c>
      <c r="F1771" s="832" t="s">
        <v>35</v>
      </c>
      <c r="G1771" s="833" t="s">
        <v>19</v>
      </c>
      <c r="H1771" s="842" t="s">
        <v>89</v>
      </c>
      <c r="I1771" s="17"/>
      <c r="J1771" s="17"/>
      <c r="K1771" s="35" t="s">
        <v>21</v>
      </c>
      <c r="L1771" s="33" t="s">
        <v>3</v>
      </c>
      <c r="M1771" s="803" t="s">
        <v>1205</v>
      </c>
      <c r="N1771" s="30" t="s">
        <v>491</v>
      </c>
      <c r="O1771" s="824"/>
      <c r="P1771" s="271"/>
      <c r="Q1771" s="825">
        <v>1930</v>
      </c>
      <c r="R1771" s="826">
        <v>1380</v>
      </c>
      <c r="S1771" s="827">
        <v>700</v>
      </c>
      <c r="T1771" s="828">
        <v>880</v>
      </c>
      <c r="U1771" s="829">
        <v>1100</v>
      </c>
      <c r="V1771" s="830">
        <f t="shared" ref="V1771" si="1758">SUM(Q1771:U1772)</f>
        <v>5990</v>
      </c>
      <c r="W1771" s="824"/>
      <c r="X1771" s="824"/>
      <c r="Y1771" s="706"/>
      <c r="Z1771" s="824"/>
    </row>
    <row r="1772" spans="1:26">
      <c r="A1772" s="817" t="s">
        <v>591</v>
      </c>
      <c r="B1772" s="817"/>
      <c r="C1772" s="818" t="s">
        <v>267</v>
      </c>
      <c r="D1772" s="819" t="s">
        <v>2</v>
      </c>
      <c r="E1772" s="853" t="s">
        <v>120</v>
      </c>
      <c r="F1772" s="832" t="s">
        <v>35</v>
      </c>
      <c r="G1772" s="833" t="s">
        <v>19</v>
      </c>
      <c r="H1772" s="842" t="s">
        <v>89</v>
      </c>
      <c r="I1772" s="17"/>
      <c r="J1772" s="17"/>
      <c r="K1772" s="20"/>
      <c r="L1772" s="16"/>
      <c r="M1772" s="4"/>
      <c r="N1772" s="31"/>
      <c r="O1772" s="824"/>
      <c r="P1772" s="271"/>
      <c r="Q1772" s="825"/>
      <c r="R1772" s="826"/>
      <c r="S1772" s="827"/>
      <c r="T1772" s="828"/>
      <c r="U1772" s="829"/>
      <c r="V1772" s="830"/>
      <c r="W1772" s="824"/>
      <c r="X1772" s="824"/>
      <c r="Y1772" s="706"/>
      <c r="Z1772" s="824"/>
    </row>
    <row r="1773" spans="1:26">
      <c r="A1773" s="817" t="s">
        <v>591</v>
      </c>
      <c r="B1773" s="817" t="s">
        <v>567</v>
      </c>
      <c r="C1773" s="818" t="s">
        <v>597</v>
      </c>
      <c r="D1773" s="819" t="str">
        <f t="shared" ref="D1773" si="1759">B1773&amp;" "&amp;" "&amp;C1773</f>
        <v>06-041  デスコピオン</v>
      </c>
      <c r="E1773" s="853" t="s">
        <v>120</v>
      </c>
      <c r="F1773" s="857" t="s">
        <v>128</v>
      </c>
      <c r="G1773" s="833" t="s">
        <v>19</v>
      </c>
      <c r="H1773" s="835" t="s">
        <v>88</v>
      </c>
      <c r="I1773" s="17"/>
      <c r="J1773" s="17"/>
      <c r="K1773" s="7" t="s">
        <v>37</v>
      </c>
      <c r="L1773" s="33" t="s">
        <v>20</v>
      </c>
      <c r="M1773" s="803" t="s">
        <v>834</v>
      </c>
      <c r="N1773" s="30" t="s">
        <v>494</v>
      </c>
      <c r="O1773" s="824"/>
      <c r="P1773" s="271"/>
      <c r="Q1773" s="825">
        <v>1930</v>
      </c>
      <c r="R1773" s="826">
        <v>1180</v>
      </c>
      <c r="S1773" s="827">
        <v>500</v>
      </c>
      <c r="T1773" s="828">
        <v>1020</v>
      </c>
      <c r="U1773" s="829">
        <v>1350</v>
      </c>
      <c r="V1773" s="830">
        <f t="shared" ref="V1773" si="1760">SUM(Q1773:U1774)</f>
        <v>5980</v>
      </c>
      <c r="W1773" s="824"/>
      <c r="X1773" s="824"/>
      <c r="Y1773" s="706"/>
      <c r="Z1773" s="824"/>
    </row>
    <row r="1774" spans="1:26">
      <c r="A1774" s="817" t="s">
        <v>591</v>
      </c>
      <c r="B1774" s="817"/>
      <c r="C1774" s="818" t="s">
        <v>597</v>
      </c>
      <c r="D1774" s="819" t="s">
        <v>2</v>
      </c>
      <c r="E1774" s="853" t="s">
        <v>120</v>
      </c>
      <c r="F1774" s="857" t="s">
        <v>128</v>
      </c>
      <c r="G1774" s="833" t="s">
        <v>19</v>
      </c>
      <c r="H1774" s="835" t="s">
        <v>88</v>
      </c>
      <c r="I1774" s="17"/>
      <c r="J1774" s="17"/>
      <c r="K1774" s="20"/>
      <c r="L1774" s="16"/>
      <c r="M1774" s="4"/>
      <c r="N1774" s="31"/>
      <c r="O1774" s="824"/>
      <c r="P1774" s="271"/>
      <c r="Q1774" s="825"/>
      <c r="R1774" s="826"/>
      <c r="S1774" s="827"/>
      <c r="T1774" s="828"/>
      <c r="U1774" s="829"/>
      <c r="V1774" s="830"/>
      <c r="W1774" s="824"/>
      <c r="X1774" s="824"/>
      <c r="Y1774" s="706"/>
      <c r="Z1774" s="824"/>
    </row>
    <row r="1775" spans="1:26">
      <c r="A1775" s="817" t="s">
        <v>591</v>
      </c>
      <c r="B1775" s="817" t="s">
        <v>568</v>
      </c>
      <c r="C1775" s="818" t="s">
        <v>263</v>
      </c>
      <c r="D1775" s="819" t="str">
        <f t="shared" ref="D1775" si="1761">B1775&amp;" "&amp;" "&amp;C1775</f>
        <v>06-042  ギガンテス</v>
      </c>
      <c r="E1775" s="853" t="s">
        <v>120</v>
      </c>
      <c r="F1775" s="852" t="s">
        <v>75</v>
      </c>
      <c r="G1775" s="833" t="s">
        <v>19</v>
      </c>
      <c r="H1775" s="833" t="s">
        <v>19</v>
      </c>
      <c r="I1775" s="17"/>
      <c r="J1775" s="17"/>
      <c r="K1775" s="35" t="s">
        <v>21</v>
      </c>
      <c r="L1775" s="33" t="s">
        <v>105</v>
      </c>
      <c r="M1775" s="803" t="s">
        <v>977</v>
      </c>
      <c r="N1775" s="30" t="s">
        <v>491</v>
      </c>
      <c r="O1775" s="824"/>
      <c r="P1775" s="271"/>
      <c r="Q1775" s="825">
        <v>2010</v>
      </c>
      <c r="R1775" s="826">
        <v>1420</v>
      </c>
      <c r="S1775" s="827">
        <v>550</v>
      </c>
      <c r="T1775" s="828">
        <v>620</v>
      </c>
      <c r="U1775" s="829">
        <v>1370</v>
      </c>
      <c r="V1775" s="830">
        <f t="shared" ref="V1775" si="1762">SUM(Q1775:U1776)</f>
        <v>5970</v>
      </c>
      <c r="W1775" s="824" t="s">
        <v>4212</v>
      </c>
      <c r="X1775" s="824"/>
      <c r="Y1775" s="706"/>
      <c r="Z1775" s="824"/>
    </row>
    <row r="1776" spans="1:26">
      <c r="A1776" s="817" t="s">
        <v>591</v>
      </c>
      <c r="B1776" s="817"/>
      <c r="C1776" s="818" t="s">
        <v>263</v>
      </c>
      <c r="D1776" s="819" t="s">
        <v>2</v>
      </c>
      <c r="E1776" s="853" t="s">
        <v>120</v>
      </c>
      <c r="F1776" s="852" t="s">
        <v>75</v>
      </c>
      <c r="G1776" s="833" t="s">
        <v>19</v>
      </c>
      <c r="H1776" s="833" t="s">
        <v>19</v>
      </c>
      <c r="I1776" s="17"/>
      <c r="J1776" s="17"/>
      <c r="K1776" s="20"/>
      <c r="L1776" s="16"/>
      <c r="M1776" s="4"/>
      <c r="N1776" s="31"/>
      <c r="O1776" s="824"/>
      <c r="P1776" s="271"/>
      <c r="Q1776" s="825"/>
      <c r="R1776" s="826"/>
      <c r="S1776" s="827"/>
      <c r="T1776" s="828"/>
      <c r="U1776" s="829"/>
      <c r="V1776" s="830"/>
      <c r="W1776" s="824" t="s">
        <v>4212</v>
      </c>
      <c r="X1776" s="824"/>
      <c r="Y1776" s="706"/>
      <c r="Z1776" s="824"/>
    </row>
    <row r="1777" spans="1:26">
      <c r="A1777" s="817" t="s">
        <v>591</v>
      </c>
      <c r="B1777" s="817" t="s">
        <v>569</v>
      </c>
      <c r="C1777" s="831" t="s">
        <v>180</v>
      </c>
      <c r="D1777" s="819" t="str">
        <f t="shared" ref="D1777" si="1763">B1777&amp;" "&amp;" "&amp;C1777</f>
        <v>06-043  デュラハンナイト</v>
      </c>
      <c r="E1777" s="853" t="s">
        <v>120</v>
      </c>
      <c r="F1777" s="851" t="s">
        <v>78</v>
      </c>
      <c r="G1777" s="833" t="s">
        <v>19</v>
      </c>
      <c r="H1777" s="833" t="s">
        <v>19</v>
      </c>
      <c r="I1777" s="17"/>
      <c r="J1777" s="17"/>
      <c r="K1777" s="35" t="s">
        <v>21</v>
      </c>
      <c r="L1777" s="33" t="s">
        <v>5540</v>
      </c>
      <c r="M1777" s="803" t="s">
        <v>1104</v>
      </c>
      <c r="N1777" s="30" t="s">
        <v>491</v>
      </c>
      <c r="O1777" s="824"/>
      <c r="P1777" s="271"/>
      <c r="Q1777" s="825">
        <v>1890</v>
      </c>
      <c r="R1777" s="826">
        <v>1160</v>
      </c>
      <c r="S1777" s="827">
        <v>760</v>
      </c>
      <c r="T1777" s="828">
        <v>1020</v>
      </c>
      <c r="U1777" s="829">
        <v>1150</v>
      </c>
      <c r="V1777" s="830">
        <f t="shared" ref="V1777" si="1764">SUM(Q1777:U1778)</f>
        <v>5980</v>
      </c>
      <c r="W1777" s="824" t="s">
        <v>4689</v>
      </c>
      <c r="X1777" s="824"/>
      <c r="Y1777" s="706"/>
      <c r="Z1777" s="824"/>
    </row>
    <row r="1778" spans="1:26">
      <c r="A1778" s="817" t="s">
        <v>591</v>
      </c>
      <c r="B1778" s="817"/>
      <c r="C1778" s="831" t="s">
        <v>180</v>
      </c>
      <c r="D1778" s="819" t="s">
        <v>2</v>
      </c>
      <c r="E1778" s="853" t="s">
        <v>120</v>
      </c>
      <c r="F1778" s="851" t="s">
        <v>78</v>
      </c>
      <c r="G1778" s="833" t="s">
        <v>19</v>
      </c>
      <c r="H1778" s="833" t="s">
        <v>19</v>
      </c>
      <c r="I1778" s="17"/>
      <c r="J1778" s="17"/>
      <c r="K1778" s="20"/>
      <c r="L1778" s="30"/>
      <c r="M1778" s="4"/>
      <c r="N1778" s="31"/>
      <c r="O1778" s="824"/>
      <c r="P1778" s="271"/>
      <c r="Q1778" s="825"/>
      <c r="R1778" s="826"/>
      <c r="S1778" s="827"/>
      <c r="T1778" s="828"/>
      <c r="U1778" s="829"/>
      <c r="V1778" s="830"/>
      <c r="W1778" s="824" t="s">
        <v>4689</v>
      </c>
      <c r="X1778" s="824"/>
      <c r="Y1778" s="706"/>
      <c r="Z1778" s="824"/>
    </row>
    <row r="1779" spans="1:26">
      <c r="A1779" s="817" t="s">
        <v>591</v>
      </c>
      <c r="B1779" s="817" t="s">
        <v>570</v>
      </c>
      <c r="C1779" s="818" t="s">
        <v>265</v>
      </c>
      <c r="D1779" s="819" t="str">
        <f t="shared" ref="D1779" si="1765">B1779&amp;" "&amp;" "&amp;C1779</f>
        <v>06-044  キラーマシン2</v>
      </c>
      <c r="E1779" s="853" t="s">
        <v>120</v>
      </c>
      <c r="F1779" s="851" t="s">
        <v>78</v>
      </c>
      <c r="G1779" s="833" t="s">
        <v>19</v>
      </c>
      <c r="H1779" s="833" t="s">
        <v>19</v>
      </c>
      <c r="I1779" s="17"/>
      <c r="J1779" s="17"/>
      <c r="K1779" s="35" t="s">
        <v>21</v>
      </c>
      <c r="L1779" s="33" t="s">
        <v>105</v>
      </c>
      <c r="M1779" s="803" t="s">
        <v>1089</v>
      </c>
      <c r="N1779" s="30" t="s">
        <v>492</v>
      </c>
      <c r="O1779" s="824"/>
      <c r="P1779" s="271"/>
      <c r="Q1779" s="825">
        <v>1860</v>
      </c>
      <c r="R1779" s="826">
        <v>1180</v>
      </c>
      <c r="S1779" s="827">
        <v>720</v>
      </c>
      <c r="T1779" s="828">
        <v>1030</v>
      </c>
      <c r="U1779" s="829">
        <v>1190</v>
      </c>
      <c r="V1779" s="830">
        <f t="shared" ref="V1779" si="1766">SUM(Q1779:U1780)</f>
        <v>5980</v>
      </c>
      <c r="W1779" s="444" t="s">
        <v>3391</v>
      </c>
      <c r="X1779" s="824"/>
      <c r="Y1779" s="706"/>
      <c r="Z1779" s="824"/>
    </row>
    <row r="1780" spans="1:26">
      <c r="A1780" s="817" t="s">
        <v>591</v>
      </c>
      <c r="B1780" s="817"/>
      <c r="C1780" s="818" t="s">
        <v>265</v>
      </c>
      <c r="D1780" s="819" t="s">
        <v>2</v>
      </c>
      <c r="E1780" s="853" t="s">
        <v>120</v>
      </c>
      <c r="F1780" s="851" t="s">
        <v>78</v>
      </c>
      <c r="G1780" s="833" t="s">
        <v>19</v>
      </c>
      <c r="H1780" s="833" t="s">
        <v>19</v>
      </c>
      <c r="I1780" s="17"/>
      <c r="J1780" s="17"/>
      <c r="K1780" s="20"/>
      <c r="L1780" s="30"/>
      <c r="M1780" s="4"/>
      <c r="N1780" s="31"/>
      <c r="O1780" s="824"/>
      <c r="P1780" s="271"/>
      <c r="Q1780" s="825"/>
      <c r="R1780" s="826"/>
      <c r="S1780" s="827"/>
      <c r="T1780" s="828"/>
      <c r="U1780" s="829"/>
      <c r="V1780" s="830"/>
      <c r="W1780" s="443" t="s">
        <v>4690</v>
      </c>
      <c r="X1780" s="824"/>
      <c r="Y1780" s="706"/>
      <c r="Z1780" s="824"/>
    </row>
    <row r="1781" spans="1:26">
      <c r="A1781" s="817" t="s">
        <v>591</v>
      </c>
      <c r="B1781" s="817" t="s">
        <v>571</v>
      </c>
      <c r="C1781" s="831" t="s">
        <v>2</v>
      </c>
      <c r="D1781" s="819" t="str">
        <f t="shared" ref="D1781" si="1767">B1781&amp;" "&amp;" "&amp;C1781</f>
        <v>06-045  ダイ</v>
      </c>
      <c r="E1781" s="850" t="s">
        <v>36</v>
      </c>
      <c r="F1781" s="821" t="s">
        <v>34</v>
      </c>
      <c r="G1781" s="833" t="s">
        <v>19</v>
      </c>
      <c r="H1781" s="833" t="s">
        <v>19</v>
      </c>
      <c r="I1781" s="17"/>
      <c r="J1781" s="17"/>
      <c r="K1781" s="35" t="s">
        <v>21</v>
      </c>
      <c r="L1781" s="33" t="s">
        <v>105</v>
      </c>
      <c r="M1781" s="803" t="s">
        <v>978</v>
      </c>
      <c r="N1781" s="30" t="s">
        <v>491</v>
      </c>
      <c r="O1781" s="824"/>
      <c r="P1781" s="271"/>
      <c r="Q1781" s="825">
        <v>2150</v>
      </c>
      <c r="R1781" s="826">
        <v>1580</v>
      </c>
      <c r="S1781" s="827">
        <v>820</v>
      </c>
      <c r="T1781" s="828">
        <v>1240</v>
      </c>
      <c r="U1781" s="829">
        <v>960</v>
      </c>
      <c r="V1781" s="830">
        <f t="shared" ref="V1781" si="1768">SUM(Q1781:U1782)</f>
        <v>6750</v>
      </c>
      <c r="W1781" s="824" t="s">
        <v>3389</v>
      </c>
      <c r="X1781" s="824"/>
      <c r="Y1781" s="859" t="s">
        <v>5495</v>
      </c>
      <c r="Z1781" s="824"/>
    </row>
    <row r="1782" spans="1:26">
      <c r="A1782" s="817" t="s">
        <v>591</v>
      </c>
      <c r="B1782" s="817"/>
      <c r="C1782" s="831" t="s">
        <v>2</v>
      </c>
      <c r="D1782" s="819" t="s">
        <v>2</v>
      </c>
      <c r="E1782" s="850" t="s">
        <v>36</v>
      </c>
      <c r="F1782" s="821" t="s">
        <v>34</v>
      </c>
      <c r="G1782" s="833" t="s">
        <v>19</v>
      </c>
      <c r="H1782" s="833" t="s">
        <v>19</v>
      </c>
      <c r="I1782" s="17"/>
      <c r="J1782" s="17"/>
      <c r="K1782" s="7" t="s">
        <v>37</v>
      </c>
      <c r="L1782" s="33" t="s">
        <v>101</v>
      </c>
      <c r="M1782" s="803" t="s">
        <v>835</v>
      </c>
      <c r="N1782" s="31" t="s">
        <v>490</v>
      </c>
      <c r="O1782" s="824"/>
      <c r="P1782" s="271"/>
      <c r="Q1782" s="825"/>
      <c r="R1782" s="826"/>
      <c r="S1782" s="827"/>
      <c r="T1782" s="828"/>
      <c r="U1782" s="829"/>
      <c r="V1782" s="830"/>
      <c r="W1782" s="824" t="s">
        <v>3389</v>
      </c>
      <c r="X1782" s="824"/>
      <c r="Y1782" s="859" t="s">
        <v>5495</v>
      </c>
      <c r="Z1782" s="824"/>
    </row>
    <row r="1783" spans="1:26">
      <c r="A1783" s="817" t="s">
        <v>591</v>
      </c>
      <c r="B1783" s="817" t="s">
        <v>572</v>
      </c>
      <c r="C1783" s="831" t="s">
        <v>38</v>
      </c>
      <c r="D1783" s="819" t="str">
        <f t="shared" ref="D1783" si="1769">B1783&amp;" "&amp;" "&amp;C1783</f>
        <v>06-046  ポップ</v>
      </c>
      <c r="E1783" s="850" t="s">
        <v>36</v>
      </c>
      <c r="F1783" s="821" t="s">
        <v>34</v>
      </c>
      <c r="G1783" s="822" t="s">
        <v>40</v>
      </c>
      <c r="H1783" s="822" t="s">
        <v>40</v>
      </c>
      <c r="I1783" s="17"/>
      <c r="J1783" s="17"/>
      <c r="K1783" s="35" t="s">
        <v>21</v>
      </c>
      <c r="L1783" s="33" t="s">
        <v>131</v>
      </c>
      <c r="M1783" s="803" t="s">
        <v>979</v>
      </c>
      <c r="N1783" s="30" t="s">
        <v>491</v>
      </c>
      <c r="O1783" s="824"/>
      <c r="P1783" s="271"/>
      <c r="Q1783" s="825">
        <v>2060</v>
      </c>
      <c r="R1783" s="826">
        <v>700</v>
      </c>
      <c r="S1783" s="827">
        <v>1720</v>
      </c>
      <c r="T1783" s="828">
        <v>1260</v>
      </c>
      <c r="U1783" s="829">
        <v>990</v>
      </c>
      <c r="V1783" s="830">
        <f t="shared" ref="V1783" si="1770">SUM(Q1783:U1784)</f>
        <v>6730</v>
      </c>
      <c r="W1783" s="824" t="s">
        <v>3389</v>
      </c>
      <c r="X1783" s="824"/>
      <c r="Y1783" s="706"/>
      <c r="Z1783" s="824"/>
    </row>
    <row r="1784" spans="1:26">
      <c r="A1784" s="817" t="s">
        <v>591</v>
      </c>
      <c r="B1784" s="817"/>
      <c r="C1784" s="831" t="s">
        <v>38</v>
      </c>
      <c r="D1784" s="819" t="s">
        <v>2</v>
      </c>
      <c r="E1784" s="850" t="s">
        <v>36</v>
      </c>
      <c r="F1784" s="821" t="s">
        <v>34</v>
      </c>
      <c r="G1784" s="822" t="s">
        <v>40</v>
      </c>
      <c r="H1784" s="822" t="s">
        <v>40</v>
      </c>
      <c r="I1784" s="17"/>
      <c r="J1784" s="17"/>
      <c r="K1784" s="7" t="s">
        <v>37</v>
      </c>
      <c r="L1784" s="33" t="s">
        <v>101</v>
      </c>
      <c r="M1784" s="803" t="s">
        <v>836</v>
      </c>
      <c r="N1784" s="30" t="s">
        <v>494</v>
      </c>
      <c r="O1784" s="824"/>
      <c r="P1784" s="271"/>
      <c r="Q1784" s="825"/>
      <c r="R1784" s="826"/>
      <c r="S1784" s="827"/>
      <c r="T1784" s="828"/>
      <c r="U1784" s="829"/>
      <c r="V1784" s="830"/>
      <c r="W1784" s="824" t="s">
        <v>3389</v>
      </c>
      <c r="X1784" s="824"/>
      <c r="Y1784" s="706"/>
      <c r="Z1784" s="824"/>
    </row>
    <row r="1785" spans="1:26">
      <c r="A1785" s="817" t="s">
        <v>591</v>
      </c>
      <c r="B1785" s="817" t="s">
        <v>573</v>
      </c>
      <c r="C1785" s="831" t="s">
        <v>183</v>
      </c>
      <c r="D1785" s="819" t="str">
        <f t="shared" ref="D1785" si="1771">B1785&amp;" "&amp;" "&amp;C1785</f>
        <v>06-047  マァム</v>
      </c>
      <c r="E1785" s="850" t="s">
        <v>36</v>
      </c>
      <c r="F1785" s="821" t="s">
        <v>34</v>
      </c>
      <c r="G1785" s="833" t="s">
        <v>19</v>
      </c>
      <c r="H1785" s="833" t="s">
        <v>19</v>
      </c>
      <c r="I1785" s="17"/>
      <c r="J1785" s="17"/>
      <c r="K1785" s="35" t="s">
        <v>21</v>
      </c>
      <c r="L1785" s="33" t="s">
        <v>131</v>
      </c>
      <c r="M1785" s="803" t="s">
        <v>1090</v>
      </c>
      <c r="N1785" s="30" t="s">
        <v>491</v>
      </c>
      <c r="O1785" s="824"/>
      <c r="P1785" s="271"/>
      <c r="Q1785" s="825">
        <v>2110</v>
      </c>
      <c r="R1785" s="826">
        <v>1370</v>
      </c>
      <c r="S1785" s="827">
        <v>880</v>
      </c>
      <c r="T1785" s="828">
        <v>1350</v>
      </c>
      <c r="U1785" s="829">
        <v>1020</v>
      </c>
      <c r="V1785" s="830">
        <f t="shared" ref="V1785" si="1772">SUM(Q1785:U1786)</f>
        <v>6730</v>
      </c>
      <c r="W1785" s="824" t="s">
        <v>3389</v>
      </c>
      <c r="X1785" s="824"/>
      <c r="Y1785" s="706"/>
      <c r="Z1785" s="824"/>
    </row>
    <row r="1786" spans="1:26">
      <c r="A1786" s="817" t="s">
        <v>591</v>
      </c>
      <c r="B1786" s="817"/>
      <c r="C1786" s="831" t="s">
        <v>183</v>
      </c>
      <c r="D1786" s="819" t="s">
        <v>2</v>
      </c>
      <c r="E1786" s="850" t="s">
        <v>36</v>
      </c>
      <c r="F1786" s="821" t="s">
        <v>34</v>
      </c>
      <c r="G1786" s="833" t="s">
        <v>19</v>
      </c>
      <c r="H1786" s="833" t="s">
        <v>19</v>
      </c>
      <c r="I1786" s="17"/>
      <c r="J1786" s="17"/>
      <c r="K1786" s="35" t="s">
        <v>21</v>
      </c>
      <c r="L1786" s="33" t="s">
        <v>131</v>
      </c>
      <c r="M1786" s="803" t="s">
        <v>3611</v>
      </c>
      <c r="N1786" s="31" t="s">
        <v>491</v>
      </c>
      <c r="O1786" s="824"/>
      <c r="P1786" s="271"/>
      <c r="Q1786" s="825"/>
      <c r="R1786" s="826"/>
      <c r="S1786" s="827"/>
      <c r="T1786" s="828"/>
      <c r="U1786" s="829"/>
      <c r="V1786" s="830"/>
      <c r="W1786" s="824" t="s">
        <v>3389</v>
      </c>
      <c r="X1786" s="824"/>
      <c r="Y1786" s="706"/>
      <c r="Z1786" s="824"/>
    </row>
    <row r="1787" spans="1:26">
      <c r="A1787" s="817" t="s">
        <v>591</v>
      </c>
      <c r="B1787" s="817" t="s">
        <v>574</v>
      </c>
      <c r="C1787" s="831" t="s">
        <v>172</v>
      </c>
      <c r="D1787" s="819" t="str">
        <f t="shared" ref="D1787" si="1773">B1787&amp;" "&amp;" "&amp;C1787</f>
        <v>06-048  ヒュンケル</v>
      </c>
      <c r="E1787" s="850" t="s">
        <v>36</v>
      </c>
      <c r="F1787" s="821" t="s">
        <v>34</v>
      </c>
      <c r="G1787" s="833" t="s">
        <v>19</v>
      </c>
      <c r="H1787" s="833" t="s">
        <v>19</v>
      </c>
      <c r="I1787" s="17"/>
      <c r="J1787" s="17"/>
      <c r="K1787" s="35" t="s">
        <v>21</v>
      </c>
      <c r="L1787" s="33" t="s">
        <v>3</v>
      </c>
      <c r="M1787" s="803" t="s">
        <v>1110</v>
      </c>
      <c r="N1787" s="30" t="s">
        <v>491</v>
      </c>
      <c r="O1787" s="824"/>
      <c r="P1787" s="271"/>
      <c r="Q1787" s="825">
        <v>2200</v>
      </c>
      <c r="R1787" s="826">
        <v>1540</v>
      </c>
      <c r="S1787" s="827">
        <v>640</v>
      </c>
      <c r="T1787" s="828">
        <v>1020</v>
      </c>
      <c r="U1787" s="829">
        <v>1350</v>
      </c>
      <c r="V1787" s="830">
        <f t="shared" ref="V1787" si="1774">SUM(Q1787:U1788)</f>
        <v>6750</v>
      </c>
      <c r="W1787" s="378" t="s">
        <v>3389</v>
      </c>
      <c r="X1787" s="824"/>
      <c r="Y1787" s="706"/>
      <c r="Z1787" s="824"/>
    </row>
    <row r="1788" spans="1:26">
      <c r="A1788" s="817" t="s">
        <v>591</v>
      </c>
      <c r="B1788" s="817"/>
      <c r="C1788" s="831" t="s">
        <v>172</v>
      </c>
      <c r="D1788" s="819" t="s">
        <v>2</v>
      </c>
      <c r="E1788" s="850" t="s">
        <v>36</v>
      </c>
      <c r="F1788" s="821" t="s">
        <v>34</v>
      </c>
      <c r="G1788" s="833" t="s">
        <v>19</v>
      </c>
      <c r="H1788" s="833" t="s">
        <v>19</v>
      </c>
      <c r="I1788" s="17"/>
      <c r="J1788" s="17"/>
      <c r="K1788" s="7" t="s">
        <v>37</v>
      </c>
      <c r="L1788" s="33" t="s">
        <v>98</v>
      </c>
      <c r="M1788" s="803" t="s">
        <v>1091</v>
      </c>
      <c r="N1788" s="31" t="s">
        <v>492</v>
      </c>
      <c r="O1788" s="824"/>
      <c r="P1788" s="271"/>
      <c r="Q1788" s="825"/>
      <c r="R1788" s="826"/>
      <c r="S1788" s="827"/>
      <c r="T1788" s="828"/>
      <c r="U1788" s="829"/>
      <c r="V1788" s="830"/>
      <c r="W1788" s="380" t="s">
        <v>4450</v>
      </c>
      <c r="X1788" s="824"/>
      <c r="Y1788" s="706"/>
      <c r="Z1788" s="824"/>
    </row>
    <row r="1789" spans="1:26">
      <c r="A1789" s="817" t="s">
        <v>591</v>
      </c>
      <c r="B1789" s="817" t="s">
        <v>575</v>
      </c>
      <c r="C1789" s="831" t="s">
        <v>4</v>
      </c>
      <c r="D1789" s="819" t="str">
        <f t="shared" ref="D1789" si="1775">B1789&amp;" "&amp;" "&amp;C1789</f>
        <v>06-049  クロコダイン</v>
      </c>
      <c r="E1789" s="850" t="s">
        <v>36</v>
      </c>
      <c r="F1789" s="821" t="s">
        <v>34</v>
      </c>
      <c r="G1789" s="842" t="s">
        <v>89</v>
      </c>
      <c r="H1789" s="833" t="s">
        <v>19</v>
      </c>
      <c r="I1789" s="15"/>
      <c r="J1789" s="15"/>
      <c r="K1789" s="35" t="s">
        <v>21</v>
      </c>
      <c r="L1789" s="33" t="s">
        <v>3</v>
      </c>
      <c r="M1789" s="803" t="s">
        <v>1111</v>
      </c>
      <c r="N1789" s="30" t="s">
        <v>491</v>
      </c>
      <c r="O1789" s="824"/>
      <c r="P1789" s="271"/>
      <c r="Q1789" s="825">
        <v>2290</v>
      </c>
      <c r="R1789" s="826">
        <v>1570</v>
      </c>
      <c r="S1789" s="827">
        <v>620</v>
      </c>
      <c r="T1789" s="828">
        <v>790</v>
      </c>
      <c r="U1789" s="829">
        <v>1450</v>
      </c>
      <c r="V1789" s="830">
        <f t="shared" ref="V1789" si="1776">SUM(Q1789:U1790)</f>
        <v>6720</v>
      </c>
      <c r="W1789" s="824"/>
      <c r="X1789" s="824"/>
      <c r="Y1789" s="706"/>
      <c r="Z1789" s="824"/>
    </row>
    <row r="1790" spans="1:26">
      <c r="A1790" s="817" t="s">
        <v>591</v>
      </c>
      <c r="B1790" s="817"/>
      <c r="C1790" s="831" t="s">
        <v>4</v>
      </c>
      <c r="D1790" s="819" t="s">
        <v>2</v>
      </c>
      <c r="E1790" s="850" t="s">
        <v>36</v>
      </c>
      <c r="F1790" s="821" t="s">
        <v>34</v>
      </c>
      <c r="G1790" s="842" t="s">
        <v>89</v>
      </c>
      <c r="H1790" s="833" t="s">
        <v>19</v>
      </c>
      <c r="I1790" s="15"/>
      <c r="J1790" s="15"/>
      <c r="K1790" s="7" t="s">
        <v>37</v>
      </c>
      <c r="L1790" s="33" t="s">
        <v>101</v>
      </c>
      <c r="M1790" s="803" t="s">
        <v>980</v>
      </c>
      <c r="N1790" s="30" t="s">
        <v>490</v>
      </c>
      <c r="O1790" s="824"/>
      <c r="P1790" s="271"/>
      <c r="Q1790" s="825"/>
      <c r="R1790" s="826"/>
      <c r="S1790" s="827"/>
      <c r="T1790" s="828"/>
      <c r="U1790" s="829"/>
      <c r="V1790" s="830"/>
      <c r="W1790" s="824"/>
      <c r="X1790" s="824"/>
      <c r="Y1790" s="706"/>
      <c r="Z1790" s="824"/>
    </row>
    <row r="1791" spans="1:26">
      <c r="A1791" s="817" t="s">
        <v>591</v>
      </c>
      <c r="B1791" s="817" t="s">
        <v>576</v>
      </c>
      <c r="C1791" s="831" t="s">
        <v>44</v>
      </c>
      <c r="D1791" s="819" t="str">
        <f t="shared" ref="D1791" si="1777">B1791&amp;" "&amp;" "&amp;C1791</f>
        <v>06-050  ヒム</v>
      </c>
      <c r="E1791" s="850" t="s">
        <v>36</v>
      </c>
      <c r="F1791" s="840" t="s">
        <v>74</v>
      </c>
      <c r="G1791" s="833" t="s">
        <v>19</v>
      </c>
      <c r="H1791" s="833" t="s">
        <v>19</v>
      </c>
      <c r="I1791" s="17"/>
      <c r="J1791" s="17"/>
      <c r="K1791" s="35" t="s">
        <v>21</v>
      </c>
      <c r="L1791" s="33" t="s">
        <v>270</v>
      </c>
      <c r="M1791" s="803" t="s">
        <v>1175</v>
      </c>
      <c r="N1791" s="30" t="s">
        <v>491</v>
      </c>
      <c r="O1791" s="824"/>
      <c r="P1791" s="271"/>
      <c r="Q1791" s="825">
        <v>2100</v>
      </c>
      <c r="R1791" s="826">
        <v>1290</v>
      </c>
      <c r="S1791" s="827">
        <v>1020</v>
      </c>
      <c r="T1791" s="828">
        <v>1160</v>
      </c>
      <c r="U1791" s="829">
        <v>1210</v>
      </c>
      <c r="V1791" s="830">
        <f t="shared" ref="V1791" si="1778">SUM(Q1791:U1792)</f>
        <v>6780</v>
      </c>
      <c r="W1791" s="824" t="s">
        <v>3402</v>
      </c>
      <c r="X1791" s="824"/>
      <c r="Y1791" s="706"/>
      <c r="Z1791" s="824"/>
    </row>
    <row r="1792" spans="1:26">
      <c r="A1792" s="817" t="s">
        <v>591</v>
      </c>
      <c r="B1792" s="817"/>
      <c r="C1792" s="831" t="s">
        <v>44</v>
      </c>
      <c r="D1792" s="819" t="s">
        <v>2</v>
      </c>
      <c r="E1792" s="850" t="s">
        <v>36</v>
      </c>
      <c r="F1792" s="840" t="s">
        <v>74</v>
      </c>
      <c r="G1792" s="833" t="s">
        <v>19</v>
      </c>
      <c r="H1792" s="833" t="s">
        <v>19</v>
      </c>
      <c r="I1792" s="17"/>
      <c r="J1792" s="17"/>
      <c r="K1792" s="7" t="s">
        <v>37</v>
      </c>
      <c r="L1792" s="33" t="s">
        <v>131</v>
      </c>
      <c r="M1792" s="803" t="s">
        <v>981</v>
      </c>
      <c r="N1792" s="31" t="s">
        <v>496</v>
      </c>
      <c r="O1792" s="824"/>
      <c r="P1792" s="271"/>
      <c r="Q1792" s="825"/>
      <c r="R1792" s="826"/>
      <c r="S1792" s="827"/>
      <c r="T1792" s="828"/>
      <c r="U1792" s="829"/>
      <c r="V1792" s="830"/>
      <c r="W1792" s="824" t="s">
        <v>3402</v>
      </c>
      <c r="X1792" s="824"/>
      <c r="Y1792" s="706"/>
      <c r="Z1792" s="824"/>
    </row>
    <row r="1793" spans="1:26">
      <c r="A1793" s="817" t="s">
        <v>591</v>
      </c>
      <c r="B1793" s="817" t="s">
        <v>577</v>
      </c>
      <c r="C1793" s="818" t="s">
        <v>320</v>
      </c>
      <c r="D1793" s="819" t="str">
        <f t="shared" ref="D1793" si="1779">B1793&amp;" "&amp;" "&amp;C1793</f>
        <v>06-051  アルビナス</v>
      </c>
      <c r="E1793" s="850" t="s">
        <v>36</v>
      </c>
      <c r="F1793" s="840" t="s">
        <v>74</v>
      </c>
      <c r="G1793" s="835" t="s">
        <v>88</v>
      </c>
      <c r="H1793" s="835" t="s">
        <v>88</v>
      </c>
      <c r="I1793" s="15"/>
      <c r="J1793" s="15"/>
      <c r="K1793" s="35" t="s">
        <v>21</v>
      </c>
      <c r="L1793" s="33" t="s">
        <v>131</v>
      </c>
      <c r="M1793" s="803" t="s">
        <v>1176</v>
      </c>
      <c r="N1793" s="30" t="s">
        <v>491</v>
      </c>
      <c r="O1793" s="824"/>
      <c r="P1793" s="271"/>
      <c r="Q1793" s="825">
        <v>2270</v>
      </c>
      <c r="R1793" s="826">
        <v>670</v>
      </c>
      <c r="S1793" s="827">
        <v>1350</v>
      </c>
      <c r="T1793" s="828">
        <v>1370</v>
      </c>
      <c r="U1793" s="829">
        <v>1120</v>
      </c>
      <c r="V1793" s="830">
        <f t="shared" ref="V1793" si="1780">SUM(Q1793:U1794)</f>
        <v>6780</v>
      </c>
      <c r="W1793" s="824" t="s">
        <v>3402</v>
      </c>
      <c r="X1793" s="824"/>
      <c r="Y1793" s="706"/>
      <c r="Z1793" s="824"/>
    </row>
    <row r="1794" spans="1:26">
      <c r="A1794" s="817" t="s">
        <v>591</v>
      </c>
      <c r="B1794" s="817"/>
      <c r="C1794" s="818" t="s">
        <v>320</v>
      </c>
      <c r="D1794" s="819" t="s">
        <v>2</v>
      </c>
      <c r="E1794" s="850" t="s">
        <v>36</v>
      </c>
      <c r="F1794" s="840" t="s">
        <v>74</v>
      </c>
      <c r="G1794" s="835" t="s">
        <v>88</v>
      </c>
      <c r="H1794" s="835" t="s">
        <v>88</v>
      </c>
      <c r="I1794" s="15"/>
      <c r="J1794" s="15"/>
      <c r="K1794" s="7" t="s">
        <v>37</v>
      </c>
      <c r="L1794" s="33" t="s">
        <v>101</v>
      </c>
      <c r="M1794" s="803" t="s">
        <v>837</v>
      </c>
      <c r="N1794" s="30" t="s">
        <v>490</v>
      </c>
      <c r="O1794" s="824"/>
      <c r="P1794" s="271"/>
      <c r="Q1794" s="825"/>
      <c r="R1794" s="826"/>
      <c r="S1794" s="827"/>
      <c r="T1794" s="828"/>
      <c r="U1794" s="829"/>
      <c r="V1794" s="830"/>
      <c r="W1794" s="824" t="s">
        <v>3402</v>
      </c>
      <c r="X1794" s="824"/>
      <c r="Y1794" s="706"/>
      <c r="Z1794" s="824"/>
    </row>
    <row r="1795" spans="1:26">
      <c r="A1795" s="817" t="s">
        <v>591</v>
      </c>
      <c r="B1795" s="817" t="s">
        <v>578</v>
      </c>
      <c r="C1795" s="831" t="s">
        <v>321</v>
      </c>
      <c r="D1795" s="819" t="str">
        <f t="shared" ref="D1795" si="1781">B1795&amp;" "&amp;" "&amp;C1795</f>
        <v>06-052  シグマ</v>
      </c>
      <c r="E1795" s="850" t="s">
        <v>36</v>
      </c>
      <c r="F1795" s="840" t="s">
        <v>74</v>
      </c>
      <c r="G1795" s="833" t="s">
        <v>19</v>
      </c>
      <c r="H1795" s="835" t="s">
        <v>88</v>
      </c>
      <c r="I1795" s="15"/>
      <c r="J1795" s="15"/>
      <c r="K1795" s="35" t="s">
        <v>21</v>
      </c>
      <c r="L1795" s="33" t="s">
        <v>131</v>
      </c>
      <c r="M1795" s="803" t="s">
        <v>1092</v>
      </c>
      <c r="N1795" s="30" t="s">
        <v>494</v>
      </c>
      <c r="O1795" s="824"/>
      <c r="P1795" s="271"/>
      <c r="Q1795" s="825">
        <v>2120</v>
      </c>
      <c r="R1795" s="826">
        <v>1310</v>
      </c>
      <c r="S1795" s="827">
        <v>770</v>
      </c>
      <c r="T1795" s="828">
        <v>1390</v>
      </c>
      <c r="U1795" s="829">
        <v>1190</v>
      </c>
      <c r="V1795" s="830">
        <f t="shared" ref="V1795" si="1782">SUM(Q1795:U1796)</f>
        <v>6780</v>
      </c>
      <c r="W1795" s="443" t="s">
        <v>3402</v>
      </c>
      <c r="X1795" s="824"/>
      <c r="Y1795" s="706"/>
      <c r="Z1795" s="824"/>
    </row>
    <row r="1796" spans="1:26">
      <c r="A1796" s="817" t="s">
        <v>591</v>
      </c>
      <c r="B1796" s="817"/>
      <c r="C1796" s="831" t="s">
        <v>321</v>
      </c>
      <c r="D1796" s="819" t="s">
        <v>2</v>
      </c>
      <c r="E1796" s="850" t="s">
        <v>36</v>
      </c>
      <c r="F1796" s="840" t="s">
        <v>74</v>
      </c>
      <c r="G1796" s="833" t="s">
        <v>19</v>
      </c>
      <c r="H1796" s="835" t="s">
        <v>88</v>
      </c>
      <c r="I1796" s="15"/>
      <c r="J1796" s="15"/>
      <c r="K1796" s="7" t="s">
        <v>37</v>
      </c>
      <c r="L1796" s="33" t="s">
        <v>101</v>
      </c>
      <c r="M1796" s="803" t="s">
        <v>982</v>
      </c>
      <c r="N1796" s="30" t="s">
        <v>491</v>
      </c>
      <c r="O1796" s="824"/>
      <c r="P1796" s="271"/>
      <c r="Q1796" s="825"/>
      <c r="R1796" s="826"/>
      <c r="S1796" s="827"/>
      <c r="T1796" s="828"/>
      <c r="U1796" s="829"/>
      <c r="V1796" s="830"/>
      <c r="W1796" s="443" t="s">
        <v>4442</v>
      </c>
      <c r="X1796" s="824"/>
      <c r="Y1796" s="706"/>
      <c r="Z1796" s="824"/>
    </row>
    <row r="1797" spans="1:26">
      <c r="A1797" s="817" t="s">
        <v>591</v>
      </c>
      <c r="B1797" s="817" t="s">
        <v>579</v>
      </c>
      <c r="C1797" s="831" t="s">
        <v>322</v>
      </c>
      <c r="D1797" s="819" t="str">
        <f t="shared" ref="D1797" si="1783">B1797&amp;" "&amp;" "&amp;C1797</f>
        <v>06-053  フェンブレン</v>
      </c>
      <c r="E1797" s="850" t="s">
        <v>36</v>
      </c>
      <c r="F1797" s="840" t="s">
        <v>74</v>
      </c>
      <c r="G1797" s="833" t="s">
        <v>19</v>
      </c>
      <c r="H1797" s="833" t="s">
        <v>19</v>
      </c>
      <c r="I1797" s="17"/>
      <c r="J1797" s="17"/>
      <c r="K1797" s="7" t="s">
        <v>37</v>
      </c>
      <c r="L1797" s="33" t="s">
        <v>98</v>
      </c>
      <c r="M1797" s="803" t="s">
        <v>1105</v>
      </c>
      <c r="N1797" s="30" t="s">
        <v>492</v>
      </c>
      <c r="O1797" s="824"/>
      <c r="P1797" s="271"/>
      <c r="Q1797" s="825">
        <v>2020</v>
      </c>
      <c r="R1797" s="826">
        <v>1370</v>
      </c>
      <c r="S1797" s="827">
        <v>1000</v>
      </c>
      <c r="T1797" s="828">
        <v>1250</v>
      </c>
      <c r="U1797" s="829">
        <v>1140</v>
      </c>
      <c r="V1797" s="830">
        <f t="shared" ref="V1797" si="1784">SUM(Q1797:U1798)</f>
        <v>6780</v>
      </c>
      <c r="W1797" s="824" t="s">
        <v>3402</v>
      </c>
      <c r="X1797" s="824"/>
      <c r="Y1797" s="706"/>
      <c r="Z1797" s="824"/>
    </row>
    <row r="1798" spans="1:26">
      <c r="A1798" s="817" t="s">
        <v>591</v>
      </c>
      <c r="B1798" s="817"/>
      <c r="C1798" s="831" t="s">
        <v>322</v>
      </c>
      <c r="D1798" s="819" t="s">
        <v>2</v>
      </c>
      <c r="E1798" s="850" t="s">
        <v>36</v>
      </c>
      <c r="F1798" s="840" t="s">
        <v>74</v>
      </c>
      <c r="G1798" s="833" t="s">
        <v>19</v>
      </c>
      <c r="H1798" s="833" t="s">
        <v>19</v>
      </c>
      <c r="I1798" s="17"/>
      <c r="J1798" s="17"/>
      <c r="K1798" s="7" t="s">
        <v>37</v>
      </c>
      <c r="L1798" s="33" t="s">
        <v>101</v>
      </c>
      <c r="M1798" s="4" t="s">
        <v>592</v>
      </c>
      <c r="N1798" s="31" t="s">
        <v>491</v>
      </c>
      <c r="O1798" s="824"/>
      <c r="P1798" s="271"/>
      <c r="Q1798" s="825"/>
      <c r="R1798" s="826"/>
      <c r="S1798" s="827"/>
      <c r="T1798" s="828"/>
      <c r="U1798" s="829"/>
      <c r="V1798" s="830"/>
      <c r="W1798" s="824" t="s">
        <v>3402</v>
      </c>
      <c r="X1798" s="824"/>
      <c r="Y1798" s="706"/>
      <c r="Z1798" s="824"/>
    </row>
    <row r="1799" spans="1:26">
      <c r="A1799" s="817" t="s">
        <v>591</v>
      </c>
      <c r="B1799" s="817" t="s">
        <v>580</v>
      </c>
      <c r="C1799" s="831" t="s">
        <v>5</v>
      </c>
      <c r="D1799" s="819" t="str">
        <f t="shared" ref="D1799" si="1785">B1799&amp;" "&amp;" "&amp;C1799</f>
        <v>06-054  ブロック</v>
      </c>
      <c r="E1799" s="850" t="s">
        <v>36</v>
      </c>
      <c r="F1799" s="840" t="s">
        <v>74</v>
      </c>
      <c r="G1799" s="833" t="s">
        <v>19</v>
      </c>
      <c r="H1799" s="833" t="s">
        <v>19</v>
      </c>
      <c r="I1799" s="17"/>
      <c r="J1799" s="17"/>
      <c r="K1799" s="35" t="s">
        <v>21</v>
      </c>
      <c r="L1799" s="33" t="s">
        <v>3</v>
      </c>
      <c r="M1799" s="803" t="s">
        <v>1112</v>
      </c>
      <c r="N1799" s="30" t="s">
        <v>494</v>
      </c>
      <c r="O1799" s="824"/>
      <c r="P1799" s="271"/>
      <c r="Q1799" s="825">
        <v>2370</v>
      </c>
      <c r="R1799" s="826">
        <v>1290</v>
      </c>
      <c r="S1799" s="827">
        <v>690</v>
      </c>
      <c r="T1799" s="828">
        <v>810</v>
      </c>
      <c r="U1799" s="829">
        <v>1620</v>
      </c>
      <c r="V1799" s="830">
        <f t="shared" ref="V1799" si="1786">SUM(Q1799:U1800)</f>
        <v>6780</v>
      </c>
      <c r="W1799" s="824" t="s">
        <v>3402</v>
      </c>
      <c r="X1799" s="824"/>
      <c r="Y1799" s="706"/>
      <c r="Z1799" s="824"/>
    </row>
    <row r="1800" spans="1:26">
      <c r="A1800" s="817" t="s">
        <v>591</v>
      </c>
      <c r="B1800" s="817"/>
      <c r="C1800" s="831" t="s">
        <v>5</v>
      </c>
      <c r="D1800" s="819" t="s">
        <v>2</v>
      </c>
      <c r="E1800" s="850" t="s">
        <v>36</v>
      </c>
      <c r="F1800" s="840" t="s">
        <v>74</v>
      </c>
      <c r="G1800" s="833" t="s">
        <v>19</v>
      </c>
      <c r="H1800" s="833" t="s">
        <v>19</v>
      </c>
      <c r="I1800" s="17"/>
      <c r="J1800" s="17"/>
      <c r="K1800" s="7" t="s">
        <v>37</v>
      </c>
      <c r="L1800" s="33" t="s">
        <v>3</v>
      </c>
      <c r="M1800" s="803" t="s">
        <v>983</v>
      </c>
      <c r="N1800" s="31" t="s">
        <v>490</v>
      </c>
      <c r="O1800" s="824"/>
      <c r="P1800" s="271"/>
      <c r="Q1800" s="825"/>
      <c r="R1800" s="826"/>
      <c r="S1800" s="827"/>
      <c r="T1800" s="828"/>
      <c r="U1800" s="829"/>
      <c r="V1800" s="830"/>
      <c r="W1800" s="824" t="s">
        <v>3402</v>
      </c>
      <c r="X1800" s="824"/>
      <c r="Y1800" s="706"/>
      <c r="Z1800" s="824"/>
    </row>
    <row r="1801" spans="1:26">
      <c r="A1801" s="817" t="s">
        <v>591</v>
      </c>
      <c r="B1801" s="817" t="s">
        <v>581</v>
      </c>
      <c r="C1801" s="831" t="s">
        <v>38</v>
      </c>
      <c r="D1801" s="819" t="str">
        <f t="shared" ref="D1801" si="1787">B1801&amp;" "&amp;" "&amp;C1801</f>
        <v>06-055  ポップ</v>
      </c>
      <c r="E1801" s="841" t="s">
        <v>54</v>
      </c>
      <c r="F1801" s="821" t="s">
        <v>34</v>
      </c>
      <c r="G1801" s="822" t="s">
        <v>40</v>
      </c>
      <c r="H1801" s="822" t="s">
        <v>40</v>
      </c>
      <c r="I1801" s="15"/>
      <c r="J1801" s="15"/>
      <c r="K1801" s="35" t="s">
        <v>21</v>
      </c>
      <c r="L1801" s="33" t="s">
        <v>105</v>
      </c>
      <c r="M1801" s="803" t="s">
        <v>984</v>
      </c>
      <c r="N1801" s="30" t="s">
        <v>491</v>
      </c>
      <c r="O1801" s="824"/>
      <c r="P1801" s="271"/>
      <c r="Q1801" s="825">
        <v>2160</v>
      </c>
      <c r="R1801" s="826">
        <v>790</v>
      </c>
      <c r="S1801" s="827">
        <v>1790</v>
      </c>
      <c r="T1801" s="828">
        <v>1290</v>
      </c>
      <c r="U1801" s="829">
        <v>1060</v>
      </c>
      <c r="V1801" s="830">
        <f t="shared" ref="V1801" si="1788">SUM(Q1801:U1802)</f>
        <v>7090</v>
      </c>
      <c r="W1801" s="824" t="s">
        <v>3389</v>
      </c>
      <c r="X1801" s="824"/>
      <c r="Y1801" s="706"/>
      <c r="Z1801" s="824"/>
    </row>
    <row r="1802" spans="1:26">
      <c r="A1802" s="817" t="s">
        <v>591</v>
      </c>
      <c r="B1802" s="817"/>
      <c r="C1802" s="831" t="s">
        <v>38</v>
      </c>
      <c r="D1802" s="819" t="s">
        <v>2</v>
      </c>
      <c r="E1802" s="841" t="s">
        <v>54</v>
      </c>
      <c r="F1802" s="821" t="s">
        <v>34</v>
      </c>
      <c r="G1802" s="822" t="s">
        <v>40</v>
      </c>
      <c r="H1802" s="822" t="s">
        <v>40</v>
      </c>
      <c r="I1802" s="15"/>
      <c r="J1802" s="15"/>
      <c r="K1802" s="35" t="s">
        <v>21</v>
      </c>
      <c r="L1802" s="33" t="s">
        <v>106</v>
      </c>
      <c r="M1802" s="803" t="s">
        <v>1177</v>
      </c>
      <c r="N1802" s="30" t="s">
        <v>491</v>
      </c>
      <c r="O1802" s="824"/>
      <c r="P1802" s="271"/>
      <c r="Q1802" s="825"/>
      <c r="R1802" s="826"/>
      <c r="S1802" s="827"/>
      <c r="T1802" s="828"/>
      <c r="U1802" s="829"/>
      <c r="V1802" s="830"/>
      <c r="W1802" s="824" t="s">
        <v>3389</v>
      </c>
      <c r="X1802" s="824"/>
      <c r="Y1802" s="706"/>
      <c r="Z1802" s="824"/>
    </row>
    <row r="1803" spans="1:26">
      <c r="A1803" s="817" t="s">
        <v>591</v>
      </c>
      <c r="B1803" s="817" t="s">
        <v>582</v>
      </c>
      <c r="C1803" s="831" t="s">
        <v>188</v>
      </c>
      <c r="D1803" s="819" t="str">
        <f t="shared" ref="D1803" si="1789">B1803&amp;" "&amp;" "&amp;C1803</f>
        <v>06-056  キルバーン</v>
      </c>
      <c r="E1803" s="841" t="s">
        <v>54</v>
      </c>
      <c r="F1803" s="840" t="s">
        <v>74</v>
      </c>
      <c r="G1803" s="833" t="s">
        <v>19</v>
      </c>
      <c r="H1803" s="833" t="s">
        <v>19</v>
      </c>
      <c r="I1803" s="15"/>
      <c r="J1803" s="15"/>
      <c r="K1803" s="7" t="s">
        <v>37</v>
      </c>
      <c r="L1803" s="33" t="s">
        <v>98</v>
      </c>
      <c r="M1803" s="803" t="s">
        <v>3612</v>
      </c>
      <c r="N1803" s="30" t="s">
        <v>490</v>
      </c>
      <c r="O1803" s="824"/>
      <c r="P1803" s="271"/>
      <c r="Q1803" s="825">
        <v>2170</v>
      </c>
      <c r="R1803" s="826">
        <v>1340</v>
      </c>
      <c r="S1803" s="827">
        <v>1280</v>
      </c>
      <c r="T1803" s="828">
        <v>1200</v>
      </c>
      <c r="U1803" s="829">
        <v>1160</v>
      </c>
      <c r="V1803" s="830">
        <f t="shared" ref="V1803" si="1790">SUM(Q1803:U1804)</f>
        <v>7150</v>
      </c>
      <c r="W1803" s="824"/>
      <c r="X1803" s="824"/>
      <c r="Y1803" s="706"/>
      <c r="Z1803" s="824"/>
    </row>
    <row r="1804" spans="1:26">
      <c r="A1804" s="817" t="s">
        <v>591</v>
      </c>
      <c r="B1804" s="817"/>
      <c r="C1804" s="831" t="s">
        <v>188</v>
      </c>
      <c r="D1804" s="819" t="s">
        <v>2</v>
      </c>
      <c r="E1804" s="841" t="s">
        <v>54</v>
      </c>
      <c r="F1804" s="840" t="s">
        <v>74</v>
      </c>
      <c r="G1804" s="833" t="s">
        <v>19</v>
      </c>
      <c r="H1804" s="833" t="s">
        <v>19</v>
      </c>
      <c r="I1804" s="15"/>
      <c r="J1804" s="15"/>
      <c r="K1804" s="8" t="s">
        <v>99</v>
      </c>
      <c r="L1804" s="33" t="s">
        <v>131</v>
      </c>
      <c r="M1804" s="803" t="s">
        <v>3613</v>
      </c>
      <c r="N1804" s="30" t="s">
        <v>491</v>
      </c>
      <c r="O1804" s="824"/>
      <c r="P1804" s="271"/>
      <c r="Q1804" s="825"/>
      <c r="R1804" s="826"/>
      <c r="S1804" s="827"/>
      <c r="T1804" s="828"/>
      <c r="U1804" s="829"/>
      <c r="V1804" s="830"/>
      <c r="W1804" s="824"/>
      <c r="X1804" s="824"/>
      <c r="Y1804" s="706"/>
      <c r="Z1804" s="824"/>
    </row>
    <row r="1805" spans="1:26">
      <c r="A1805" s="817" t="s">
        <v>591</v>
      </c>
      <c r="B1805" s="817" t="s">
        <v>583</v>
      </c>
      <c r="C1805" s="831" t="s">
        <v>187</v>
      </c>
      <c r="D1805" s="819" t="str">
        <f t="shared" ref="D1805" si="1791">B1805&amp;" "&amp;" "&amp;C1805</f>
        <v>06-057  ミストバーン</v>
      </c>
      <c r="E1805" s="841" t="s">
        <v>54</v>
      </c>
      <c r="F1805" s="851" t="s">
        <v>78</v>
      </c>
      <c r="G1805" s="833" t="s">
        <v>19</v>
      </c>
      <c r="H1805" s="833" t="s">
        <v>19</v>
      </c>
      <c r="I1805" s="15"/>
      <c r="J1805" s="15"/>
      <c r="K1805" s="35" t="s">
        <v>21</v>
      </c>
      <c r="L1805" s="33" t="s">
        <v>270</v>
      </c>
      <c r="M1805" s="39" t="s">
        <v>985</v>
      </c>
      <c r="N1805" s="30" t="s">
        <v>494</v>
      </c>
      <c r="O1805" s="824"/>
      <c r="P1805" s="271"/>
      <c r="Q1805" s="825">
        <v>2230</v>
      </c>
      <c r="R1805" s="826">
        <v>1380</v>
      </c>
      <c r="S1805" s="827">
        <v>1290</v>
      </c>
      <c r="T1805" s="828">
        <v>1040</v>
      </c>
      <c r="U1805" s="829">
        <v>1160</v>
      </c>
      <c r="V1805" s="830">
        <f t="shared" ref="V1805" si="1792">SUM(Q1805:U1806)</f>
        <v>7100</v>
      </c>
      <c r="W1805" s="824" t="s">
        <v>4687</v>
      </c>
      <c r="X1805" s="824"/>
      <c r="Y1805" s="859" t="s">
        <v>5495</v>
      </c>
      <c r="Z1805" s="824"/>
    </row>
    <row r="1806" spans="1:26">
      <c r="A1806" s="817" t="s">
        <v>591</v>
      </c>
      <c r="B1806" s="817"/>
      <c r="C1806" s="831" t="s">
        <v>187</v>
      </c>
      <c r="D1806" s="819" t="s">
        <v>2</v>
      </c>
      <c r="E1806" s="841" t="s">
        <v>54</v>
      </c>
      <c r="F1806" s="851" t="s">
        <v>78</v>
      </c>
      <c r="G1806" s="833" t="s">
        <v>19</v>
      </c>
      <c r="H1806" s="833" t="s">
        <v>19</v>
      </c>
      <c r="I1806" s="15"/>
      <c r="J1806" s="15"/>
      <c r="K1806" s="35" t="s">
        <v>21</v>
      </c>
      <c r="L1806" s="33" t="s">
        <v>3</v>
      </c>
      <c r="M1806" s="803" t="s">
        <v>1206</v>
      </c>
      <c r="N1806" s="30" t="s">
        <v>491</v>
      </c>
      <c r="O1806" s="824"/>
      <c r="P1806" s="271"/>
      <c r="Q1806" s="825"/>
      <c r="R1806" s="826"/>
      <c r="S1806" s="827"/>
      <c r="T1806" s="828"/>
      <c r="U1806" s="829"/>
      <c r="V1806" s="830"/>
      <c r="W1806" s="824" t="s">
        <v>4687</v>
      </c>
      <c r="X1806" s="824"/>
      <c r="Y1806" s="859" t="s">
        <v>5495</v>
      </c>
      <c r="Z1806" s="824"/>
    </row>
    <row r="1807" spans="1:26">
      <c r="A1807" s="817" t="s">
        <v>591</v>
      </c>
      <c r="B1807" s="817" t="s">
        <v>584</v>
      </c>
      <c r="C1807" s="831" t="s">
        <v>190</v>
      </c>
      <c r="D1807" s="819" t="str">
        <f t="shared" ref="D1807" si="1793">B1807&amp;" "&amp;" "&amp;C1807</f>
        <v>06-058  勇者イレブン</v>
      </c>
      <c r="E1807" s="841" t="s">
        <v>54</v>
      </c>
      <c r="F1807" s="821" t="s">
        <v>34</v>
      </c>
      <c r="G1807" s="833" t="s">
        <v>19</v>
      </c>
      <c r="H1807" s="835" t="s">
        <v>88</v>
      </c>
      <c r="I1807" s="17"/>
      <c r="J1807" s="17"/>
      <c r="K1807" s="35" t="s">
        <v>21</v>
      </c>
      <c r="L1807" s="33" t="s">
        <v>270</v>
      </c>
      <c r="M1807" s="803" t="s">
        <v>1093</v>
      </c>
      <c r="N1807" s="30" t="s">
        <v>494</v>
      </c>
      <c r="O1807" s="824"/>
      <c r="P1807" s="271"/>
      <c r="Q1807" s="825">
        <v>2190</v>
      </c>
      <c r="R1807" s="826">
        <v>1340</v>
      </c>
      <c r="S1807" s="827">
        <v>1160</v>
      </c>
      <c r="T1807" s="828">
        <v>1270</v>
      </c>
      <c r="U1807" s="829">
        <v>1090</v>
      </c>
      <c r="V1807" s="830">
        <f t="shared" ref="V1807" si="1794">SUM(Q1807:U1808)</f>
        <v>7050</v>
      </c>
      <c r="W1807" s="824"/>
      <c r="X1807" s="824"/>
      <c r="Y1807" s="706"/>
      <c r="Z1807" s="824"/>
    </row>
    <row r="1808" spans="1:26">
      <c r="A1808" s="817" t="s">
        <v>591</v>
      </c>
      <c r="B1808" s="817"/>
      <c r="C1808" s="831" t="s">
        <v>190</v>
      </c>
      <c r="D1808" s="819" t="s">
        <v>2</v>
      </c>
      <c r="E1808" s="841" t="s">
        <v>54</v>
      </c>
      <c r="F1808" s="821" t="s">
        <v>34</v>
      </c>
      <c r="G1808" s="833" t="s">
        <v>19</v>
      </c>
      <c r="H1808" s="835" t="s">
        <v>88</v>
      </c>
      <c r="I1808" s="17"/>
      <c r="J1808" s="17"/>
      <c r="K1808" s="7" t="s">
        <v>37</v>
      </c>
      <c r="L1808" s="33" t="s">
        <v>131</v>
      </c>
      <c r="M1808" s="803" t="s">
        <v>986</v>
      </c>
      <c r="N1808" s="30" t="s">
        <v>496</v>
      </c>
      <c r="O1808" s="824"/>
      <c r="P1808" s="271"/>
      <c r="Q1808" s="825"/>
      <c r="R1808" s="826"/>
      <c r="S1808" s="827"/>
      <c r="T1808" s="828"/>
      <c r="U1808" s="829"/>
      <c r="V1808" s="830"/>
      <c r="W1808" s="824"/>
      <c r="X1808" s="824"/>
      <c r="Y1808" s="706"/>
      <c r="Z1808" s="824"/>
    </row>
    <row r="1809" spans="1:26">
      <c r="A1809" s="817" t="s">
        <v>591</v>
      </c>
      <c r="B1809" s="817" t="s">
        <v>585</v>
      </c>
      <c r="C1809" s="831" t="s">
        <v>192</v>
      </c>
      <c r="D1809" s="819" t="str">
        <f t="shared" ref="D1809" si="1795">B1809&amp;" "&amp;" "&amp;C1809</f>
        <v>06-059  セーニャ</v>
      </c>
      <c r="E1809" s="841" t="s">
        <v>54</v>
      </c>
      <c r="F1809" s="821" t="s">
        <v>34</v>
      </c>
      <c r="G1809" s="822" t="s">
        <v>40</v>
      </c>
      <c r="H1809" s="843" t="s">
        <v>80</v>
      </c>
      <c r="I1809" s="17"/>
      <c r="J1809" s="17"/>
      <c r="K1809" s="11" t="s">
        <v>81</v>
      </c>
      <c r="L1809" s="33" t="s">
        <v>81</v>
      </c>
      <c r="M1809" s="803" t="s">
        <v>3614</v>
      </c>
      <c r="N1809" s="30" t="s">
        <v>490</v>
      </c>
      <c r="O1809" s="824"/>
      <c r="P1809" s="271"/>
      <c r="Q1809" s="825">
        <v>2150</v>
      </c>
      <c r="R1809" s="826">
        <v>1040</v>
      </c>
      <c r="S1809" s="827">
        <v>1500</v>
      </c>
      <c r="T1809" s="828">
        <v>1080</v>
      </c>
      <c r="U1809" s="829">
        <v>1280</v>
      </c>
      <c r="V1809" s="830">
        <f t="shared" ref="V1809" si="1796">SUM(Q1809:U1810)</f>
        <v>7050</v>
      </c>
      <c r="W1809" s="824"/>
      <c r="X1809" s="824"/>
      <c r="Y1809" s="706"/>
      <c r="Z1809" s="824"/>
    </row>
    <row r="1810" spans="1:26">
      <c r="A1810" s="817" t="s">
        <v>591</v>
      </c>
      <c r="B1810" s="817"/>
      <c r="C1810" s="831" t="s">
        <v>192</v>
      </c>
      <c r="D1810" s="819" t="s">
        <v>2</v>
      </c>
      <c r="E1810" s="841" t="s">
        <v>54</v>
      </c>
      <c r="F1810" s="821" t="s">
        <v>34</v>
      </c>
      <c r="G1810" s="822" t="s">
        <v>40</v>
      </c>
      <c r="H1810" s="843" t="s">
        <v>80</v>
      </c>
      <c r="I1810" s="17"/>
      <c r="J1810" s="17"/>
      <c r="K1810" s="11" t="s">
        <v>81</v>
      </c>
      <c r="L1810" s="33" t="s">
        <v>81</v>
      </c>
      <c r="M1810" s="803" t="s">
        <v>1042</v>
      </c>
      <c r="N1810" s="31" t="s">
        <v>492</v>
      </c>
      <c r="O1810" s="824"/>
      <c r="P1810" s="271"/>
      <c r="Q1810" s="825"/>
      <c r="R1810" s="826"/>
      <c r="S1810" s="827"/>
      <c r="T1810" s="828"/>
      <c r="U1810" s="829"/>
      <c r="V1810" s="830"/>
      <c r="W1810" s="824"/>
      <c r="X1810" s="824"/>
      <c r="Y1810" s="706"/>
      <c r="Z1810" s="824"/>
    </row>
    <row r="1811" spans="1:26">
      <c r="A1811" s="817" t="s">
        <v>591</v>
      </c>
      <c r="B1811" s="817" t="s">
        <v>586</v>
      </c>
      <c r="C1811" s="831" t="s">
        <v>204</v>
      </c>
      <c r="D1811" s="819" t="str">
        <f t="shared" ref="D1811" si="1797">B1811&amp;" "&amp;" "&amp;C1811</f>
        <v>06-060  ベロニカ</v>
      </c>
      <c r="E1811" s="841" t="s">
        <v>54</v>
      </c>
      <c r="F1811" s="821" t="s">
        <v>34</v>
      </c>
      <c r="G1811" s="822" t="s">
        <v>40</v>
      </c>
      <c r="H1811" s="822" t="s">
        <v>40</v>
      </c>
      <c r="I1811" s="17"/>
      <c r="J1811" s="17"/>
      <c r="K1811" s="35" t="s">
        <v>21</v>
      </c>
      <c r="L1811" s="33" t="s">
        <v>131</v>
      </c>
      <c r="M1811" s="803" t="s">
        <v>987</v>
      </c>
      <c r="N1811" s="30" t="s">
        <v>491</v>
      </c>
      <c r="O1811" s="824"/>
      <c r="P1811" s="271"/>
      <c r="Q1811" s="825">
        <v>2090</v>
      </c>
      <c r="R1811" s="826">
        <v>910</v>
      </c>
      <c r="S1811" s="827">
        <v>1650</v>
      </c>
      <c r="T1811" s="828">
        <v>1240</v>
      </c>
      <c r="U1811" s="829">
        <v>1160</v>
      </c>
      <c r="V1811" s="830">
        <f t="shared" ref="V1811" si="1798">SUM(Q1811:U1812)</f>
        <v>7050</v>
      </c>
      <c r="W1811" s="824"/>
      <c r="X1811" s="824"/>
      <c r="Y1811" s="706"/>
      <c r="Z1811" s="824"/>
    </row>
    <row r="1812" spans="1:26">
      <c r="A1812" s="817" t="s">
        <v>591</v>
      </c>
      <c r="B1812" s="817"/>
      <c r="C1812" s="831" t="s">
        <v>204</v>
      </c>
      <c r="D1812" s="819" t="s">
        <v>2</v>
      </c>
      <c r="E1812" s="841" t="s">
        <v>54</v>
      </c>
      <c r="F1812" s="821" t="s">
        <v>34</v>
      </c>
      <c r="G1812" s="822" t="s">
        <v>40</v>
      </c>
      <c r="H1812" s="822" t="s">
        <v>40</v>
      </c>
      <c r="I1812" s="17"/>
      <c r="J1812" s="17"/>
      <c r="K1812" s="7" t="s">
        <v>37</v>
      </c>
      <c r="L1812" s="33" t="s">
        <v>98</v>
      </c>
      <c r="M1812" s="37" t="s">
        <v>988</v>
      </c>
      <c r="N1812" s="30" t="s">
        <v>490</v>
      </c>
      <c r="O1812" s="824"/>
      <c r="P1812" s="271"/>
      <c r="Q1812" s="825"/>
      <c r="R1812" s="826"/>
      <c r="S1812" s="827"/>
      <c r="T1812" s="828"/>
      <c r="U1812" s="829"/>
      <c r="V1812" s="830"/>
      <c r="W1812" s="824"/>
      <c r="X1812" s="824"/>
      <c r="Y1812" s="706"/>
      <c r="Z1812" s="824"/>
    </row>
    <row r="1813" spans="1:26">
      <c r="A1813" s="817" t="s">
        <v>591</v>
      </c>
      <c r="B1813" s="817" t="s">
        <v>587</v>
      </c>
      <c r="C1813" s="831" t="s">
        <v>193</v>
      </c>
      <c r="D1813" s="819" t="str">
        <f t="shared" ref="D1813" si="1799">B1813&amp;" "&amp;" "&amp;C1813</f>
        <v>06-061  シルビア</v>
      </c>
      <c r="E1813" s="841" t="s">
        <v>54</v>
      </c>
      <c r="F1813" s="821" t="s">
        <v>34</v>
      </c>
      <c r="G1813" s="833" t="s">
        <v>19</v>
      </c>
      <c r="H1813" s="835" t="s">
        <v>88</v>
      </c>
      <c r="I1813" s="17"/>
      <c r="J1813" s="17"/>
      <c r="K1813" s="11" t="s">
        <v>81</v>
      </c>
      <c r="L1813" s="33" t="s">
        <v>81</v>
      </c>
      <c r="M1813" s="803" t="s">
        <v>1043</v>
      </c>
      <c r="N1813" s="30" t="s">
        <v>492</v>
      </c>
      <c r="O1813" s="824"/>
      <c r="P1813" s="271"/>
      <c r="Q1813" s="825">
        <v>2230</v>
      </c>
      <c r="R1813" s="826">
        <v>1220</v>
      </c>
      <c r="S1813" s="827">
        <v>1100</v>
      </c>
      <c r="T1813" s="828">
        <v>1280</v>
      </c>
      <c r="U1813" s="829">
        <v>1220</v>
      </c>
      <c r="V1813" s="830">
        <f t="shared" ref="V1813" si="1800">SUM(Q1813:U1814)</f>
        <v>7050</v>
      </c>
      <c r="W1813" s="824"/>
      <c r="X1813" s="824"/>
      <c r="Y1813" s="706"/>
      <c r="Z1813" s="824"/>
    </row>
    <row r="1814" spans="1:26">
      <c r="A1814" s="817" t="s">
        <v>591</v>
      </c>
      <c r="B1814" s="817"/>
      <c r="C1814" s="831" t="s">
        <v>193</v>
      </c>
      <c r="D1814" s="819" t="s">
        <v>2</v>
      </c>
      <c r="E1814" s="841" t="s">
        <v>54</v>
      </c>
      <c r="F1814" s="821" t="s">
        <v>34</v>
      </c>
      <c r="G1814" s="833" t="s">
        <v>19</v>
      </c>
      <c r="H1814" s="835" t="s">
        <v>88</v>
      </c>
      <c r="I1814" s="17"/>
      <c r="J1814" s="17"/>
      <c r="K1814" s="35" t="s">
        <v>21</v>
      </c>
      <c r="L1814" s="33" t="s">
        <v>131</v>
      </c>
      <c r="M1814" s="803" t="s">
        <v>3615</v>
      </c>
      <c r="N1814" s="31" t="s">
        <v>494</v>
      </c>
      <c r="O1814" s="824"/>
      <c r="P1814" s="271"/>
      <c r="Q1814" s="825"/>
      <c r="R1814" s="826"/>
      <c r="S1814" s="827"/>
      <c r="T1814" s="828"/>
      <c r="U1814" s="829"/>
      <c r="V1814" s="830"/>
      <c r="W1814" s="824"/>
      <c r="X1814" s="824"/>
      <c r="Y1814" s="706"/>
      <c r="Z1814" s="824"/>
    </row>
    <row r="1815" spans="1:26">
      <c r="A1815" s="817" t="s">
        <v>591</v>
      </c>
      <c r="B1815" s="817" t="s">
        <v>588</v>
      </c>
      <c r="C1815" s="831" t="s">
        <v>195</v>
      </c>
      <c r="D1815" s="819" t="str">
        <f t="shared" ref="D1815" si="1801">B1815&amp;" "&amp;" "&amp;C1815</f>
        <v>06-062  ロウ</v>
      </c>
      <c r="E1815" s="841" t="s">
        <v>54</v>
      </c>
      <c r="F1815" s="821" t="s">
        <v>34</v>
      </c>
      <c r="G1815" s="822" t="s">
        <v>40</v>
      </c>
      <c r="H1815" s="822" t="s">
        <v>40</v>
      </c>
      <c r="I1815" s="17"/>
      <c r="J1815" s="17"/>
      <c r="K1815" s="35" t="s">
        <v>21</v>
      </c>
      <c r="L1815" s="33" t="s">
        <v>3</v>
      </c>
      <c r="M1815" s="803" t="s">
        <v>3616</v>
      </c>
      <c r="N1815" s="30" t="s">
        <v>496</v>
      </c>
      <c r="O1815" s="824"/>
      <c r="P1815" s="271"/>
      <c r="Q1815" s="825">
        <v>2210</v>
      </c>
      <c r="R1815" s="826">
        <v>1200</v>
      </c>
      <c r="S1815" s="827">
        <v>1440</v>
      </c>
      <c r="T1815" s="828">
        <v>1020</v>
      </c>
      <c r="U1815" s="829">
        <v>1180</v>
      </c>
      <c r="V1815" s="830">
        <f t="shared" ref="V1815" si="1802">SUM(Q1815:U1816)</f>
        <v>7050</v>
      </c>
      <c r="W1815" s="824"/>
      <c r="X1815" s="824"/>
      <c r="Y1815" s="706"/>
      <c r="Z1815" s="824"/>
    </row>
    <row r="1816" spans="1:26">
      <c r="A1816" s="817" t="s">
        <v>591</v>
      </c>
      <c r="B1816" s="817"/>
      <c r="C1816" s="831" t="s">
        <v>195</v>
      </c>
      <c r="D1816" s="819" t="s">
        <v>2</v>
      </c>
      <c r="E1816" s="841" t="s">
        <v>54</v>
      </c>
      <c r="F1816" s="821" t="s">
        <v>34</v>
      </c>
      <c r="G1816" s="822" t="s">
        <v>40</v>
      </c>
      <c r="H1816" s="822" t="s">
        <v>40</v>
      </c>
      <c r="I1816" s="17"/>
      <c r="J1816" s="17"/>
      <c r="K1816" s="11" t="s">
        <v>81</v>
      </c>
      <c r="L1816" s="33" t="s">
        <v>81</v>
      </c>
      <c r="M1816" s="37" t="s">
        <v>989</v>
      </c>
      <c r="N1816" s="30" t="s">
        <v>490</v>
      </c>
      <c r="O1816" s="824"/>
      <c r="P1816" s="271"/>
      <c r="Q1816" s="825"/>
      <c r="R1816" s="826"/>
      <c r="S1816" s="827"/>
      <c r="T1816" s="828"/>
      <c r="U1816" s="829"/>
      <c r="V1816" s="830"/>
      <c r="W1816" s="824"/>
      <c r="X1816" s="824"/>
      <c r="Y1816" s="706"/>
      <c r="Z1816" s="824"/>
    </row>
    <row r="1817" spans="1:26">
      <c r="A1817" s="817" t="s">
        <v>591</v>
      </c>
      <c r="B1817" s="817" t="s">
        <v>589</v>
      </c>
      <c r="C1817" s="818" t="s">
        <v>328</v>
      </c>
      <c r="D1817" s="819" t="str">
        <f t="shared" ref="D1817" si="1803">B1817&amp;" "&amp;" "&amp;C1817</f>
        <v>06-063  超越魔王ダムド</v>
      </c>
      <c r="E1817" s="841" t="s">
        <v>54</v>
      </c>
      <c r="F1817" s="840" t="s">
        <v>74</v>
      </c>
      <c r="G1817" s="833" t="s">
        <v>19</v>
      </c>
      <c r="H1817" s="833" t="s">
        <v>19</v>
      </c>
      <c r="I1817" s="17"/>
      <c r="J1817" s="17"/>
      <c r="K1817" s="35" t="s">
        <v>21</v>
      </c>
      <c r="L1817" s="33" t="s">
        <v>270</v>
      </c>
      <c r="M1817" s="803" t="s">
        <v>1094</v>
      </c>
      <c r="N1817" s="30" t="s">
        <v>494</v>
      </c>
      <c r="O1817" s="824"/>
      <c r="P1817" s="271"/>
      <c r="Q1817" s="825">
        <v>2350</v>
      </c>
      <c r="R1817" s="826">
        <v>1640</v>
      </c>
      <c r="S1817" s="827">
        <v>1240</v>
      </c>
      <c r="T1817" s="828">
        <v>1130</v>
      </c>
      <c r="U1817" s="829">
        <v>790</v>
      </c>
      <c r="V1817" s="830">
        <f t="shared" ref="V1817" si="1804">SUM(Q1817:U1818)</f>
        <v>7150</v>
      </c>
      <c r="W1817" s="824"/>
      <c r="X1817" s="824"/>
      <c r="Y1817" s="706"/>
      <c r="Z1817" s="824"/>
    </row>
    <row r="1818" spans="1:26">
      <c r="A1818" s="817" t="s">
        <v>591</v>
      </c>
      <c r="B1818" s="817"/>
      <c r="C1818" s="818" t="s">
        <v>328</v>
      </c>
      <c r="D1818" s="819" t="s">
        <v>2</v>
      </c>
      <c r="E1818" s="841" t="s">
        <v>54</v>
      </c>
      <c r="F1818" s="840" t="s">
        <v>74</v>
      </c>
      <c r="G1818" s="833" t="s">
        <v>19</v>
      </c>
      <c r="H1818" s="833" t="s">
        <v>19</v>
      </c>
      <c r="I1818" s="17"/>
      <c r="J1818" s="17"/>
      <c r="K1818" s="35" t="s">
        <v>21</v>
      </c>
      <c r="L1818" s="33" t="s">
        <v>3</v>
      </c>
      <c r="M1818" s="803" t="s">
        <v>1207</v>
      </c>
      <c r="N1818" s="30" t="s">
        <v>491</v>
      </c>
      <c r="O1818" s="824"/>
      <c r="P1818" s="271"/>
      <c r="Q1818" s="825"/>
      <c r="R1818" s="826"/>
      <c r="S1818" s="827"/>
      <c r="T1818" s="828"/>
      <c r="U1818" s="829"/>
      <c r="V1818" s="830"/>
      <c r="W1818" s="824"/>
      <c r="X1818" s="824"/>
      <c r="Y1818" s="706"/>
      <c r="Z1818" s="824"/>
    </row>
    <row r="1819" spans="1:26">
      <c r="A1819" s="817" t="s">
        <v>591</v>
      </c>
      <c r="B1819" s="817" t="s">
        <v>590</v>
      </c>
      <c r="C1819" s="818" t="s">
        <v>319</v>
      </c>
      <c r="D1819" s="819" t="str">
        <f t="shared" ref="D1819" si="1805">B1819&amp;" "&amp;" "&amp;C1819</f>
        <v>06-064  超魔生物ハドラー</v>
      </c>
      <c r="E1819" s="820" t="s">
        <v>2700</v>
      </c>
      <c r="F1819" s="840" t="s">
        <v>74</v>
      </c>
      <c r="G1819" s="833" t="s">
        <v>19</v>
      </c>
      <c r="H1819" s="833" t="s">
        <v>19</v>
      </c>
      <c r="I1819" s="17"/>
      <c r="J1819" s="17"/>
      <c r="K1819" s="35" t="s">
        <v>21</v>
      </c>
      <c r="L1819" s="33" t="s">
        <v>270</v>
      </c>
      <c r="M1819" s="803" t="s">
        <v>1095</v>
      </c>
      <c r="N1819" s="30" t="s">
        <v>494</v>
      </c>
      <c r="O1819" s="824"/>
      <c r="P1819" s="271"/>
      <c r="Q1819" s="825">
        <v>2190</v>
      </c>
      <c r="R1819" s="826">
        <v>1660</v>
      </c>
      <c r="S1819" s="827">
        <v>1300</v>
      </c>
      <c r="T1819" s="828">
        <v>1130</v>
      </c>
      <c r="U1819" s="829">
        <v>1230</v>
      </c>
      <c r="V1819" s="830">
        <f t="shared" ref="V1819" si="1806">SUM(Q1819:U1820)</f>
        <v>7510</v>
      </c>
      <c r="W1819" s="824"/>
      <c r="X1819" s="824"/>
      <c r="Y1819" s="706"/>
      <c r="Z1819" s="824"/>
    </row>
    <row r="1820" spans="1:26">
      <c r="A1820" s="817" t="s">
        <v>591</v>
      </c>
      <c r="B1820" s="817"/>
      <c r="C1820" s="818" t="s">
        <v>319</v>
      </c>
      <c r="D1820" s="819" t="s">
        <v>2</v>
      </c>
      <c r="E1820" s="820" t="s">
        <v>2700</v>
      </c>
      <c r="F1820" s="840" t="s">
        <v>74</v>
      </c>
      <c r="G1820" s="833" t="s">
        <v>19</v>
      </c>
      <c r="H1820" s="833" t="s">
        <v>19</v>
      </c>
      <c r="I1820" s="17"/>
      <c r="J1820" s="17"/>
      <c r="K1820" s="35" t="s">
        <v>21</v>
      </c>
      <c r="L1820" s="33" t="s">
        <v>131</v>
      </c>
      <c r="M1820" s="803" t="s">
        <v>1096</v>
      </c>
      <c r="N1820" s="30" t="s">
        <v>496</v>
      </c>
      <c r="O1820" s="824"/>
      <c r="P1820" s="271"/>
      <c r="Q1820" s="825"/>
      <c r="R1820" s="826"/>
      <c r="S1820" s="827"/>
      <c r="T1820" s="828"/>
      <c r="U1820" s="829"/>
      <c r="V1820" s="830"/>
      <c r="W1820" s="824"/>
      <c r="X1820" s="824"/>
      <c r="Y1820" s="706"/>
      <c r="Z1820" s="824"/>
    </row>
    <row r="1821" spans="1:26">
      <c r="A1821" s="817" t="s">
        <v>591</v>
      </c>
      <c r="B1821" s="817" t="s">
        <v>593</v>
      </c>
      <c r="C1821" s="831" t="s">
        <v>192</v>
      </c>
      <c r="D1821" s="819" t="str">
        <f t="shared" ref="D1821" si="1807">B1821&amp;" "&amp;" "&amp;C1821</f>
        <v>06-065  セーニャ</v>
      </c>
      <c r="E1821" s="820" t="s">
        <v>2700</v>
      </c>
      <c r="F1821" s="821" t="s">
        <v>34</v>
      </c>
      <c r="G1821" s="822" t="s">
        <v>40</v>
      </c>
      <c r="H1821" s="843" t="s">
        <v>80</v>
      </c>
      <c r="I1821" s="15"/>
      <c r="J1821" s="15"/>
      <c r="K1821" s="35" t="s">
        <v>21</v>
      </c>
      <c r="L1821" s="33" t="s">
        <v>131</v>
      </c>
      <c r="M1821" s="803" t="s">
        <v>3617</v>
      </c>
      <c r="N1821" s="14" t="s">
        <v>491</v>
      </c>
      <c r="O1821" s="824"/>
      <c r="P1821" s="271"/>
      <c r="Q1821" s="825">
        <v>2260</v>
      </c>
      <c r="R1821" s="826">
        <v>1050</v>
      </c>
      <c r="S1821" s="827">
        <v>1620</v>
      </c>
      <c r="T1821" s="828">
        <v>1170</v>
      </c>
      <c r="U1821" s="829">
        <v>1300</v>
      </c>
      <c r="V1821" s="830">
        <f t="shared" ref="V1821" si="1808">SUM(Q1821:U1822)</f>
        <v>7400</v>
      </c>
      <c r="W1821" s="824"/>
      <c r="X1821" s="824"/>
      <c r="Y1821" s="706"/>
      <c r="Z1821" s="824"/>
    </row>
    <row r="1822" spans="1:26">
      <c r="A1822" s="817" t="s">
        <v>591</v>
      </c>
      <c r="B1822" s="817"/>
      <c r="C1822" s="831" t="s">
        <v>192</v>
      </c>
      <c r="D1822" s="819" t="s">
        <v>2</v>
      </c>
      <c r="E1822" s="820" t="s">
        <v>2700</v>
      </c>
      <c r="F1822" s="821" t="s">
        <v>34</v>
      </c>
      <c r="G1822" s="822" t="s">
        <v>40</v>
      </c>
      <c r="H1822" s="843" t="s">
        <v>80</v>
      </c>
      <c r="I1822" s="15"/>
      <c r="J1822" s="15"/>
      <c r="K1822" s="35" t="s">
        <v>21</v>
      </c>
      <c r="L1822" s="33" t="s">
        <v>131</v>
      </c>
      <c r="M1822" s="803" t="s">
        <v>990</v>
      </c>
      <c r="N1822" s="14" t="s">
        <v>491</v>
      </c>
      <c r="O1822" s="824"/>
      <c r="P1822" s="271"/>
      <c r="Q1822" s="825"/>
      <c r="R1822" s="826"/>
      <c r="S1822" s="827"/>
      <c r="T1822" s="828"/>
      <c r="U1822" s="829"/>
      <c r="V1822" s="830"/>
      <c r="W1822" s="824"/>
      <c r="X1822" s="824"/>
      <c r="Y1822" s="706"/>
      <c r="Z1822" s="824"/>
    </row>
    <row r="1823" spans="1:26">
      <c r="A1823" s="817" t="s">
        <v>591</v>
      </c>
      <c r="B1823" s="817" t="s">
        <v>594</v>
      </c>
      <c r="C1823" s="831" t="s">
        <v>204</v>
      </c>
      <c r="D1823" s="819" t="str">
        <f t="shared" ref="D1823" si="1809">B1823&amp;" "&amp;" "&amp;C1823</f>
        <v>06-066  ベロニカ</v>
      </c>
      <c r="E1823" s="820" t="s">
        <v>2700</v>
      </c>
      <c r="F1823" s="821" t="s">
        <v>34</v>
      </c>
      <c r="G1823" s="822" t="s">
        <v>40</v>
      </c>
      <c r="H1823" s="822" t="s">
        <v>40</v>
      </c>
      <c r="I1823" s="15"/>
      <c r="J1823" s="15"/>
      <c r="K1823" s="35" t="s">
        <v>21</v>
      </c>
      <c r="L1823" s="33" t="s">
        <v>106</v>
      </c>
      <c r="M1823" s="803" t="s">
        <v>3604</v>
      </c>
      <c r="N1823" s="14" t="s">
        <v>491</v>
      </c>
      <c r="O1823" s="824"/>
      <c r="P1823" s="271"/>
      <c r="Q1823" s="825">
        <v>2180</v>
      </c>
      <c r="R1823" s="826">
        <v>930</v>
      </c>
      <c r="S1823" s="827">
        <v>1760</v>
      </c>
      <c r="T1823" s="828">
        <v>1330</v>
      </c>
      <c r="U1823" s="829">
        <v>1200</v>
      </c>
      <c r="V1823" s="830">
        <f t="shared" ref="V1823" si="1810">SUM(Q1823:U1824)</f>
        <v>7400</v>
      </c>
      <c r="W1823" s="824"/>
      <c r="X1823" s="824"/>
      <c r="Y1823" s="706"/>
      <c r="Z1823" s="824"/>
    </row>
    <row r="1824" spans="1:26">
      <c r="A1824" s="817" t="s">
        <v>591</v>
      </c>
      <c r="B1824" s="817"/>
      <c r="C1824" s="831" t="s">
        <v>204</v>
      </c>
      <c r="D1824" s="819" t="s">
        <v>2</v>
      </c>
      <c r="E1824" s="820" t="s">
        <v>2700</v>
      </c>
      <c r="F1824" s="821" t="s">
        <v>34</v>
      </c>
      <c r="G1824" s="822" t="s">
        <v>40</v>
      </c>
      <c r="H1824" s="822" t="s">
        <v>40</v>
      </c>
      <c r="I1824" s="15"/>
      <c r="J1824" s="15"/>
      <c r="K1824" s="35" t="s">
        <v>21</v>
      </c>
      <c r="L1824" s="33" t="s">
        <v>131</v>
      </c>
      <c r="M1824" s="803" t="s">
        <v>991</v>
      </c>
      <c r="N1824" s="14" t="s">
        <v>491</v>
      </c>
      <c r="O1824" s="824"/>
      <c r="P1824" s="271"/>
      <c r="Q1824" s="825"/>
      <c r="R1824" s="826"/>
      <c r="S1824" s="827"/>
      <c r="T1824" s="828"/>
      <c r="U1824" s="829"/>
      <c r="V1824" s="830"/>
      <c r="W1824" s="824"/>
      <c r="X1824" s="824"/>
      <c r="Y1824" s="706"/>
      <c r="Z1824" s="824"/>
    </row>
    <row r="1825" spans="1:26">
      <c r="A1825" s="817" t="s">
        <v>591</v>
      </c>
      <c r="B1825" s="817" t="s">
        <v>595</v>
      </c>
      <c r="C1825" s="818" t="s">
        <v>598</v>
      </c>
      <c r="D1825" s="819" t="str">
        <f t="shared" ref="D1825" si="1811">B1825&amp;" "&amp;" "&amp;C1825</f>
        <v>06-067  魔導士ウルノーガ</v>
      </c>
      <c r="E1825" s="820" t="s">
        <v>2700</v>
      </c>
      <c r="F1825" s="840" t="s">
        <v>74</v>
      </c>
      <c r="G1825" s="822" t="s">
        <v>40</v>
      </c>
      <c r="H1825" s="822" t="s">
        <v>40</v>
      </c>
      <c r="I1825" s="15"/>
      <c r="J1825" s="15"/>
      <c r="K1825" s="7" t="s">
        <v>37</v>
      </c>
      <c r="L1825" s="33" t="s">
        <v>98</v>
      </c>
      <c r="M1825" s="803" t="s">
        <v>1097</v>
      </c>
      <c r="N1825" s="14" t="s">
        <v>492</v>
      </c>
      <c r="O1825" s="824"/>
      <c r="P1825" s="271"/>
      <c r="Q1825" s="825">
        <v>2510</v>
      </c>
      <c r="R1825" s="826">
        <v>810</v>
      </c>
      <c r="S1825" s="827">
        <v>1770</v>
      </c>
      <c r="T1825" s="828">
        <v>1150</v>
      </c>
      <c r="U1825" s="829">
        <v>1170</v>
      </c>
      <c r="V1825" s="830">
        <f t="shared" ref="V1825" si="1812">SUM(Q1825:U1826)</f>
        <v>7410</v>
      </c>
      <c r="W1825" s="824"/>
      <c r="X1825" s="824"/>
      <c r="Y1825" s="706"/>
      <c r="Z1825" s="824"/>
    </row>
    <row r="1826" spans="1:26">
      <c r="A1826" s="817" t="s">
        <v>591</v>
      </c>
      <c r="B1826" s="817"/>
      <c r="C1826" s="818" t="s">
        <v>598</v>
      </c>
      <c r="D1826" s="819" t="s">
        <v>2</v>
      </c>
      <c r="E1826" s="820" t="s">
        <v>2700</v>
      </c>
      <c r="F1826" s="840" t="s">
        <v>74</v>
      </c>
      <c r="G1826" s="822" t="s">
        <v>40</v>
      </c>
      <c r="H1826" s="822" t="s">
        <v>40</v>
      </c>
      <c r="I1826" s="15"/>
      <c r="J1826" s="15"/>
      <c r="K1826" s="8" t="s">
        <v>99</v>
      </c>
      <c r="L1826" s="33" t="s">
        <v>131</v>
      </c>
      <c r="M1826" s="803" t="s">
        <v>3998</v>
      </c>
      <c r="N1826" s="14" t="s">
        <v>490</v>
      </c>
      <c r="O1826" s="824"/>
      <c r="P1826" s="271"/>
      <c r="Q1826" s="825"/>
      <c r="R1826" s="826"/>
      <c r="S1826" s="827"/>
      <c r="T1826" s="828"/>
      <c r="U1826" s="829"/>
      <c r="V1826" s="830"/>
      <c r="W1826" s="824"/>
      <c r="X1826" s="824"/>
      <c r="Y1826" s="706"/>
      <c r="Z1826" s="824"/>
    </row>
    <row r="1827" spans="1:26">
      <c r="A1827" s="817" t="s">
        <v>1248</v>
      </c>
      <c r="B1827" s="817" t="s">
        <v>1283</v>
      </c>
      <c r="C1827" s="831" t="s">
        <v>2</v>
      </c>
      <c r="D1827" s="819" t="str">
        <f t="shared" ref="D1827" si="1813">B1827&amp;" "&amp;" "&amp;C1827</f>
        <v>05-001  ダイ</v>
      </c>
      <c r="E1827" s="858" t="s">
        <v>609</v>
      </c>
      <c r="F1827" s="821" t="s">
        <v>34</v>
      </c>
      <c r="G1827" s="833" t="s">
        <v>19</v>
      </c>
      <c r="H1827" s="822" t="s">
        <v>40</v>
      </c>
      <c r="I1827" s="845"/>
      <c r="J1827" s="845"/>
      <c r="K1827" s="46" t="s">
        <v>21</v>
      </c>
      <c r="L1827" s="41" t="s">
        <v>131</v>
      </c>
      <c r="M1827" s="51" t="s">
        <v>1776</v>
      </c>
      <c r="N1827" s="52" t="s">
        <v>491</v>
      </c>
      <c r="O1827" s="824"/>
      <c r="P1827" s="271"/>
      <c r="Q1827" s="825">
        <v>1430</v>
      </c>
      <c r="R1827" s="826">
        <v>1020</v>
      </c>
      <c r="S1827" s="827">
        <v>560</v>
      </c>
      <c r="T1827" s="828">
        <v>790</v>
      </c>
      <c r="U1827" s="829">
        <v>630</v>
      </c>
      <c r="V1827" s="830">
        <f t="shared" ref="V1827" si="1814">SUM(Q1827:U1828)</f>
        <v>4430</v>
      </c>
      <c r="W1827" s="824" t="s">
        <v>3389</v>
      </c>
      <c r="X1827" s="824"/>
      <c r="Y1827" s="706"/>
      <c r="Z1827" s="824"/>
    </row>
    <row r="1828" spans="1:26">
      <c r="A1828" s="817" t="s">
        <v>1248</v>
      </c>
      <c r="B1828" s="817"/>
      <c r="C1828" s="831" t="s">
        <v>2</v>
      </c>
      <c r="D1828" s="819" t="s">
        <v>2</v>
      </c>
      <c r="E1828" s="858" t="s">
        <v>609</v>
      </c>
      <c r="F1828" s="821" t="s">
        <v>34</v>
      </c>
      <c r="G1828" s="833" t="s">
        <v>19</v>
      </c>
      <c r="H1828" s="822" t="s">
        <v>40</v>
      </c>
      <c r="I1828" s="845"/>
      <c r="J1828" s="845"/>
      <c r="K1828" s="42"/>
      <c r="L1828" s="42"/>
      <c r="M1828" s="51"/>
      <c r="N1828" s="53"/>
      <c r="O1828" s="824"/>
      <c r="P1828" s="271"/>
      <c r="Q1828" s="825"/>
      <c r="R1828" s="826"/>
      <c r="S1828" s="827"/>
      <c r="T1828" s="828"/>
      <c r="U1828" s="829"/>
      <c r="V1828" s="830"/>
      <c r="W1828" s="824" t="s">
        <v>3389</v>
      </c>
      <c r="X1828" s="824"/>
      <c r="Y1828" s="706"/>
      <c r="Z1828" s="824"/>
    </row>
    <row r="1829" spans="1:26">
      <c r="A1829" s="817" t="s">
        <v>1248</v>
      </c>
      <c r="B1829" s="817" t="s">
        <v>1284</v>
      </c>
      <c r="C1829" s="831" t="s">
        <v>38</v>
      </c>
      <c r="D1829" s="819" t="str">
        <f t="shared" ref="D1829" si="1815">B1829&amp;" "&amp;" "&amp;C1829</f>
        <v>05-002  ポップ</v>
      </c>
      <c r="E1829" s="858" t="s">
        <v>609</v>
      </c>
      <c r="F1829" s="821" t="s">
        <v>34</v>
      </c>
      <c r="G1829" s="822" t="s">
        <v>40</v>
      </c>
      <c r="H1829" s="822" t="s">
        <v>40</v>
      </c>
      <c r="I1829" s="845"/>
      <c r="J1829" s="845"/>
      <c r="K1829" s="50" t="s">
        <v>21</v>
      </c>
      <c r="L1829" s="47" t="s">
        <v>270</v>
      </c>
      <c r="M1829" s="51" t="s">
        <v>1777</v>
      </c>
      <c r="N1829" s="52" t="s">
        <v>491</v>
      </c>
      <c r="O1829" s="824"/>
      <c r="P1829" s="271"/>
      <c r="Q1829" s="825">
        <v>1370</v>
      </c>
      <c r="R1829" s="826">
        <v>460</v>
      </c>
      <c r="S1829" s="827">
        <v>1180</v>
      </c>
      <c r="T1829" s="828">
        <v>770</v>
      </c>
      <c r="U1829" s="829">
        <v>650</v>
      </c>
      <c r="V1829" s="830">
        <f t="shared" ref="V1829" si="1816">SUM(Q1829:U1830)</f>
        <v>4430</v>
      </c>
      <c r="W1829" s="824" t="s">
        <v>3389</v>
      </c>
      <c r="X1829" s="824"/>
      <c r="Y1829" s="706"/>
      <c r="Z1829" s="824"/>
    </row>
    <row r="1830" spans="1:26">
      <c r="A1830" s="817" t="s">
        <v>1248</v>
      </c>
      <c r="B1830" s="817"/>
      <c r="C1830" s="831" t="s">
        <v>38</v>
      </c>
      <c r="D1830" s="819" t="s">
        <v>2</v>
      </c>
      <c r="E1830" s="858" t="s">
        <v>609</v>
      </c>
      <c r="F1830" s="821" t="s">
        <v>34</v>
      </c>
      <c r="G1830" s="822" t="s">
        <v>40</v>
      </c>
      <c r="H1830" s="822" t="s">
        <v>40</v>
      </c>
      <c r="I1830" s="845"/>
      <c r="J1830" s="845"/>
      <c r="K1830" s="42"/>
      <c r="L1830" s="42"/>
      <c r="M1830" s="51"/>
      <c r="N1830" s="53"/>
      <c r="O1830" s="824"/>
      <c r="P1830" s="271"/>
      <c r="Q1830" s="825"/>
      <c r="R1830" s="826"/>
      <c r="S1830" s="827"/>
      <c r="T1830" s="828"/>
      <c r="U1830" s="829"/>
      <c r="V1830" s="830"/>
      <c r="W1830" s="824" t="s">
        <v>3389</v>
      </c>
      <c r="X1830" s="824"/>
      <c r="Y1830" s="706"/>
      <c r="Z1830" s="824"/>
    </row>
    <row r="1831" spans="1:26">
      <c r="A1831" s="817" t="s">
        <v>1248</v>
      </c>
      <c r="B1831" s="817" t="s">
        <v>1285</v>
      </c>
      <c r="C1831" s="831" t="s">
        <v>183</v>
      </c>
      <c r="D1831" s="819" t="str">
        <f t="shared" ref="D1831" si="1817">B1831&amp;" "&amp;" "&amp;C1831</f>
        <v>05-003  マァム</v>
      </c>
      <c r="E1831" s="858" t="s">
        <v>609</v>
      </c>
      <c r="F1831" s="821" t="s">
        <v>34</v>
      </c>
      <c r="G1831" s="833" t="s">
        <v>19</v>
      </c>
      <c r="H1831" s="822" t="s">
        <v>40</v>
      </c>
      <c r="I1831" s="845"/>
      <c r="J1831" s="845"/>
      <c r="K1831" s="7" t="s">
        <v>37</v>
      </c>
      <c r="L1831" s="41" t="s">
        <v>98</v>
      </c>
      <c r="M1831" s="51" t="s">
        <v>1778</v>
      </c>
      <c r="N1831" s="52" t="s">
        <v>490</v>
      </c>
      <c r="O1831" s="824"/>
      <c r="P1831" s="271"/>
      <c r="Q1831" s="825">
        <v>1370</v>
      </c>
      <c r="R1831" s="826">
        <v>830</v>
      </c>
      <c r="S1831" s="827">
        <v>790</v>
      </c>
      <c r="T1831" s="828">
        <v>710</v>
      </c>
      <c r="U1831" s="829">
        <v>700</v>
      </c>
      <c r="V1831" s="830">
        <f t="shared" ref="V1831" si="1818">SUM(Q1831:U1832)</f>
        <v>4400</v>
      </c>
      <c r="W1831" s="824" t="s">
        <v>3389</v>
      </c>
      <c r="X1831" s="824"/>
      <c r="Y1831" s="706"/>
      <c r="Z1831" s="824"/>
    </row>
    <row r="1832" spans="1:26">
      <c r="A1832" s="817" t="s">
        <v>1248</v>
      </c>
      <c r="B1832" s="817"/>
      <c r="C1832" s="831" t="s">
        <v>183</v>
      </c>
      <c r="D1832" s="819" t="s">
        <v>2</v>
      </c>
      <c r="E1832" s="858" t="s">
        <v>609</v>
      </c>
      <c r="F1832" s="821" t="s">
        <v>34</v>
      </c>
      <c r="G1832" s="833" t="s">
        <v>19</v>
      </c>
      <c r="H1832" s="822" t="s">
        <v>40</v>
      </c>
      <c r="I1832" s="845"/>
      <c r="J1832" s="845"/>
      <c r="K1832" s="42"/>
      <c r="L1832" s="42"/>
      <c r="M1832" s="51"/>
      <c r="N1832" s="53"/>
      <c r="O1832" s="824"/>
      <c r="P1832" s="271"/>
      <c r="Q1832" s="825"/>
      <c r="R1832" s="826"/>
      <c r="S1832" s="827"/>
      <c r="T1832" s="828"/>
      <c r="U1832" s="829"/>
      <c r="V1832" s="830"/>
      <c r="W1832" s="824" t="s">
        <v>3389</v>
      </c>
      <c r="X1832" s="824"/>
      <c r="Y1832" s="706"/>
      <c r="Z1832" s="824"/>
    </row>
    <row r="1833" spans="1:26">
      <c r="A1833" s="817" t="s">
        <v>1248</v>
      </c>
      <c r="B1833" s="817" t="s">
        <v>1286</v>
      </c>
      <c r="C1833" s="831" t="s">
        <v>42</v>
      </c>
      <c r="D1833" s="819" t="str">
        <f t="shared" ref="D1833" si="1819">B1833&amp;" "&amp;" "&amp;C1833</f>
        <v>05-004  レオナ</v>
      </c>
      <c r="E1833" s="858" t="s">
        <v>609</v>
      </c>
      <c r="F1833" s="821" t="s">
        <v>34</v>
      </c>
      <c r="G1833" s="822" t="s">
        <v>40</v>
      </c>
      <c r="H1833" s="843" t="s">
        <v>80</v>
      </c>
      <c r="I1833" s="845"/>
      <c r="J1833" s="845"/>
      <c r="K1833" s="11" t="s">
        <v>81</v>
      </c>
      <c r="L1833" s="47" t="s">
        <v>81</v>
      </c>
      <c r="M1833" s="51" t="s">
        <v>3618</v>
      </c>
      <c r="N1833" s="52" t="s">
        <v>490</v>
      </c>
      <c r="O1833" s="824"/>
      <c r="P1833" s="271"/>
      <c r="Q1833" s="825">
        <v>1270</v>
      </c>
      <c r="R1833" s="826">
        <v>450</v>
      </c>
      <c r="S1833" s="827">
        <v>1130</v>
      </c>
      <c r="T1833" s="828">
        <v>840</v>
      </c>
      <c r="U1833" s="829">
        <v>690</v>
      </c>
      <c r="V1833" s="830">
        <f t="shared" ref="V1833" si="1820">SUM(Q1833:U1834)</f>
        <v>4380</v>
      </c>
      <c r="W1833" s="824" t="s">
        <v>3389</v>
      </c>
      <c r="X1833" s="824"/>
      <c r="Y1833" s="706"/>
      <c r="Z1833" s="824"/>
    </row>
    <row r="1834" spans="1:26">
      <c r="A1834" s="817" t="s">
        <v>1248</v>
      </c>
      <c r="B1834" s="817"/>
      <c r="C1834" s="831" t="s">
        <v>42</v>
      </c>
      <c r="D1834" s="819" t="s">
        <v>2</v>
      </c>
      <c r="E1834" s="858" t="s">
        <v>609</v>
      </c>
      <c r="F1834" s="821" t="s">
        <v>34</v>
      </c>
      <c r="G1834" s="822" t="s">
        <v>40</v>
      </c>
      <c r="H1834" s="843" t="s">
        <v>80</v>
      </c>
      <c r="I1834" s="845"/>
      <c r="J1834" s="845"/>
      <c r="K1834" s="42"/>
      <c r="L1834" s="42"/>
      <c r="M1834" s="51"/>
      <c r="N1834" s="53"/>
      <c r="O1834" s="824"/>
      <c r="P1834" s="271"/>
      <c r="Q1834" s="825"/>
      <c r="R1834" s="826"/>
      <c r="S1834" s="827"/>
      <c r="T1834" s="828"/>
      <c r="U1834" s="829"/>
      <c r="V1834" s="830"/>
      <c r="W1834" s="824" t="s">
        <v>3389</v>
      </c>
      <c r="X1834" s="824"/>
      <c r="Y1834" s="706"/>
      <c r="Z1834" s="824"/>
    </row>
    <row r="1835" spans="1:26">
      <c r="A1835" s="817" t="s">
        <v>1248</v>
      </c>
      <c r="B1835" s="817" t="s">
        <v>1287</v>
      </c>
      <c r="C1835" s="831" t="s">
        <v>4</v>
      </c>
      <c r="D1835" s="819" t="str">
        <f t="shared" ref="D1835" si="1821">B1835&amp;" "&amp;" "&amp;C1835</f>
        <v>05-005  クロコダイン</v>
      </c>
      <c r="E1835" s="858" t="s">
        <v>609</v>
      </c>
      <c r="F1835" s="821" t="s">
        <v>34</v>
      </c>
      <c r="G1835" s="842" t="s">
        <v>89</v>
      </c>
      <c r="H1835" s="833" t="s">
        <v>19</v>
      </c>
      <c r="I1835" s="845"/>
      <c r="J1835" s="845"/>
      <c r="K1835" s="46" t="s">
        <v>21</v>
      </c>
      <c r="L1835" s="41" t="s">
        <v>131</v>
      </c>
      <c r="M1835" s="51" t="s">
        <v>1779</v>
      </c>
      <c r="N1835" s="52" t="s">
        <v>495</v>
      </c>
      <c r="O1835" s="824"/>
      <c r="P1835" s="271"/>
      <c r="Q1835" s="825">
        <v>1500</v>
      </c>
      <c r="R1835" s="826">
        <v>1080</v>
      </c>
      <c r="S1835" s="827">
        <v>410</v>
      </c>
      <c r="T1835" s="828">
        <v>520</v>
      </c>
      <c r="U1835" s="829">
        <v>900</v>
      </c>
      <c r="V1835" s="830">
        <f t="shared" ref="V1835" si="1822">SUM(Q1835:U1836)</f>
        <v>4410</v>
      </c>
      <c r="W1835" s="824"/>
      <c r="X1835" s="824"/>
      <c r="Y1835" s="706"/>
      <c r="Z1835" s="824"/>
    </row>
    <row r="1836" spans="1:26">
      <c r="A1836" s="817" t="s">
        <v>1248</v>
      </c>
      <c r="B1836" s="817"/>
      <c r="C1836" s="831" t="s">
        <v>4</v>
      </c>
      <c r="D1836" s="819" t="s">
        <v>2</v>
      </c>
      <c r="E1836" s="858" t="s">
        <v>609</v>
      </c>
      <c r="F1836" s="821" t="s">
        <v>34</v>
      </c>
      <c r="G1836" s="842" t="s">
        <v>89</v>
      </c>
      <c r="H1836" s="833" t="s">
        <v>19</v>
      </c>
      <c r="I1836" s="845"/>
      <c r="J1836" s="845"/>
      <c r="K1836" s="42"/>
      <c r="L1836" s="42"/>
      <c r="M1836" s="51"/>
      <c r="N1836" s="53"/>
      <c r="O1836" s="824"/>
      <c r="P1836" s="271"/>
      <c r="Q1836" s="825"/>
      <c r="R1836" s="826"/>
      <c r="S1836" s="827"/>
      <c r="T1836" s="828"/>
      <c r="U1836" s="829"/>
      <c r="V1836" s="830"/>
      <c r="W1836" s="824"/>
      <c r="X1836" s="824"/>
      <c r="Y1836" s="706"/>
      <c r="Z1836" s="824"/>
    </row>
    <row r="1837" spans="1:26">
      <c r="A1837" s="817" t="s">
        <v>1248</v>
      </c>
      <c r="B1837" s="817" t="s">
        <v>1288</v>
      </c>
      <c r="C1837" s="831" t="s">
        <v>172</v>
      </c>
      <c r="D1837" s="819" t="str">
        <f t="shared" ref="D1837" si="1823">B1837&amp;" "&amp;" "&amp;C1837</f>
        <v>05-006  ヒュンケル</v>
      </c>
      <c r="E1837" s="858" t="s">
        <v>609</v>
      </c>
      <c r="F1837" s="821" t="s">
        <v>34</v>
      </c>
      <c r="G1837" s="833" t="s">
        <v>19</v>
      </c>
      <c r="H1837" s="833" t="s">
        <v>19</v>
      </c>
      <c r="I1837" s="845"/>
      <c r="J1837" s="845"/>
      <c r="K1837" s="46" t="s">
        <v>21</v>
      </c>
      <c r="L1837" s="41" t="s">
        <v>131</v>
      </c>
      <c r="M1837" s="39" t="s">
        <v>1780</v>
      </c>
      <c r="N1837" s="52" t="s">
        <v>496</v>
      </c>
      <c r="O1837" s="824"/>
      <c r="P1837" s="271"/>
      <c r="Q1837" s="825">
        <v>1470</v>
      </c>
      <c r="R1837" s="826">
        <v>1020</v>
      </c>
      <c r="S1837" s="827">
        <v>400</v>
      </c>
      <c r="T1837" s="828">
        <v>620</v>
      </c>
      <c r="U1837" s="829">
        <v>930</v>
      </c>
      <c r="V1837" s="830">
        <f t="shared" ref="V1837" si="1824">SUM(Q1837:U1838)</f>
        <v>4440</v>
      </c>
      <c r="W1837" s="824" t="s">
        <v>3389</v>
      </c>
      <c r="X1837" s="824"/>
      <c r="Y1837" s="706"/>
      <c r="Z1837" s="824"/>
    </row>
    <row r="1838" spans="1:26">
      <c r="A1838" s="817" t="s">
        <v>1248</v>
      </c>
      <c r="B1838" s="817"/>
      <c r="C1838" s="831" t="s">
        <v>172</v>
      </c>
      <c r="D1838" s="819" t="s">
        <v>2</v>
      </c>
      <c r="E1838" s="858" t="s">
        <v>609</v>
      </c>
      <c r="F1838" s="821" t="s">
        <v>34</v>
      </c>
      <c r="G1838" s="833" t="s">
        <v>19</v>
      </c>
      <c r="H1838" s="833" t="s">
        <v>19</v>
      </c>
      <c r="I1838" s="845"/>
      <c r="J1838" s="845"/>
      <c r="K1838" s="42"/>
      <c r="L1838" s="42"/>
      <c r="M1838" s="51"/>
      <c r="N1838" s="53"/>
      <c r="O1838" s="824"/>
      <c r="P1838" s="271"/>
      <c r="Q1838" s="825"/>
      <c r="R1838" s="826"/>
      <c r="S1838" s="827"/>
      <c r="T1838" s="828"/>
      <c r="U1838" s="829"/>
      <c r="V1838" s="830"/>
      <c r="W1838" s="824" t="s">
        <v>3389</v>
      </c>
      <c r="X1838" s="824"/>
      <c r="Y1838" s="706"/>
      <c r="Z1838" s="824"/>
    </row>
    <row r="1839" spans="1:26">
      <c r="A1839" s="817" t="s">
        <v>1248</v>
      </c>
      <c r="B1839" s="817" t="s">
        <v>1289</v>
      </c>
      <c r="C1839" s="831" t="s">
        <v>636</v>
      </c>
      <c r="D1839" s="819" t="str">
        <f t="shared" ref="D1839" si="1825">B1839&amp;" "&amp;" "&amp;C1839</f>
        <v>05-007  がいこつ</v>
      </c>
      <c r="E1839" s="858" t="s">
        <v>609</v>
      </c>
      <c r="F1839" s="856" t="s">
        <v>129</v>
      </c>
      <c r="G1839" s="833" t="s">
        <v>19</v>
      </c>
      <c r="H1839" s="833" t="s">
        <v>19</v>
      </c>
      <c r="I1839" s="845"/>
      <c r="J1839" s="845"/>
      <c r="K1839" s="11" t="s">
        <v>81</v>
      </c>
      <c r="L1839" s="47" t="s">
        <v>81</v>
      </c>
      <c r="M1839" s="51" t="s">
        <v>1753</v>
      </c>
      <c r="N1839" s="52" t="s">
        <v>492</v>
      </c>
      <c r="O1839" s="824">
        <v>3</v>
      </c>
      <c r="P1839" s="271"/>
      <c r="Q1839" s="825">
        <v>1330</v>
      </c>
      <c r="R1839" s="826">
        <v>900</v>
      </c>
      <c r="S1839" s="827">
        <v>570</v>
      </c>
      <c r="T1839" s="828">
        <v>640</v>
      </c>
      <c r="U1839" s="829">
        <v>890</v>
      </c>
      <c r="V1839" s="830">
        <f t="shared" ref="V1839" si="1826">SUM(Q1839:U1840)</f>
        <v>4330</v>
      </c>
      <c r="W1839" s="824" t="s">
        <v>3400</v>
      </c>
      <c r="X1839" s="824"/>
      <c r="Y1839" s="706"/>
      <c r="Z1839" s="824"/>
    </row>
    <row r="1840" spans="1:26">
      <c r="A1840" s="817" t="s">
        <v>1248</v>
      </c>
      <c r="B1840" s="817"/>
      <c r="C1840" s="831" t="s">
        <v>636</v>
      </c>
      <c r="D1840" s="819" t="s">
        <v>2</v>
      </c>
      <c r="E1840" s="858" t="s">
        <v>609</v>
      </c>
      <c r="F1840" s="856" t="s">
        <v>129</v>
      </c>
      <c r="G1840" s="833" t="s">
        <v>19</v>
      </c>
      <c r="H1840" s="833" t="s">
        <v>19</v>
      </c>
      <c r="I1840" s="845"/>
      <c r="J1840" s="845"/>
      <c r="K1840" s="42"/>
      <c r="L1840" s="42"/>
      <c r="M1840" s="51"/>
      <c r="N1840" s="53"/>
      <c r="O1840" s="824">
        <v>1</v>
      </c>
      <c r="P1840" s="271"/>
      <c r="Q1840" s="825"/>
      <c r="R1840" s="826"/>
      <c r="S1840" s="827"/>
      <c r="T1840" s="828"/>
      <c r="U1840" s="829"/>
      <c r="V1840" s="830"/>
      <c r="W1840" s="824" t="s">
        <v>3400</v>
      </c>
      <c r="X1840" s="824"/>
      <c r="Y1840" s="706"/>
      <c r="Z1840" s="824"/>
    </row>
    <row r="1841" spans="1:26">
      <c r="A1841" s="817" t="s">
        <v>1248</v>
      </c>
      <c r="B1841" s="817" t="s">
        <v>1290</v>
      </c>
      <c r="C1841" s="831" t="s">
        <v>1210</v>
      </c>
      <c r="D1841" s="819" t="str">
        <f t="shared" ref="D1841" si="1827">B1841&amp;" "&amp;" "&amp;C1841</f>
        <v>05-008  くさった死体</v>
      </c>
      <c r="E1841" s="858" t="s">
        <v>609</v>
      </c>
      <c r="F1841" s="856" t="s">
        <v>129</v>
      </c>
      <c r="G1841" s="833" t="s">
        <v>19</v>
      </c>
      <c r="H1841" s="842" t="s">
        <v>89</v>
      </c>
      <c r="I1841" s="845"/>
      <c r="J1841" s="845"/>
      <c r="K1841" s="46" t="s">
        <v>21</v>
      </c>
      <c r="L1841" s="41" t="s">
        <v>131</v>
      </c>
      <c r="M1841" s="51" t="s">
        <v>1781</v>
      </c>
      <c r="N1841" s="52" t="s">
        <v>491</v>
      </c>
      <c r="O1841" s="824">
        <v>3</v>
      </c>
      <c r="P1841" s="271"/>
      <c r="Q1841" s="825">
        <v>1350</v>
      </c>
      <c r="R1841" s="826">
        <v>1010</v>
      </c>
      <c r="S1841" s="827">
        <v>300</v>
      </c>
      <c r="T1841" s="828">
        <v>560</v>
      </c>
      <c r="U1841" s="829">
        <v>1110</v>
      </c>
      <c r="V1841" s="830">
        <f t="shared" ref="V1841" si="1828">SUM(Q1841:U1842)</f>
        <v>4330</v>
      </c>
      <c r="W1841" s="824"/>
      <c r="X1841" s="824"/>
      <c r="Y1841" s="706"/>
      <c r="Z1841" s="824"/>
    </row>
    <row r="1842" spans="1:26">
      <c r="A1842" s="817" t="s">
        <v>1248</v>
      </c>
      <c r="B1842" s="817"/>
      <c r="C1842" s="831" t="s">
        <v>1210</v>
      </c>
      <c r="D1842" s="819" t="s">
        <v>2</v>
      </c>
      <c r="E1842" s="858" t="s">
        <v>609</v>
      </c>
      <c r="F1842" s="856" t="s">
        <v>129</v>
      </c>
      <c r="G1842" s="833" t="s">
        <v>19</v>
      </c>
      <c r="H1842" s="842" t="s">
        <v>89</v>
      </c>
      <c r="I1842" s="845"/>
      <c r="J1842" s="845"/>
      <c r="K1842" s="42"/>
      <c r="L1842" s="42"/>
      <c r="M1842" s="51"/>
      <c r="N1842" s="53"/>
      <c r="O1842" s="824">
        <v>1</v>
      </c>
      <c r="P1842" s="271"/>
      <c r="Q1842" s="825"/>
      <c r="R1842" s="826"/>
      <c r="S1842" s="827"/>
      <c r="T1842" s="828"/>
      <c r="U1842" s="829"/>
      <c r="V1842" s="830"/>
      <c r="W1842" s="824"/>
      <c r="X1842" s="824"/>
      <c r="Y1842" s="706"/>
      <c r="Z1842" s="824"/>
    </row>
    <row r="1843" spans="1:26">
      <c r="A1843" s="817" t="s">
        <v>1248</v>
      </c>
      <c r="B1843" s="817" t="s">
        <v>1291</v>
      </c>
      <c r="C1843" s="831" t="s">
        <v>637</v>
      </c>
      <c r="D1843" s="819" t="str">
        <f t="shared" ref="D1843" si="1829">B1843&amp;" "&amp;" "&amp;C1843</f>
        <v>05-009  ミイラ男</v>
      </c>
      <c r="E1843" s="858" t="s">
        <v>609</v>
      </c>
      <c r="F1843" s="856" t="s">
        <v>129</v>
      </c>
      <c r="G1843" s="833" t="s">
        <v>19</v>
      </c>
      <c r="H1843" s="833" t="s">
        <v>19</v>
      </c>
      <c r="I1843" s="845"/>
      <c r="J1843" s="845"/>
      <c r="K1843" s="8" t="s">
        <v>99</v>
      </c>
      <c r="L1843" s="41" t="s">
        <v>131</v>
      </c>
      <c r="M1843" s="51" t="s">
        <v>3619</v>
      </c>
      <c r="N1843" s="52" t="s">
        <v>491</v>
      </c>
      <c r="O1843" s="824">
        <v>3</v>
      </c>
      <c r="P1843" s="271"/>
      <c r="Q1843" s="825">
        <v>1400</v>
      </c>
      <c r="R1843" s="826">
        <v>820</v>
      </c>
      <c r="S1843" s="827">
        <v>480</v>
      </c>
      <c r="T1843" s="828">
        <v>650</v>
      </c>
      <c r="U1843" s="829">
        <v>990</v>
      </c>
      <c r="V1843" s="830">
        <f t="shared" ref="V1843" si="1830">SUM(Q1843:U1844)</f>
        <v>4340</v>
      </c>
      <c r="W1843" s="824"/>
      <c r="X1843" s="824"/>
      <c r="Y1843" s="706"/>
      <c r="Z1843" s="824"/>
    </row>
    <row r="1844" spans="1:26">
      <c r="A1844" s="817" t="s">
        <v>1248</v>
      </c>
      <c r="B1844" s="817"/>
      <c r="C1844" s="831" t="s">
        <v>637</v>
      </c>
      <c r="D1844" s="819" t="s">
        <v>2</v>
      </c>
      <c r="E1844" s="858" t="s">
        <v>609</v>
      </c>
      <c r="F1844" s="856" t="s">
        <v>129</v>
      </c>
      <c r="G1844" s="833" t="s">
        <v>19</v>
      </c>
      <c r="H1844" s="833" t="s">
        <v>19</v>
      </c>
      <c r="I1844" s="845"/>
      <c r="J1844" s="845"/>
      <c r="K1844" s="42"/>
      <c r="L1844" s="42"/>
      <c r="M1844" s="51"/>
      <c r="N1844" s="53"/>
      <c r="O1844" s="824">
        <v>1</v>
      </c>
      <c r="P1844" s="271"/>
      <c r="Q1844" s="825"/>
      <c r="R1844" s="826"/>
      <c r="S1844" s="827"/>
      <c r="T1844" s="828"/>
      <c r="U1844" s="829"/>
      <c r="V1844" s="830"/>
      <c r="W1844" s="824"/>
      <c r="X1844" s="824"/>
      <c r="Y1844" s="706"/>
      <c r="Z1844" s="824"/>
    </row>
    <row r="1845" spans="1:26">
      <c r="A1845" s="817" t="s">
        <v>1248</v>
      </c>
      <c r="B1845" s="817" t="s">
        <v>1292</v>
      </c>
      <c r="C1845" s="831" t="s">
        <v>1211</v>
      </c>
      <c r="D1845" s="819" t="str">
        <f t="shared" ref="D1845" si="1831">B1845&amp;" "&amp;" "&amp;C1845</f>
        <v>05-010  ボーンファイター</v>
      </c>
      <c r="E1845" s="858" t="s">
        <v>609</v>
      </c>
      <c r="F1845" s="856" t="s">
        <v>129</v>
      </c>
      <c r="G1845" s="833" t="s">
        <v>19</v>
      </c>
      <c r="H1845" s="833" t="s">
        <v>19</v>
      </c>
      <c r="I1845" s="845"/>
      <c r="J1845" s="845"/>
      <c r="K1845" s="46" t="s">
        <v>21</v>
      </c>
      <c r="L1845" s="41" t="s">
        <v>131</v>
      </c>
      <c r="M1845" s="51" t="s">
        <v>1782</v>
      </c>
      <c r="N1845" s="52" t="s">
        <v>491</v>
      </c>
      <c r="O1845" s="824"/>
      <c r="P1845" s="271"/>
      <c r="Q1845" s="825">
        <v>1300</v>
      </c>
      <c r="R1845" s="826">
        <v>1090</v>
      </c>
      <c r="S1845" s="827">
        <v>480</v>
      </c>
      <c r="T1845" s="828">
        <v>750</v>
      </c>
      <c r="U1845" s="829">
        <v>740</v>
      </c>
      <c r="V1845" s="830">
        <f t="shared" ref="V1845" si="1832">SUM(Q1845:U1846)</f>
        <v>4360</v>
      </c>
      <c r="W1845" s="443" t="s">
        <v>3400</v>
      </c>
      <c r="X1845" s="824"/>
      <c r="Y1845" s="706"/>
      <c r="Z1845" s="824"/>
    </row>
    <row r="1846" spans="1:26">
      <c r="A1846" s="817" t="s">
        <v>1248</v>
      </c>
      <c r="B1846" s="817"/>
      <c r="C1846" s="831" t="s">
        <v>1211</v>
      </c>
      <c r="D1846" s="819" t="s">
        <v>2</v>
      </c>
      <c r="E1846" s="858" t="s">
        <v>609</v>
      </c>
      <c r="F1846" s="856" t="s">
        <v>129</v>
      </c>
      <c r="G1846" s="833" t="s">
        <v>19</v>
      </c>
      <c r="H1846" s="833" t="s">
        <v>19</v>
      </c>
      <c r="I1846" s="845"/>
      <c r="J1846" s="845"/>
      <c r="K1846" s="42"/>
      <c r="L1846" s="42"/>
      <c r="M1846" s="51"/>
      <c r="N1846" s="53"/>
      <c r="O1846" s="824"/>
      <c r="P1846" s="271"/>
      <c r="Q1846" s="825"/>
      <c r="R1846" s="826"/>
      <c r="S1846" s="827"/>
      <c r="T1846" s="828"/>
      <c r="U1846" s="829"/>
      <c r="V1846" s="830"/>
      <c r="W1846" s="443" t="s">
        <v>4688</v>
      </c>
      <c r="X1846" s="824"/>
      <c r="Y1846" s="706"/>
      <c r="Z1846" s="824"/>
    </row>
    <row r="1847" spans="1:26">
      <c r="A1847" s="817" t="s">
        <v>1248</v>
      </c>
      <c r="B1847" s="817" t="s">
        <v>1293</v>
      </c>
      <c r="C1847" s="831" t="s">
        <v>1222</v>
      </c>
      <c r="D1847" s="819" t="str">
        <f t="shared" ref="D1847" si="1833">B1847&amp;" "&amp;" "&amp;C1847</f>
        <v>05-011  ホークマン</v>
      </c>
      <c r="E1847" s="858" t="s">
        <v>609</v>
      </c>
      <c r="F1847" s="852" t="s">
        <v>75</v>
      </c>
      <c r="G1847" s="833" t="s">
        <v>19</v>
      </c>
      <c r="H1847" s="835" t="s">
        <v>88</v>
      </c>
      <c r="I1847" s="845"/>
      <c r="J1847" s="845"/>
      <c r="K1847" s="7" t="s">
        <v>37</v>
      </c>
      <c r="L1847" s="47" t="s">
        <v>453</v>
      </c>
      <c r="M1847" s="51" t="s">
        <v>3620</v>
      </c>
      <c r="N1847" s="52" t="s">
        <v>491</v>
      </c>
      <c r="O1847" s="824"/>
      <c r="P1847" s="271"/>
      <c r="Q1847" s="825">
        <v>1280</v>
      </c>
      <c r="R1847" s="826">
        <v>780</v>
      </c>
      <c r="S1847" s="827">
        <v>500</v>
      </c>
      <c r="T1847" s="828">
        <v>920</v>
      </c>
      <c r="U1847" s="829">
        <v>870</v>
      </c>
      <c r="V1847" s="830">
        <f t="shared" ref="V1847" si="1834">SUM(Q1847:U1848)</f>
        <v>4350</v>
      </c>
      <c r="W1847" s="824"/>
      <c r="X1847" s="824"/>
      <c r="Y1847" s="706"/>
      <c r="Z1847" s="824"/>
    </row>
    <row r="1848" spans="1:26">
      <c r="A1848" s="817" t="s">
        <v>1248</v>
      </c>
      <c r="B1848" s="817"/>
      <c r="C1848" s="831" t="s">
        <v>1222</v>
      </c>
      <c r="D1848" s="819" t="s">
        <v>2</v>
      </c>
      <c r="E1848" s="858" t="s">
        <v>609</v>
      </c>
      <c r="F1848" s="852" t="s">
        <v>75</v>
      </c>
      <c r="G1848" s="833" t="s">
        <v>19</v>
      </c>
      <c r="H1848" s="835" t="s">
        <v>88</v>
      </c>
      <c r="I1848" s="845"/>
      <c r="J1848" s="845"/>
      <c r="K1848" s="42"/>
      <c r="L1848" s="42"/>
      <c r="M1848" s="51"/>
      <c r="N1848" s="53"/>
      <c r="O1848" s="824"/>
      <c r="P1848" s="271"/>
      <c r="Q1848" s="825"/>
      <c r="R1848" s="826"/>
      <c r="S1848" s="827"/>
      <c r="T1848" s="828"/>
      <c r="U1848" s="829"/>
      <c r="V1848" s="830"/>
      <c r="W1848" s="824"/>
      <c r="X1848" s="824"/>
      <c r="Y1848" s="706"/>
      <c r="Z1848" s="824"/>
    </row>
    <row r="1849" spans="1:26">
      <c r="A1849" s="817" t="s">
        <v>1248</v>
      </c>
      <c r="B1849" s="817" t="s">
        <v>1294</v>
      </c>
      <c r="C1849" s="831" t="s">
        <v>1223</v>
      </c>
      <c r="D1849" s="819" t="str">
        <f t="shared" ref="D1849" si="1835">B1849&amp;" "&amp;" "&amp;C1849</f>
        <v>05-012  ガーゴイル</v>
      </c>
      <c r="E1849" s="858" t="s">
        <v>609</v>
      </c>
      <c r="F1849" s="852" t="s">
        <v>75</v>
      </c>
      <c r="G1849" s="833" t="s">
        <v>1224</v>
      </c>
      <c r="H1849" s="833" t="s">
        <v>1224</v>
      </c>
      <c r="I1849" s="845"/>
      <c r="J1849" s="845"/>
      <c r="K1849" s="8" t="s">
        <v>99</v>
      </c>
      <c r="L1849" s="41" t="s">
        <v>131</v>
      </c>
      <c r="M1849" s="51" t="s">
        <v>3621</v>
      </c>
      <c r="N1849" s="52" t="s">
        <v>491</v>
      </c>
      <c r="O1849" s="824">
        <v>3</v>
      </c>
      <c r="P1849" s="271"/>
      <c r="Q1849" s="825">
        <v>1280</v>
      </c>
      <c r="R1849" s="826">
        <v>910</v>
      </c>
      <c r="S1849" s="827">
        <v>460</v>
      </c>
      <c r="T1849" s="828">
        <v>930</v>
      </c>
      <c r="U1849" s="829">
        <v>790</v>
      </c>
      <c r="V1849" s="830">
        <f t="shared" ref="V1849" si="1836">SUM(Q1849:U1850)</f>
        <v>4370</v>
      </c>
      <c r="W1849" s="824"/>
      <c r="X1849" s="824"/>
      <c r="Y1849" s="706"/>
      <c r="Z1849" s="824"/>
    </row>
    <row r="1850" spans="1:26">
      <c r="A1850" s="817" t="s">
        <v>1248</v>
      </c>
      <c r="B1850" s="817"/>
      <c r="C1850" s="831" t="s">
        <v>1223</v>
      </c>
      <c r="D1850" s="819" t="s">
        <v>2</v>
      </c>
      <c r="E1850" s="858" t="s">
        <v>609</v>
      </c>
      <c r="F1850" s="852" t="s">
        <v>75</v>
      </c>
      <c r="G1850" s="833" t="s">
        <v>19</v>
      </c>
      <c r="H1850" s="833" t="s">
        <v>19</v>
      </c>
      <c r="I1850" s="845"/>
      <c r="J1850" s="845"/>
      <c r="K1850" s="42"/>
      <c r="L1850" s="42"/>
      <c r="M1850" s="51"/>
      <c r="N1850" s="53"/>
      <c r="O1850" s="824">
        <v>1</v>
      </c>
      <c r="P1850" s="271"/>
      <c r="Q1850" s="825"/>
      <c r="R1850" s="826"/>
      <c r="S1850" s="827"/>
      <c r="T1850" s="828"/>
      <c r="U1850" s="829"/>
      <c r="V1850" s="830"/>
      <c r="W1850" s="824"/>
      <c r="X1850" s="824"/>
      <c r="Y1850" s="706"/>
      <c r="Z1850" s="824"/>
    </row>
    <row r="1851" spans="1:26">
      <c r="A1851" s="817" t="s">
        <v>1248</v>
      </c>
      <c r="B1851" s="817" t="s">
        <v>1295</v>
      </c>
      <c r="C1851" s="831" t="s">
        <v>1212</v>
      </c>
      <c r="D1851" s="819" t="str">
        <f t="shared" ref="D1851" si="1837">B1851&amp;" "&amp;" "&amp;C1851</f>
        <v>05-013  ギズモ</v>
      </c>
      <c r="E1851" s="858" t="s">
        <v>609</v>
      </c>
      <c r="F1851" s="855" t="s">
        <v>130</v>
      </c>
      <c r="G1851" s="842" t="s">
        <v>89</v>
      </c>
      <c r="H1851" s="822" t="s">
        <v>40</v>
      </c>
      <c r="I1851" s="845"/>
      <c r="J1851" s="845"/>
      <c r="K1851" s="7" t="s">
        <v>37</v>
      </c>
      <c r="L1851" s="41" t="s">
        <v>20</v>
      </c>
      <c r="M1851" s="51" t="s">
        <v>3622</v>
      </c>
      <c r="N1851" s="52" t="s">
        <v>491</v>
      </c>
      <c r="O1851" s="824">
        <v>3</v>
      </c>
      <c r="P1851" s="271"/>
      <c r="Q1851" s="825">
        <v>1270</v>
      </c>
      <c r="R1851" s="826">
        <v>570</v>
      </c>
      <c r="S1851" s="827">
        <v>940</v>
      </c>
      <c r="T1851" s="828">
        <v>880</v>
      </c>
      <c r="U1851" s="829">
        <v>640</v>
      </c>
      <c r="V1851" s="830">
        <f t="shared" ref="V1851" si="1838">SUM(Q1851:U1852)</f>
        <v>4300</v>
      </c>
      <c r="W1851" s="824"/>
      <c r="X1851" s="824"/>
      <c r="Y1851" s="706"/>
      <c r="Z1851" s="824"/>
    </row>
    <row r="1852" spans="1:26">
      <c r="A1852" s="817" t="s">
        <v>1248</v>
      </c>
      <c r="B1852" s="817"/>
      <c r="C1852" s="831" t="s">
        <v>1212</v>
      </c>
      <c r="D1852" s="819" t="s">
        <v>2</v>
      </c>
      <c r="E1852" s="858" t="s">
        <v>609</v>
      </c>
      <c r="F1852" s="855" t="s">
        <v>130</v>
      </c>
      <c r="G1852" s="842" t="s">
        <v>89</v>
      </c>
      <c r="H1852" s="822" t="s">
        <v>40</v>
      </c>
      <c r="I1852" s="845"/>
      <c r="J1852" s="845"/>
      <c r="K1852" s="42"/>
      <c r="L1852" s="42"/>
      <c r="M1852" s="51"/>
      <c r="N1852" s="53"/>
      <c r="O1852" s="824">
        <v>1</v>
      </c>
      <c r="P1852" s="271"/>
      <c r="Q1852" s="825"/>
      <c r="R1852" s="826"/>
      <c r="S1852" s="827"/>
      <c r="T1852" s="828"/>
      <c r="U1852" s="829"/>
      <c r="V1852" s="830"/>
      <c r="W1852" s="824"/>
      <c r="X1852" s="824"/>
      <c r="Y1852" s="706"/>
      <c r="Z1852" s="824"/>
    </row>
    <row r="1853" spans="1:26">
      <c r="A1853" s="817" t="s">
        <v>1248</v>
      </c>
      <c r="B1853" s="817" t="s">
        <v>1296</v>
      </c>
      <c r="C1853" s="831" t="s">
        <v>646</v>
      </c>
      <c r="D1853" s="819" t="str">
        <f t="shared" ref="D1853" si="1839">B1853&amp;" "&amp;" "&amp;C1853</f>
        <v>05-014  ヒートギズモ</v>
      </c>
      <c r="E1853" s="858" t="s">
        <v>609</v>
      </c>
      <c r="F1853" s="855" t="s">
        <v>130</v>
      </c>
      <c r="G1853" s="842" t="s">
        <v>89</v>
      </c>
      <c r="H1853" s="822" t="s">
        <v>40</v>
      </c>
      <c r="I1853" s="845"/>
      <c r="J1853" s="845"/>
      <c r="K1853" s="7" t="s">
        <v>37</v>
      </c>
      <c r="L1853" s="41" t="s">
        <v>20</v>
      </c>
      <c r="M1853" s="51" t="s">
        <v>1732</v>
      </c>
      <c r="N1853" s="114" t="s">
        <v>491</v>
      </c>
      <c r="O1853" s="824"/>
      <c r="P1853" s="271"/>
      <c r="Q1853" s="825">
        <v>1290</v>
      </c>
      <c r="R1853" s="826">
        <v>550</v>
      </c>
      <c r="S1853" s="827">
        <v>930</v>
      </c>
      <c r="T1853" s="828">
        <v>940</v>
      </c>
      <c r="U1853" s="829">
        <v>600</v>
      </c>
      <c r="V1853" s="830">
        <f t="shared" ref="V1853" si="1840">SUM(Q1853:U1854)</f>
        <v>4310</v>
      </c>
      <c r="W1853" s="831" t="s">
        <v>3392</v>
      </c>
      <c r="X1853" s="824"/>
      <c r="Y1853" s="706"/>
      <c r="Z1853" s="824"/>
    </row>
    <row r="1854" spans="1:26">
      <c r="A1854" s="817" t="s">
        <v>1248</v>
      </c>
      <c r="B1854" s="817"/>
      <c r="C1854" s="831" t="s">
        <v>646</v>
      </c>
      <c r="D1854" s="819" t="s">
        <v>2</v>
      </c>
      <c r="E1854" s="858" t="s">
        <v>609</v>
      </c>
      <c r="F1854" s="855" t="s">
        <v>130</v>
      </c>
      <c r="G1854" s="842" t="s">
        <v>89</v>
      </c>
      <c r="H1854" s="822" t="s">
        <v>40</v>
      </c>
      <c r="I1854" s="845"/>
      <c r="J1854" s="845"/>
      <c r="K1854" s="42"/>
      <c r="L1854" s="42"/>
      <c r="M1854" s="51"/>
      <c r="N1854" s="53"/>
      <c r="O1854" s="824"/>
      <c r="P1854" s="271"/>
      <c r="Q1854" s="825"/>
      <c r="R1854" s="826"/>
      <c r="S1854" s="827"/>
      <c r="T1854" s="828"/>
      <c r="U1854" s="829"/>
      <c r="V1854" s="830"/>
      <c r="W1854" s="831" t="s">
        <v>3392</v>
      </c>
      <c r="X1854" s="824"/>
      <c r="Y1854" s="706"/>
      <c r="Z1854" s="824"/>
    </row>
    <row r="1855" spans="1:26">
      <c r="A1855" s="817" t="s">
        <v>1248</v>
      </c>
      <c r="B1855" s="817" t="s">
        <v>1297</v>
      </c>
      <c r="C1855" s="831" t="s">
        <v>123</v>
      </c>
      <c r="D1855" s="819" t="str">
        <f t="shared" ref="D1855" si="1841">B1855&amp;" "&amp;" "&amp;C1855</f>
        <v>05-015  ばくだん岩</v>
      </c>
      <c r="E1855" s="858" t="s">
        <v>609</v>
      </c>
      <c r="F1855" s="855" t="s">
        <v>130</v>
      </c>
      <c r="G1855" s="833" t="s">
        <v>19</v>
      </c>
      <c r="H1855" s="833" t="s">
        <v>19</v>
      </c>
      <c r="I1855" s="845"/>
      <c r="J1855" s="845"/>
      <c r="K1855" s="7" t="s">
        <v>37</v>
      </c>
      <c r="L1855" s="47" t="s">
        <v>39</v>
      </c>
      <c r="M1855" s="51" t="s">
        <v>3623</v>
      </c>
      <c r="N1855" s="52" t="s">
        <v>490</v>
      </c>
      <c r="O1855" s="824" t="s">
        <v>1724</v>
      </c>
      <c r="P1855" s="271"/>
      <c r="Q1855" s="825">
        <v>1400</v>
      </c>
      <c r="R1855" s="826">
        <v>990</v>
      </c>
      <c r="S1855" s="827">
        <v>480</v>
      </c>
      <c r="T1855" s="828">
        <v>560</v>
      </c>
      <c r="U1855" s="829">
        <v>930</v>
      </c>
      <c r="V1855" s="830">
        <f t="shared" ref="V1855" si="1842">SUM(Q1855:U1856)</f>
        <v>4360</v>
      </c>
      <c r="W1855" s="824"/>
      <c r="X1855" s="824"/>
      <c r="Y1855" s="706"/>
      <c r="Z1855" s="824"/>
    </row>
    <row r="1856" spans="1:26">
      <c r="A1856" s="817" t="s">
        <v>1248</v>
      </c>
      <c r="B1856" s="817"/>
      <c r="C1856" s="831" t="s">
        <v>123</v>
      </c>
      <c r="D1856" s="819" t="s">
        <v>2</v>
      </c>
      <c r="E1856" s="858" t="s">
        <v>609</v>
      </c>
      <c r="F1856" s="855" t="s">
        <v>130</v>
      </c>
      <c r="G1856" s="833" t="s">
        <v>19</v>
      </c>
      <c r="H1856" s="833" t="s">
        <v>19</v>
      </c>
      <c r="I1856" s="845"/>
      <c r="J1856" s="845"/>
      <c r="K1856" s="42"/>
      <c r="L1856" s="42"/>
      <c r="M1856" s="51"/>
      <c r="N1856" s="53"/>
      <c r="O1856" s="824">
        <v>1</v>
      </c>
      <c r="P1856" s="271"/>
      <c r="Q1856" s="825"/>
      <c r="R1856" s="826"/>
      <c r="S1856" s="827"/>
      <c r="T1856" s="828"/>
      <c r="U1856" s="829"/>
      <c r="V1856" s="830"/>
      <c r="W1856" s="824"/>
      <c r="X1856" s="824"/>
      <c r="Y1856" s="706"/>
      <c r="Z1856" s="824"/>
    </row>
    <row r="1857" spans="1:26">
      <c r="A1857" s="817" t="s">
        <v>1248</v>
      </c>
      <c r="B1857" s="817" t="s">
        <v>1298</v>
      </c>
      <c r="C1857" s="831" t="s">
        <v>2</v>
      </c>
      <c r="D1857" s="819" t="str">
        <f t="shared" ref="D1857" si="1843">B1857&amp;" "&amp;" "&amp;C1857</f>
        <v>05-016  ダイ</v>
      </c>
      <c r="E1857" s="854" t="s">
        <v>630</v>
      </c>
      <c r="F1857" s="821" t="s">
        <v>34</v>
      </c>
      <c r="G1857" s="833" t="s">
        <v>19</v>
      </c>
      <c r="H1857" s="833" t="s">
        <v>19</v>
      </c>
      <c r="I1857" s="845"/>
      <c r="J1857" s="845"/>
      <c r="K1857" s="46" t="s">
        <v>21</v>
      </c>
      <c r="L1857" s="41" t="s">
        <v>131</v>
      </c>
      <c r="M1857" s="51" t="s">
        <v>3624</v>
      </c>
      <c r="N1857" s="52" t="s">
        <v>496</v>
      </c>
      <c r="O1857" s="824"/>
      <c r="P1857" s="271"/>
      <c r="Q1857" s="825">
        <v>1540</v>
      </c>
      <c r="R1857" s="826">
        <v>1110</v>
      </c>
      <c r="S1857" s="827">
        <v>570</v>
      </c>
      <c r="T1857" s="828">
        <v>840</v>
      </c>
      <c r="U1857" s="829">
        <v>720</v>
      </c>
      <c r="V1857" s="830">
        <f t="shared" ref="V1857" si="1844">SUM(Q1857:U1858)</f>
        <v>4780</v>
      </c>
      <c r="W1857" s="824" t="s">
        <v>3389</v>
      </c>
      <c r="X1857" s="824"/>
      <c r="Y1857" s="706"/>
      <c r="Z1857" s="824"/>
    </row>
    <row r="1858" spans="1:26">
      <c r="A1858" s="817" t="s">
        <v>1248</v>
      </c>
      <c r="B1858" s="817"/>
      <c r="C1858" s="831" t="s">
        <v>2</v>
      </c>
      <c r="D1858" s="819" t="s">
        <v>2</v>
      </c>
      <c r="E1858" s="854" t="s">
        <v>630</v>
      </c>
      <c r="F1858" s="821" t="s">
        <v>34</v>
      </c>
      <c r="G1858" s="833" t="s">
        <v>19</v>
      </c>
      <c r="H1858" s="833" t="s">
        <v>19</v>
      </c>
      <c r="I1858" s="845"/>
      <c r="J1858" s="845"/>
      <c r="K1858" s="42"/>
      <c r="L1858" s="42"/>
      <c r="M1858" s="51"/>
      <c r="N1858" s="53"/>
      <c r="O1858" s="824"/>
      <c r="P1858" s="271"/>
      <c r="Q1858" s="825"/>
      <c r="R1858" s="826"/>
      <c r="S1858" s="827"/>
      <c r="T1858" s="828"/>
      <c r="U1858" s="829"/>
      <c r="V1858" s="830"/>
      <c r="W1858" s="824" t="s">
        <v>3389</v>
      </c>
      <c r="X1858" s="824"/>
      <c r="Y1858" s="706"/>
      <c r="Z1858" s="824"/>
    </row>
    <row r="1859" spans="1:26">
      <c r="A1859" s="817" t="s">
        <v>1248</v>
      </c>
      <c r="B1859" s="817" t="s">
        <v>1299</v>
      </c>
      <c r="C1859" s="831" t="s">
        <v>38</v>
      </c>
      <c r="D1859" s="819" t="str">
        <f t="shared" ref="D1859" si="1845">B1859&amp;" "&amp;" "&amp;C1859</f>
        <v>05-017  ポップ</v>
      </c>
      <c r="E1859" s="854" t="s">
        <v>630</v>
      </c>
      <c r="F1859" s="821" t="s">
        <v>34</v>
      </c>
      <c r="G1859" s="822" t="s">
        <v>40</v>
      </c>
      <c r="H1859" s="822" t="s">
        <v>40</v>
      </c>
      <c r="I1859" s="845"/>
      <c r="J1859" s="845"/>
      <c r="K1859" s="7" t="s">
        <v>37</v>
      </c>
      <c r="L1859" s="41" t="s">
        <v>20</v>
      </c>
      <c r="M1859" s="51" t="s">
        <v>1422</v>
      </c>
      <c r="N1859" s="52" t="s">
        <v>491</v>
      </c>
      <c r="O1859" s="824"/>
      <c r="P1859" s="271"/>
      <c r="Q1859" s="825">
        <v>1460</v>
      </c>
      <c r="R1859" s="826">
        <v>530</v>
      </c>
      <c r="S1859" s="827">
        <v>1250</v>
      </c>
      <c r="T1859" s="828">
        <v>840</v>
      </c>
      <c r="U1859" s="829">
        <v>700</v>
      </c>
      <c r="V1859" s="830">
        <f t="shared" ref="V1859" si="1846">SUM(Q1859:U1860)</f>
        <v>4780</v>
      </c>
      <c r="W1859" s="824" t="s">
        <v>3389</v>
      </c>
      <c r="X1859" s="824"/>
      <c r="Y1859" s="706"/>
      <c r="Z1859" s="824"/>
    </row>
    <row r="1860" spans="1:26">
      <c r="A1860" s="817" t="s">
        <v>1248</v>
      </c>
      <c r="B1860" s="817"/>
      <c r="C1860" s="831" t="s">
        <v>38</v>
      </c>
      <c r="D1860" s="819" t="s">
        <v>2</v>
      </c>
      <c r="E1860" s="854" t="s">
        <v>630</v>
      </c>
      <c r="F1860" s="821" t="s">
        <v>34</v>
      </c>
      <c r="G1860" s="822" t="s">
        <v>40</v>
      </c>
      <c r="H1860" s="822" t="s">
        <v>40</v>
      </c>
      <c r="I1860" s="845"/>
      <c r="J1860" s="845"/>
      <c r="K1860" s="42"/>
      <c r="L1860" s="42"/>
      <c r="M1860" s="51"/>
      <c r="N1860" s="53"/>
      <c r="O1860" s="824"/>
      <c r="P1860" s="271"/>
      <c r="Q1860" s="825"/>
      <c r="R1860" s="826"/>
      <c r="S1860" s="827"/>
      <c r="T1860" s="828"/>
      <c r="U1860" s="829"/>
      <c r="V1860" s="830"/>
      <c r="W1860" s="824" t="s">
        <v>3389</v>
      </c>
      <c r="X1860" s="824"/>
      <c r="Y1860" s="706"/>
      <c r="Z1860" s="824"/>
    </row>
    <row r="1861" spans="1:26">
      <c r="A1861" s="817" t="s">
        <v>1248</v>
      </c>
      <c r="B1861" s="817" t="s">
        <v>1300</v>
      </c>
      <c r="C1861" s="831" t="s">
        <v>42</v>
      </c>
      <c r="D1861" s="819" t="str">
        <f t="shared" ref="D1861" si="1847">B1861&amp;" "&amp;" "&amp;C1861</f>
        <v>05-018  レオナ</v>
      </c>
      <c r="E1861" s="854" t="s">
        <v>630</v>
      </c>
      <c r="F1861" s="821" t="s">
        <v>34</v>
      </c>
      <c r="G1861" s="822" t="s">
        <v>40</v>
      </c>
      <c r="H1861" s="843" t="s">
        <v>80</v>
      </c>
      <c r="I1861" s="845"/>
      <c r="J1861" s="845"/>
      <c r="K1861" s="50" t="s">
        <v>21</v>
      </c>
      <c r="L1861" s="47" t="s">
        <v>106</v>
      </c>
      <c r="M1861" s="51" t="s">
        <v>3625</v>
      </c>
      <c r="N1861" s="52" t="s">
        <v>491</v>
      </c>
      <c r="O1861" s="824"/>
      <c r="P1861" s="271"/>
      <c r="Q1861" s="825">
        <v>1420</v>
      </c>
      <c r="R1861" s="826">
        <v>460</v>
      </c>
      <c r="S1861" s="827">
        <v>1160</v>
      </c>
      <c r="T1861" s="828">
        <v>930</v>
      </c>
      <c r="U1861" s="829">
        <v>770</v>
      </c>
      <c r="V1861" s="830">
        <f t="shared" ref="V1861" si="1848">SUM(Q1861:U1862)</f>
        <v>4740</v>
      </c>
      <c r="W1861" s="824" t="s">
        <v>3389</v>
      </c>
      <c r="X1861" s="824"/>
      <c r="Y1861" s="706"/>
      <c r="Z1861" s="824"/>
    </row>
    <row r="1862" spans="1:26">
      <c r="A1862" s="817" t="s">
        <v>1248</v>
      </c>
      <c r="B1862" s="817"/>
      <c r="C1862" s="831" t="s">
        <v>42</v>
      </c>
      <c r="D1862" s="819" t="s">
        <v>2</v>
      </c>
      <c r="E1862" s="854" t="s">
        <v>630</v>
      </c>
      <c r="F1862" s="821" t="s">
        <v>34</v>
      </c>
      <c r="G1862" s="822" t="s">
        <v>40</v>
      </c>
      <c r="H1862" s="843" t="s">
        <v>80</v>
      </c>
      <c r="I1862" s="845"/>
      <c r="J1862" s="845"/>
      <c r="K1862" s="42"/>
      <c r="L1862" s="42"/>
      <c r="M1862" s="51"/>
      <c r="N1862" s="53"/>
      <c r="O1862" s="824"/>
      <c r="P1862" s="271"/>
      <c r="Q1862" s="825"/>
      <c r="R1862" s="826"/>
      <c r="S1862" s="827"/>
      <c r="T1862" s="828"/>
      <c r="U1862" s="829"/>
      <c r="V1862" s="830"/>
      <c r="W1862" s="824" t="s">
        <v>3389</v>
      </c>
      <c r="X1862" s="824"/>
      <c r="Y1862" s="706"/>
      <c r="Z1862" s="824"/>
    </row>
    <row r="1863" spans="1:26">
      <c r="A1863" s="817" t="s">
        <v>1248</v>
      </c>
      <c r="B1863" s="817" t="s">
        <v>1301</v>
      </c>
      <c r="C1863" s="831" t="s">
        <v>43</v>
      </c>
      <c r="D1863" s="819" t="str">
        <f t="shared" ref="D1863" si="1849">B1863&amp;" "&amp;" "&amp;C1863</f>
        <v>05-019  ラーハルト</v>
      </c>
      <c r="E1863" s="854" t="s">
        <v>630</v>
      </c>
      <c r="F1863" s="832" t="s">
        <v>35</v>
      </c>
      <c r="G1863" s="833" t="s">
        <v>19</v>
      </c>
      <c r="H1863" s="833" t="s">
        <v>19</v>
      </c>
      <c r="I1863" s="845"/>
      <c r="J1863" s="845"/>
      <c r="K1863" s="46" t="s">
        <v>21</v>
      </c>
      <c r="L1863" s="41" t="s">
        <v>131</v>
      </c>
      <c r="M1863" s="39" t="s">
        <v>1783</v>
      </c>
      <c r="N1863" s="52" t="s">
        <v>496</v>
      </c>
      <c r="O1863" s="824"/>
      <c r="P1863" s="271"/>
      <c r="Q1863" s="825">
        <v>1480</v>
      </c>
      <c r="R1863" s="826">
        <v>950</v>
      </c>
      <c r="S1863" s="827">
        <v>780</v>
      </c>
      <c r="T1863" s="828">
        <v>960</v>
      </c>
      <c r="U1863" s="829">
        <v>620</v>
      </c>
      <c r="V1863" s="830">
        <f t="shared" ref="V1863" si="1850">SUM(Q1863:U1864)</f>
        <v>4790</v>
      </c>
      <c r="W1863" s="378" t="s">
        <v>3397</v>
      </c>
      <c r="X1863" s="824"/>
      <c r="Y1863" s="706"/>
      <c r="Z1863" s="824"/>
    </row>
    <row r="1864" spans="1:26">
      <c r="A1864" s="817" t="s">
        <v>1248</v>
      </c>
      <c r="B1864" s="817"/>
      <c r="C1864" s="831" t="s">
        <v>43</v>
      </c>
      <c r="D1864" s="819" t="s">
        <v>2</v>
      </c>
      <c r="E1864" s="854" t="s">
        <v>630</v>
      </c>
      <c r="F1864" s="832" t="s">
        <v>35</v>
      </c>
      <c r="G1864" s="833" t="s">
        <v>19</v>
      </c>
      <c r="H1864" s="833" t="s">
        <v>19</v>
      </c>
      <c r="I1864" s="845"/>
      <c r="J1864" s="845"/>
      <c r="K1864" s="42"/>
      <c r="L1864" s="42"/>
      <c r="M1864" s="51"/>
      <c r="N1864" s="53"/>
      <c r="O1864" s="824"/>
      <c r="P1864" s="271"/>
      <c r="Q1864" s="825"/>
      <c r="R1864" s="826"/>
      <c r="S1864" s="827"/>
      <c r="T1864" s="828"/>
      <c r="U1864" s="829"/>
      <c r="V1864" s="830"/>
      <c r="W1864" s="378" t="s">
        <v>4450</v>
      </c>
      <c r="X1864" s="824"/>
      <c r="Y1864" s="706"/>
      <c r="Z1864" s="824"/>
    </row>
    <row r="1865" spans="1:26">
      <c r="A1865" s="817" t="s">
        <v>1248</v>
      </c>
      <c r="B1865" s="817" t="s">
        <v>1302</v>
      </c>
      <c r="C1865" s="831" t="s">
        <v>1216</v>
      </c>
      <c r="D1865" s="819" t="str">
        <f t="shared" ref="D1865" si="1851">B1865&amp;" "&amp;" "&amp;C1865</f>
        <v>05-020  ボラホーン</v>
      </c>
      <c r="E1865" s="854" t="s">
        <v>630</v>
      </c>
      <c r="F1865" s="832" t="s">
        <v>35</v>
      </c>
      <c r="G1865" s="833" t="s">
        <v>19</v>
      </c>
      <c r="H1865" s="842" t="s">
        <v>89</v>
      </c>
      <c r="I1865" s="845"/>
      <c r="J1865" s="845"/>
      <c r="K1865" s="46" t="s">
        <v>21</v>
      </c>
      <c r="L1865" s="41" t="s">
        <v>131</v>
      </c>
      <c r="M1865" s="51" t="s">
        <v>3626</v>
      </c>
      <c r="N1865" s="52" t="s">
        <v>496</v>
      </c>
      <c r="O1865" s="824"/>
      <c r="P1865" s="271"/>
      <c r="Q1865" s="825">
        <v>1600</v>
      </c>
      <c r="R1865" s="826">
        <v>1100</v>
      </c>
      <c r="S1865" s="827">
        <v>640</v>
      </c>
      <c r="T1865" s="828">
        <v>550</v>
      </c>
      <c r="U1865" s="829">
        <v>890</v>
      </c>
      <c r="V1865" s="830">
        <f t="shared" ref="V1865" si="1852">SUM(Q1865:U1866)</f>
        <v>4780</v>
      </c>
      <c r="W1865" s="824" t="s">
        <v>3397</v>
      </c>
      <c r="X1865" s="824"/>
      <c r="Y1865" s="706"/>
      <c r="Z1865" s="824"/>
    </row>
    <row r="1866" spans="1:26">
      <c r="A1866" s="817" t="s">
        <v>1248</v>
      </c>
      <c r="B1866" s="817"/>
      <c r="C1866" s="831" t="s">
        <v>1216</v>
      </c>
      <c r="D1866" s="819" t="s">
        <v>2</v>
      </c>
      <c r="E1866" s="854" t="s">
        <v>630</v>
      </c>
      <c r="F1866" s="832" t="s">
        <v>35</v>
      </c>
      <c r="G1866" s="833" t="s">
        <v>19</v>
      </c>
      <c r="H1866" s="842" t="s">
        <v>89</v>
      </c>
      <c r="I1866" s="845"/>
      <c r="J1866" s="845"/>
      <c r="K1866" s="42"/>
      <c r="L1866" s="42"/>
      <c r="M1866" s="51"/>
      <c r="N1866" s="53"/>
      <c r="O1866" s="824"/>
      <c r="P1866" s="271"/>
      <c r="Q1866" s="825"/>
      <c r="R1866" s="826"/>
      <c r="S1866" s="827"/>
      <c r="T1866" s="828"/>
      <c r="U1866" s="829"/>
      <c r="V1866" s="830"/>
      <c r="W1866" s="824" t="s">
        <v>3397</v>
      </c>
      <c r="X1866" s="824"/>
      <c r="Y1866" s="706"/>
      <c r="Z1866" s="824"/>
    </row>
    <row r="1867" spans="1:26">
      <c r="A1867" s="817" t="s">
        <v>1248</v>
      </c>
      <c r="B1867" s="817" t="s">
        <v>1303</v>
      </c>
      <c r="C1867" s="831" t="s">
        <v>1215</v>
      </c>
      <c r="D1867" s="819" t="str">
        <f t="shared" ref="D1867" si="1853">B1867&amp;" "&amp;" "&amp;C1867</f>
        <v>05-021  ガルダンディー</v>
      </c>
      <c r="E1867" s="854" t="s">
        <v>630</v>
      </c>
      <c r="F1867" s="832" t="s">
        <v>35</v>
      </c>
      <c r="G1867" s="833" t="s">
        <v>19</v>
      </c>
      <c r="H1867" s="833" t="s">
        <v>19</v>
      </c>
      <c r="I1867" s="845"/>
      <c r="J1867" s="845"/>
      <c r="K1867" s="8" t="s">
        <v>99</v>
      </c>
      <c r="L1867" s="41" t="s">
        <v>131</v>
      </c>
      <c r="M1867" s="51" t="s">
        <v>3627</v>
      </c>
      <c r="N1867" s="52" t="s">
        <v>491</v>
      </c>
      <c r="O1867" s="824"/>
      <c r="P1867" s="271"/>
      <c r="Q1867" s="825">
        <v>1550</v>
      </c>
      <c r="R1867" s="826">
        <v>850</v>
      </c>
      <c r="S1867" s="827">
        <v>800</v>
      </c>
      <c r="T1867" s="828">
        <v>940</v>
      </c>
      <c r="U1867" s="829">
        <v>640</v>
      </c>
      <c r="V1867" s="830">
        <f t="shared" ref="V1867" si="1854">SUM(Q1867:U1868)</f>
        <v>4780</v>
      </c>
      <c r="W1867" s="824" t="s">
        <v>3397</v>
      </c>
      <c r="X1867" s="824"/>
      <c r="Y1867" s="706"/>
      <c r="Z1867" s="824"/>
    </row>
    <row r="1868" spans="1:26">
      <c r="A1868" s="817" t="s">
        <v>1248</v>
      </c>
      <c r="B1868" s="817"/>
      <c r="C1868" s="831" t="s">
        <v>1215</v>
      </c>
      <c r="D1868" s="819" t="s">
        <v>2</v>
      </c>
      <c r="E1868" s="854" t="s">
        <v>630</v>
      </c>
      <c r="F1868" s="832" t="s">
        <v>35</v>
      </c>
      <c r="G1868" s="833" t="s">
        <v>19</v>
      </c>
      <c r="H1868" s="833" t="s">
        <v>19</v>
      </c>
      <c r="I1868" s="845"/>
      <c r="J1868" s="845"/>
      <c r="K1868" s="42"/>
      <c r="L1868" s="42"/>
      <c r="M1868" s="51"/>
      <c r="N1868" s="53"/>
      <c r="O1868" s="824"/>
      <c r="P1868" s="271"/>
      <c r="Q1868" s="825"/>
      <c r="R1868" s="826"/>
      <c r="S1868" s="827"/>
      <c r="T1868" s="828"/>
      <c r="U1868" s="829"/>
      <c r="V1868" s="830"/>
      <c r="W1868" s="824" t="s">
        <v>3397</v>
      </c>
      <c r="X1868" s="824"/>
      <c r="Y1868" s="706"/>
      <c r="Z1868" s="824"/>
    </row>
    <row r="1869" spans="1:26">
      <c r="A1869" s="817" t="s">
        <v>1248</v>
      </c>
      <c r="B1869" s="817" t="s">
        <v>1304</v>
      </c>
      <c r="C1869" s="818" t="s">
        <v>178</v>
      </c>
      <c r="D1869" s="819" t="str">
        <f t="shared" ref="D1869" si="1855">B1869&amp;" "&amp;" "&amp;C1869</f>
        <v>05-022  ボストロール</v>
      </c>
      <c r="E1869" s="854" t="s">
        <v>630</v>
      </c>
      <c r="F1869" s="852" t="s">
        <v>75</v>
      </c>
      <c r="G1869" s="833" t="s">
        <v>19</v>
      </c>
      <c r="H1869" s="833" t="s">
        <v>19</v>
      </c>
      <c r="I1869" s="845"/>
      <c r="J1869" s="845"/>
      <c r="K1869" s="7" t="s">
        <v>37</v>
      </c>
      <c r="L1869" s="114" t="s">
        <v>2780</v>
      </c>
      <c r="M1869" s="51" t="s">
        <v>1423</v>
      </c>
      <c r="N1869" s="52" t="s">
        <v>491</v>
      </c>
      <c r="O1869" s="824"/>
      <c r="P1869" s="271"/>
      <c r="Q1869" s="825">
        <v>1570</v>
      </c>
      <c r="R1869" s="826">
        <v>1140</v>
      </c>
      <c r="S1869" s="827">
        <v>630</v>
      </c>
      <c r="T1869" s="828">
        <v>420</v>
      </c>
      <c r="U1869" s="829">
        <v>950</v>
      </c>
      <c r="V1869" s="830">
        <f t="shared" ref="V1869" si="1856">SUM(Q1869:U1870)</f>
        <v>4710</v>
      </c>
      <c r="W1869" s="824" t="s">
        <v>4212</v>
      </c>
      <c r="X1869" s="824"/>
      <c r="Y1869" s="706"/>
      <c r="Z1869" s="824"/>
    </row>
    <row r="1870" spans="1:26">
      <c r="A1870" s="817" t="s">
        <v>1248</v>
      </c>
      <c r="B1870" s="817"/>
      <c r="C1870" s="818" t="s">
        <v>178</v>
      </c>
      <c r="D1870" s="819" t="s">
        <v>2</v>
      </c>
      <c r="E1870" s="854" t="s">
        <v>630</v>
      </c>
      <c r="F1870" s="852" t="s">
        <v>75</v>
      </c>
      <c r="G1870" s="833" t="s">
        <v>19</v>
      </c>
      <c r="H1870" s="833" t="s">
        <v>19</v>
      </c>
      <c r="I1870" s="845"/>
      <c r="J1870" s="845"/>
      <c r="K1870" s="42"/>
      <c r="L1870" s="42"/>
      <c r="M1870" s="51"/>
      <c r="N1870" s="53"/>
      <c r="O1870" s="824"/>
      <c r="P1870" s="271"/>
      <c r="Q1870" s="825"/>
      <c r="R1870" s="826"/>
      <c r="S1870" s="827"/>
      <c r="T1870" s="828"/>
      <c r="U1870" s="829"/>
      <c r="V1870" s="830"/>
      <c r="W1870" s="824" t="s">
        <v>4212</v>
      </c>
      <c r="X1870" s="824"/>
      <c r="Y1870" s="706"/>
      <c r="Z1870" s="824"/>
    </row>
    <row r="1871" spans="1:26">
      <c r="A1871" s="817" t="s">
        <v>1248</v>
      </c>
      <c r="B1871" s="817" t="s">
        <v>1305</v>
      </c>
      <c r="C1871" s="831" t="s">
        <v>125</v>
      </c>
      <c r="D1871" s="819" t="str">
        <f t="shared" ref="D1871" si="1857">B1871&amp;" "&amp;" "&amp;C1871</f>
        <v>05-023  アークデーモン</v>
      </c>
      <c r="E1871" s="854" t="s">
        <v>630</v>
      </c>
      <c r="F1871" s="852" t="s">
        <v>75</v>
      </c>
      <c r="G1871" s="833" t="s">
        <v>19</v>
      </c>
      <c r="H1871" s="822" t="s">
        <v>40</v>
      </c>
      <c r="I1871" s="845"/>
      <c r="J1871" s="845"/>
      <c r="K1871" s="8" t="s">
        <v>99</v>
      </c>
      <c r="L1871" s="41" t="s">
        <v>131</v>
      </c>
      <c r="M1871" s="51" t="s">
        <v>3628</v>
      </c>
      <c r="N1871" s="52" t="s">
        <v>491</v>
      </c>
      <c r="O1871" s="824">
        <v>2</v>
      </c>
      <c r="P1871" s="271"/>
      <c r="Q1871" s="825">
        <v>1450</v>
      </c>
      <c r="R1871" s="826">
        <v>870</v>
      </c>
      <c r="S1871" s="827">
        <v>990</v>
      </c>
      <c r="T1871" s="828">
        <v>670</v>
      </c>
      <c r="U1871" s="829">
        <v>740</v>
      </c>
      <c r="V1871" s="830">
        <f t="shared" ref="V1871" si="1858">SUM(Q1871:U1872)</f>
        <v>4720</v>
      </c>
      <c r="W1871" s="824" t="s">
        <v>4260</v>
      </c>
      <c r="X1871" s="824"/>
      <c r="Y1871" s="706"/>
      <c r="Z1871" s="824"/>
    </row>
    <row r="1872" spans="1:26">
      <c r="A1872" s="817" t="s">
        <v>1248</v>
      </c>
      <c r="B1872" s="817"/>
      <c r="C1872" s="831" t="s">
        <v>125</v>
      </c>
      <c r="D1872" s="819" t="s">
        <v>2</v>
      </c>
      <c r="E1872" s="854" t="s">
        <v>630</v>
      </c>
      <c r="F1872" s="852" t="s">
        <v>75</v>
      </c>
      <c r="G1872" s="833" t="s">
        <v>19</v>
      </c>
      <c r="H1872" s="822" t="s">
        <v>40</v>
      </c>
      <c r="I1872" s="845"/>
      <c r="J1872" s="845"/>
      <c r="K1872" s="42"/>
      <c r="L1872" s="42"/>
      <c r="M1872" s="51"/>
      <c r="N1872" s="53"/>
      <c r="O1872" s="824">
        <v>1</v>
      </c>
      <c r="P1872" s="271"/>
      <c r="Q1872" s="825"/>
      <c r="R1872" s="826"/>
      <c r="S1872" s="827"/>
      <c r="T1872" s="828"/>
      <c r="U1872" s="829"/>
      <c r="V1872" s="830"/>
      <c r="W1872" s="824" t="s">
        <v>4260</v>
      </c>
      <c r="X1872" s="824"/>
      <c r="Y1872" s="706"/>
      <c r="Z1872" s="824"/>
    </row>
    <row r="1873" spans="1:26">
      <c r="A1873" s="817" t="s">
        <v>1248</v>
      </c>
      <c r="B1873" s="817" t="s">
        <v>1306</v>
      </c>
      <c r="C1873" s="831" t="s">
        <v>542</v>
      </c>
      <c r="D1873" s="819" t="str">
        <f t="shared" ref="D1873" si="1859">B1873&amp;" "&amp;" "&amp;C1873</f>
        <v>05-024  ドラゴン</v>
      </c>
      <c r="E1873" s="854" t="s">
        <v>630</v>
      </c>
      <c r="F1873" s="832" t="s">
        <v>35</v>
      </c>
      <c r="G1873" s="833" t="s">
        <v>19</v>
      </c>
      <c r="H1873" s="842" t="s">
        <v>89</v>
      </c>
      <c r="I1873" s="845"/>
      <c r="J1873" s="845"/>
      <c r="K1873" s="50" t="s">
        <v>21</v>
      </c>
      <c r="L1873" s="41" t="s">
        <v>1723</v>
      </c>
      <c r="M1873" s="51" t="s">
        <v>1784</v>
      </c>
      <c r="N1873" s="52" t="s">
        <v>494</v>
      </c>
      <c r="O1873" s="824">
        <v>2</v>
      </c>
      <c r="P1873" s="271"/>
      <c r="Q1873" s="825">
        <v>1460</v>
      </c>
      <c r="R1873" s="826">
        <v>910</v>
      </c>
      <c r="S1873" s="827">
        <v>580</v>
      </c>
      <c r="T1873" s="828">
        <v>800</v>
      </c>
      <c r="U1873" s="829">
        <v>930</v>
      </c>
      <c r="V1873" s="830">
        <f t="shared" ref="V1873" si="1860">SUM(Q1873:U1874)</f>
        <v>4680</v>
      </c>
      <c r="W1873" s="824" t="s">
        <v>4451</v>
      </c>
      <c r="X1873" s="824"/>
      <c r="Y1873" s="706"/>
      <c r="Z1873" s="824"/>
    </row>
    <row r="1874" spans="1:26">
      <c r="A1874" s="817" t="s">
        <v>1248</v>
      </c>
      <c r="B1874" s="817"/>
      <c r="C1874" s="831" t="s">
        <v>542</v>
      </c>
      <c r="D1874" s="819" t="s">
        <v>2</v>
      </c>
      <c r="E1874" s="854" t="s">
        <v>630</v>
      </c>
      <c r="F1874" s="832" t="s">
        <v>35</v>
      </c>
      <c r="G1874" s="833" t="s">
        <v>19</v>
      </c>
      <c r="H1874" s="842" t="s">
        <v>89</v>
      </c>
      <c r="I1874" s="845"/>
      <c r="J1874" s="845"/>
      <c r="K1874" s="42"/>
      <c r="L1874" s="42"/>
      <c r="M1874" s="51"/>
      <c r="N1874" s="53"/>
      <c r="O1874" s="824">
        <v>1</v>
      </c>
      <c r="P1874" s="271"/>
      <c r="Q1874" s="825"/>
      <c r="R1874" s="826"/>
      <c r="S1874" s="827"/>
      <c r="T1874" s="828"/>
      <c r="U1874" s="829"/>
      <c r="V1874" s="830"/>
      <c r="W1874" s="824" t="s">
        <v>4451</v>
      </c>
      <c r="X1874" s="824"/>
      <c r="Y1874" s="706"/>
      <c r="Z1874" s="824"/>
    </row>
    <row r="1875" spans="1:26">
      <c r="A1875" s="817" t="s">
        <v>1248</v>
      </c>
      <c r="B1875" s="817" t="s">
        <v>1307</v>
      </c>
      <c r="C1875" s="831" t="s">
        <v>1213</v>
      </c>
      <c r="D1875" s="819" t="str">
        <f t="shared" ref="D1875" si="1861">B1875&amp;" "&amp;" "&amp;C1875</f>
        <v>05-025  さまようよろい</v>
      </c>
      <c r="E1875" s="854" t="s">
        <v>630</v>
      </c>
      <c r="F1875" s="851" t="s">
        <v>78</v>
      </c>
      <c r="G1875" s="833" t="s">
        <v>19</v>
      </c>
      <c r="H1875" s="833" t="s">
        <v>19</v>
      </c>
      <c r="I1875" s="845"/>
      <c r="J1875" s="845"/>
      <c r="K1875" s="50" t="s">
        <v>21</v>
      </c>
      <c r="L1875" s="47" t="s">
        <v>270</v>
      </c>
      <c r="M1875" s="51" t="s">
        <v>1986</v>
      </c>
      <c r="N1875" s="52" t="s">
        <v>491</v>
      </c>
      <c r="O1875" s="824" t="s">
        <v>1229</v>
      </c>
      <c r="P1875" s="271"/>
      <c r="Q1875" s="825">
        <v>1480</v>
      </c>
      <c r="R1875" s="826">
        <v>1080</v>
      </c>
      <c r="S1875" s="827">
        <v>520</v>
      </c>
      <c r="T1875" s="828">
        <v>540</v>
      </c>
      <c r="U1875" s="829">
        <v>1050</v>
      </c>
      <c r="V1875" s="830">
        <f t="shared" ref="V1875" si="1862">SUM(Q1875:U1876)</f>
        <v>4670</v>
      </c>
      <c r="W1875" s="824"/>
      <c r="X1875" s="824"/>
      <c r="Y1875" s="706"/>
      <c r="Z1875" s="824"/>
    </row>
    <row r="1876" spans="1:26">
      <c r="A1876" s="817" t="s">
        <v>1248</v>
      </c>
      <c r="B1876" s="817"/>
      <c r="C1876" s="831" t="s">
        <v>1213</v>
      </c>
      <c r="D1876" s="819" t="s">
        <v>2</v>
      </c>
      <c r="E1876" s="854" t="s">
        <v>630</v>
      </c>
      <c r="F1876" s="851" t="s">
        <v>78</v>
      </c>
      <c r="G1876" s="833" t="s">
        <v>19</v>
      </c>
      <c r="H1876" s="833" t="s">
        <v>19</v>
      </c>
      <c r="I1876" s="845"/>
      <c r="J1876" s="845"/>
      <c r="K1876" s="42"/>
      <c r="L1876" s="42"/>
      <c r="M1876" s="51"/>
      <c r="N1876" s="53"/>
      <c r="O1876" s="824">
        <v>1</v>
      </c>
      <c r="P1876" s="271"/>
      <c r="Q1876" s="825"/>
      <c r="R1876" s="826"/>
      <c r="S1876" s="827"/>
      <c r="T1876" s="828"/>
      <c r="U1876" s="829"/>
      <c r="V1876" s="830"/>
      <c r="W1876" s="824"/>
      <c r="X1876" s="824"/>
      <c r="Y1876" s="706"/>
      <c r="Z1876" s="824"/>
    </row>
    <row r="1877" spans="1:26">
      <c r="A1877" s="817" t="s">
        <v>1248</v>
      </c>
      <c r="B1877" s="817" t="s">
        <v>1308</v>
      </c>
      <c r="C1877" s="831" t="s">
        <v>124</v>
      </c>
      <c r="D1877" s="819" t="str">
        <f t="shared" ref="D1877" si="1863">B1877&amp;" "&amp;" "&amp;C1877</f>
        <v>05-026  メガザルロック</v>
      </c>
      <c r="E1877" s="854" t="s">
        <v>630</v>
      </c>
      <c r="F1877" s="855" t="s">
        <v>130</v>
      </c>
      <c r="G1877" s="833" t="s">
        <v>19</v>
      </c>
      <c r="H1877" s="833" t="s">
        <v>19</v>
      </c>
      <c r="I1877" s="845"/>
      <c r="J1877" s="845"/>
      <c r="K1877" s="11" t="s">
        <v>81</v>
      </c>
      <c r="L1877" s="47" t="s">
        <v>81</v>
      </c>
      <c r="M1877" s="51" t="s">
        <v>3629</v>
      </c>
      <c r="N1877" s="52" t="s">
        <v>490</v>
      </c>
      <c r="O1877" s="824"/>
      <c r="P1877" s="271"/>
      <c r="Q1877" s="825">
        <v>1490</v>
      </c>
      <c r="R1877" s="826">
        <v>990</v>
      </c>
      <c r="S1877" s="827">
        <v>530</v>
      </c>
      <c r="T1877" s="828">
        <v>620</v>
      </c>
      <c r="U1877" s="829">
        <v>1100</v>
      </c>
      <c r="V1877" s="830">
        <f t="shared" ref="V1877" si="1864">SUM(Q1877:U1878)</f>
        <v>4730</v>
      </c>
      <c r="W1877" s="824"/>
      <c r="X1877" s="824"/>
      <c r="Y1877" s="706"/>
      <c r="Z1877" s="824"/>
    </row>
    <row r="1878" spans="1:26">
      <c r="A1878" s="817" t="s">
        <v>1248</v>
      </c>
      <c r="B1878" s="817"/>
      <c r="C1878" s="831" t="s">
        <v>124</v>
      </c>
      <c r="D1878" s="819" t="s">
        <v>2</v>
      </c>
      <c r="E1878" s="854" t="s">
        <v>630</v>
      </c>
      <c r="F1878" s="855" t="s">
        <v>130</v>
      </c>
      <c r="G1878" s="833" t="s">
        <v>19</v>
      </c>
      <c r="H1878" s="833" t="s">
        <v>19</v>
      </c>
      <c r="I1878" s="845"/>
      <c r="J1878" s="845"/>
      <c r="K1878" s="42"/>
      <c r="L1878" s="42"/>
      <c r="M1878" s="51"/>
      <c r="N1878" s="53"/>
      <c r="O1878" s="824"/>
      <c r="P1878" s="271"/>
      <c r="Q1878" s="825"/>
      <c r="R1878" s="826"/>
      <c r="S1878" s="827"/>
      <c r="T1878" s="828"/>
      <c r="U1878" s="829"/>
      <c r="V1878" s="830"/>
      <c r="W1878" s="824"/>
      <c r="X1878" s="824"/>
      <c r="Y1878" s="706"/>
      <c r="Z1878" s="824"/>
    </row>
    <row r="1879" spans="1:26">
      <c r="A1879" s="817" t="s">
        <v>1248</v>
      </c>
      <c r="B1879" s="817" t="s">
        <v>1309</v>
      </c>
      <c r="C1879" s="831" t="s">
        <v>176</v>
      </c>
      <c r="D1879" s="819" t="str">
        <f t="shared" ref="D1879" si="1865">B1879&amp;" "&amp;" "&amp;C1879</f>
        <v>05-027  しりょうのきし</v>
      </c>
      <c r="E1879" s="854" t="s">
        <v>630</v>
      </c>
      <c r="F1879" s="856" t="s">
        <v>129</v>
      </c>
      <c r="G1879" s="833" t="s">
        <v>19</v>
      </c>
      <c r="H1879" s="835" t="s">
        <v>88</v>
      </c>
      <c r="I1879" s="845"/>
      <c r="J1879" s="845"/>
      <c r="K1879" s="50" t="s">
        <v>21</v>
      </c>
      <c r="L1879" s="47" t="s">
        <v>270</v>
      </c>
      <c r="M1879" s="51" t="s">
        <v>1785</v>
      </c>
      <c r="N1879" s="52" t="s">
        <v>496</v>
      </c>
      <c r="O1879" s="824"/>
      <c r="P1879" s="271"/>
      <c r="Q1879" s="825">
        <v>1480</v>
      </c>
      <c r="R1879" s="826">
        <v>830</v>
      </c>
      <c r="S1879" s="827">
        <v>590</v>
      </c>
      <c r="T1879" s="828">
        <v>980</v>
      </c>
      <c r="U1879" s="829">
        <v>840</v>
      </c>
      <c r="V1879" s="830">
        <f t="shared" ref="V1879" si="1866">SUM(Q1879:U1880)</f>
        <v>4720</v>
      </c>
      <c r="W1879" s="824" t="s">
        <v>3400</v>
      </c>
      <c r="X1879" s="824"/>
      <c r="Y1879" s="706"/>
      <c r="Z1879" s="824"/>
    </row>
    <row r="1880" spans="1:26">
      <c r="A1880" s="817" t="s">
        <v>1248</v>
      </c>
      <c r="B1880" s="817"/>
      <c r="C1880" s="831" t="s">
        <v>176</v>
      </c>
      <c r="D1880" s="819" t="s">
        <v>2</v>
      </c>
      <c r="E1880" s="854" t="s">
        <v>630</v>
      </c>
      <c r="F1880" s="856" t="s">
        <v>129</v>
      </c>
      <c r="G1880" s="833" t="s">
        <v>19</v>
      </c>
      <c r="H1880" s="835" t="s">
        <v>88</v>
      </c>
      <c r="I1880" s="845"/>
      <c r="J1880" s="845"/>
      <c r="K1880" s="42"/>
      <c r="L1880" s="42"/>
      <c r="M1880" s="51"/>
      <c r="N1880" s="53"/>
      <c r="O1880" s="824"/>
      <c r="P1880" s="271"/>
      <c r="Q1880" s="825"/>
      <c r="R1880" s="826"/>
      <c r="S1880" s="827"/>
      <c r="T1880" s="828"/>
      <c r="U1880" s="829"/>
      <c r="V1880" s="830"/>
      <c r="W1880" s="824" t="s">
        <v>3400</v>
      </c>
      <c r="X1880" s="824"/>
      <c r="Y1880" s="706"/>
      <c r="Z1880" s="824"/>
    </row>
    <row r="1881" spans="1:26">
      <c r="A1881" s="817" t="s">
        <v>1248</v>
      </c>
      <c r="B1881" s="817" t="s">
        <v>1310</v>
      </c>
      <c r="C1881" s="831" t="s">
        <v>1217</v>
      </c>
      <c r="D1881" s="819" t="str">
        <f t="shared" ref="D1881" si="1867">B1881&amp;" "&amp;" "&amp;C1881</f>
        <v>05-028  タホドラキー</v>
      </c>
      <c r="E1881" s="854" t="s">
        <v>630</v>
      </c>
      <c r="F1881" s="857" t="s">
        <v>128</v>
      </c>
      <c r="G1881" s="833" t="s">
        <v>19</v>
      </c>
      <c r="H1881" s="835" t="s">
        <v>88</v>
      </c>
      <c r="I1881" s="845"/>
      <c r="J1881" s="845"/>
      <c r="K1881" s="8" t="s">
        <v>99</v>
      </c>
      <c r="L1881" s="41" t="s">
        <v>131</v>
      </c>
      <c r="M1881" s="51" t="s">
        <v>3630</v>
      </c>
      <c r="N1881" s="52" t="s">
        <v>491</v>
      </c>
      <c r="O1881" s="824">
        <v>2</v>
      </c>
      <c r="P1881" s="271"/>
      <c r="Q1881" s="825">
        <v>1310</v>
      </c>
      <c r="R1881" s="826">
        <v>770</v>
      </c>
      <c r="S1881" s="827">
        <v>1070</v>
      </c>
      <c r="T1881" s="828">
        <v>960</v>
      </c>
      <c r="U1881" s="829">
        <v>540</v>
      </c>
      <c r="V1881" s="830">
        <f t="shared" ref="V1881" si="1868">SUM(Q1881:U1882)</f>
        <v>4650</v>
      </c>
      <c r="W1881" s="824" t="s">
        <v>4451</v>
      </c>
      <c r="X1881" s="824"/>
      <c r="Y1881" s="706"/>
      <c r="Z1881" s="824"/>
    </row>
    <row r="1882" spans="1:26">
      <c r="A1882" s="817" t="s">
        <v>1248</v>
      </c>
      <c r="B1882" s="817"/>
      <c r="C1882" s="831" t="s">
        <v>1217</v>
      </c>
      <c r="D1882" s="819" t="s">
        <v>2</v>
      </c>
      <c r="E1882" s="854" t="s">
        <v>630</v>
      </c>
      <c r="F1882" s="857" t="s">
        <v>128</v>
      </c>
      <c r="G1882" s="833" t="s">
        <v>19</v>
      </c>
      <c r="H1882" s="835" t="s">
        <v>88</v>
      </c>
      <c r="I1882" s="845"/>
      <c r="J1882" s="845"/>
      <c r="K1882" s="42"/>
      <c r="L1882" s="42"/>
      <c r="M1882" s="51"/>
      <c r="N1882" s="53"/>
      <c r="O1882" s="824">
        <v>1</v>
      </c>
      <c r="P1882" s="271"/>
      <c r="Q1882" s="825"/>
      <c r="R1882" s="826"/>
      <c r="S1882" s="827"/>
      <c r="T1882" s="828"/>
      <c r="U1882" s="829"/>
      <c r="V1882" s="830"/>
      <c r="W1882" s="824" t="s">
        <v>4451</v>
      </c>
      <c r="X1882" s="824"/>
      <c r="Y1882" s="706"/>
      <c r="Z1882" s="824"/>
    </row>
    <row r="1883" spans="1:26">
      <c r="A1883" s="817" t="s">
        <v>1248</v>
      </c>
      <c r="B1883" s="817" t="s">
        <v>1311</v>
      </c>
      <c r="C1883" s="831" t="s">
        <v>1236</v>
      </c>
      <c r="D1883" s="819" t="str">
        <f t="shared" ref="D1883" si="1869">B1883&amp;" "&amp;" "&amp;C1883</f>
        <v>05-029  魔のサソリ</v>
      </c>
      <c r="E1883" s="854" t="s">
        <v>630</v>
      </c>
      <c r="F1883" s="857" t="s">
        <v>128</v>
      </c>
      <c r="G1883" s="833" t="s">
        <v>19</v>
      </c>
      <c r="H1883" s="833" t="s">
        <v>19</v>
      </c>
      <c r="I1883" s="845"/>
      <c r="J1883" s="845"/>
      <c r="K1883" s="7" t="s">
        <v>37</v>
      </c>
      <c r="L1883" s="47" t="s">
        <v>39</v>
      </c>
      <c r="M1883" s="51" t="s">
        <v>1761</v>
      </c>
      <c r="N1883" s="52" t="s">
        <v>492</v>
      </c>
      <c r="O1883" s="824"/>
      <c r="P1883" s="271"/>
      <c r="Q1883" s="825">
        <v>1500</v>
      </c>
      <c r="R1883" s="826">
        <v>1130</v>
      </c>
      <c r="S1883" s="827">
        <v>400</v>
      </c>
      <c r="T1883" s="828">
        <v>1020</v>
      </c>
      <c r="U1883" s="829">
        <v>670</v>
      </c>
      <c r="V1883" s="830">
        <f t="shared" ref="V1883" si="1870">SUM(Q1883:U1884)</f>
        <v>4720</v>
      </c>
      <c r="W1883" s="824"/>
      <c r="X1883" s="824"/>
      <c r="Y1883" s="706"/>
      <c r="Z1883" s="824"/>
    </row>
    <row r="1884" spans="1:26">
      <c r="A1884" s="817" t="s">
        <v>1248</v>
      </c>
      <c r="B1884" s="817"/>
      <c r="C1884" s="831" t="s">
        <v>1236</v>
      </c>
      <c r="D1884" s="819" t="s">
        <v>2</v>
      </c>
      <c r="E1884" s="854" t="s">
        <v>630</v>
      </c>
      <c r="F1884" s="857" t="s">
        <v>128</v>
      </c>
      <c r="G1884" s="833" t="s">
        <v>19</v>
      </c>
      <c r="H1884" s="833" t="s">
        <v>19</v>
      </c>
      <c r="I1884" s="845"/>
      <c r="J1884" s="845"/>
      <c r="K1884" s="42"/>
      <c r="L1884" s="42"/>
      <c r="M1884" s="51"/>
      <c r="N1884" s="53"/>
      <c r="O1884" s="824"/>
      <c r="P1884" s="271"/>
      <c r="Q1884" s="825"/>
      <c r="R1884" s="826"/>
      <c r="S1884" s="827"/>
      <c r="T1884" s="828"/>
      <c r="U1884" s="829"/>
      <c r="V1884" s="830"/>
      <c r="W1884" s="824"/>
      <c r="X1884" s="824"/>
      <c r="Y1884" s="706"/>
      <c r="Z1884" s="824"/>
    </row>
    <row r="1885" spans="1:26">
      <c r="A1885" s="817" t="s">
        <v>1248</v>
      </c>
      <c r="B1885" s="817" t="s">
        <v>1312</v>
      </c>
      <c r="C1885" s="831" t="s">
        <v>640</v>
      </c>
      <c r="D1885" s="819" t="str">
        <f t="shared" ref="D1885" si="1871">B1885&amp;" "&amp;" "&amp;C1885</f>
        <v>05-030  わらいぶくろ</v>
      </c>
      <c r="E1885" s="854" t="s">
        <v>630</v>
      </c>
      <c r="F1885" s="851" t="s">
        <v>78</v>
      </c>
      <c r="G1885" s="822" t="s">
        <v>40</v>
      </c>
      <c r="H1885" s="835" t="s">
        <v>88</v>
      </c>
      <c r="I1885" s="845"/>
      <c r="J1885" s="845"/>
      <c r="K1885" s="46" t="s">
        <v>21</v>
      </c>
      <c r="L1885" s="41" t="s">
        <v>3</v>
      </c>
      <c r="M1885" s="51" t="s">
        <v>2011</v>
      </c>
      <c r="N1885" s="52" t="s">
        <v>491</v>
      </c>
      <c r="O1885" s="824"/>
      <c r="P1885" s="271"/>
      <c r="Q1885" s="825">
        <v>1400</v>
      </c>
      <c r="R1885" s="826">
        <v>600</v>
      </c>
      <c r="S1885" s="827">
        <v>1010</v>
      </c>
      <c r="T1885" s="828">
        <v>1000</v>
      </c>
      <c r="U1885" s="829">
        <v>630</v>
      </c>
      <c r="V1885" s="830">
        <f t="shared" ref="V1885" si="1872">SUM(Q1885:U1886)</f>
        <v>4640</v>
      </c>
      <c r="W1885" s="824" t="s">
        <v>3918</v>
      </c>
      <c r="X1885" s="824"/>
      <c r="Y1885" s="706"/>
      <c r="Z1885" s="824"/>
    </row>
    <row r="1886" spans="1:26">
      <c r="A1886" s="817" t="s">
        <v>1248</v>
      </c>
      <c r="B1886" s="817"/>
      <c r="C1886" s="831" t="s">
        <v>640</v>
      </c>
      <c r="D1886" s="819" t="s">
        <v>2</v>
      </c>
      <c r="E1886" s="854" t="s">
        <v>630</v>
      </c>
      <c r="F1886" s="851" t="s">
        <v>78</v>
      </c>
      <c r="G1886" s="822" t="s">
        <v>40</v>
      </c>
      <c r="H1886" s="835" t="s">
        <v>88</v>
      </c>
      <c r="I1886" s="845"/>
      <c r="J1886" s="845"/>
      <c r="K1886" s="42"/>
      <c r="L1886" s="42"/>
      <c r="M1886" s="51"/>
      <c r="N1886" s="53"/>
      <c r="O1886" s="824"/>
      <c r="P1886" s="271"/>
      <c r="Q1886" s="825"/>
      <c r="R1886" s="826"/>
      <c r="S1886" s="827"/>
      <c r="T1886" s="828"/>
      <c r="U1886" s="829"/>
      <c r="V1886" s="830"/>
      <c r="W1886" s="824" t="s">
        <v>3918</v>
      </c>
      <c r="X1886" s="824"/>
      <c r="Y1886" s="706"/>
      <c r="Z1886" s="824"/>
    </row>
    <row r="1887" spans="1:26">
      <c r="A1887" s="817" t="s">
        <v>1248</v>
      </c>
      <c r="B1887" s="817" t="s">
        <v>1313</v>
      </c>
      <c r="C1887" s="831" t="s">
        <v>2</v>
      </c>
      <c r="D1887" s="819" t="str">
        <f t="shared" ref="D1887" si="1873">B1887&amp;" "&amp;" "&amp;C1887</f>
        <v>05-031  ダイ</v>
      </c>
      <c r="E1887" s="853" t="s">
        <v>120</v>
      </c>
      <c r="F1887" s="821" t="s">
        <v>34</v>
      </c>
      <c r="G1887" s="833" t="s">
        <v>19</v>
      </c>
      <c r="H1887" s="833" t="s">
        <v>19</v>
      </c>
      <c r="I1887" s="15"/>
      <c r="J1887" s="15"/>
      <c r="K1887" s="11" t="s">
        <v>81</v>
      </c>
      <c r="L1887" s="47" t="s">
        <v>81</v>
      </c>
      <c r="M1887" s="51" t="s">
        <v>3631</v>
      </c>
      <c r="N1887" s="52" t="s">
        <v>490</v>
      </c>
      <c r="O1887" s="824"/>
      <c r="P1887" s="271"/>
      <c r="Q1887" s="825">
        <v>1850</v>
      </c>
      <c r="R1887" s="826">
        <v>1340</v>
      </c>
      <c r="S1887" s="827">
        <v>730</v>
      </c>
      <c r="T1887" s="828">
        <v>1070</v>
      </c>
      <c r="U1887" s="829">
        <v>840</v>
      </c>
      <c r="V1887" s="830">
        <f t="shared" ref="V1887" si="1874">SUM(Q1887:U1888)</f>
        <v>5830</v>
      </c>
      <c r="W1887" s="824" t="s">
        <v>3389</v>
      </c>
      <c r="X1887" s="824"/>
      <c r="Y1887" s="706"/>
      <c r="Z1887" s="824"/>
    </row>
    <row r="1888" spans="1:26">
      <c r="A1888" s="817" t="s">
        <v>1248</v>
      </c>
      <c r="B1888" s="817"/>
      <c r="C1888" s="831" t="s">
        <v>2</v>
      </c>
      <c r="D1888" s="819" t="s">
        <v>2</v>
      </c>
      <c r="E1888" s="853" t="s">
        <v>120</v>
      </c>
      <c r="F1888" s="821" t="s">
        <v>34</v>
      </c>
      <c r="G1888" s="833" t="s">
        <v>19</v>
      </c>
      <c r="H1888" s="833" t="s">
        <v>19</v>
      </c>
      <c r="I1888" s="15"/>
      <c r="J1888" s="15"/>
      <c r="K1888" s="19"/>
      <c r="L1888" s="43"/>
      <c r="M1888" s="51"/>
      <c r="N1888" s="54"/>
      <c r="O1888" s="824"/>
      <c r="P1888" s="271"/>
      <c r="Q1888" s="825"/>
      <c r="R1888" s="826"/>
      <c r="S1888" s="827"/>
      <c r="T1888" s="828"/>
      <c r="U1888" s="829"/>
      <c r="V1888" s="830"/>
      <c r="W1888" s="824" t="s">
        <v>3389</v>
      </c>
      <c r="X1888" s="824"/>
      <c r="Y1888" s="706"/>
      <c r="Z1888" s="824"/>
    </row>
    <row r="1889" spans="1:26">
      <c r="A1889" s="817" t="s">
        <v>1248</v>
      </c>
      <c r="B1889" s="817" t="s">
        <v>1314</v>
      </c>
      <c r="C1889" s="831" t="s">
        <v>4</v>
      </c>
      <c r="D1889" s="819" t="str">
        <f t="shared" ref="D1889" si="1875">B1889&amp;" "&amp;" "&amp;C1889</f>
        <v>05-032  クロコダイン</v>
      </c>
      <c r="E1889" s="853" t="s">
        <v>120</v>
      </c>
      <c r="F1889" s="821" t="s">
        <v>34</v>
      </c>
      <c r="G1889" s="842" t="s">
        <v>89</v>
      </c>
      <c r="H1889" s="833" t="s">
        <v>19</v>
      </c>
      <c r="I1889" s="15"/>
      <c r="J1889" s="15"/>
      <c r="K1889" s="46" t="s">
        <v>21</v>
      </c>
      <c r="L1889" s="41" t="s">
        <v>131</v>
      </c>
      <c r="M1889" s="51" t="s">
        <v>3632</v>
      </c>
      <c r="N1889" s="52" t="s">
        <v>491</v>
      </c>
      <c r="O1889" s="824"/>
      <c r="P1889" s="271"/>
      <c r="Q1889" s="825">
        <v>1930</v>
      </c>
      <c r="R1889" s="826">
        <v>1390</v>
      </c>
      <c r="S1889" s="827">
        <v>560</v>
      </c>
      <c r="T1889" s="828">
        <v>720</v>
      </c>
      <c r="U1889" s="829">
        <v>1200</v>
      </c>
      <c r="V1889" s="830">
        <f t="shared" ref="V1889" si="1876">SUM(Q1889:U1890)</f>
        <v>5800</v>
      </c>
      <c r="W1889" s="824"/>
      <c r="X1889" s="824"/>
      <c r="Y1889" s="706"/>
      <c r="Z1889" s="824"/>
    </row>
    <row r="1890" spans="1:26">
      <c r="A1890" s="817" t="s">
        <v>1248</v>
      </c>
      <c r="B1890" s="817"/>
      <c r="C1890" s="831" t="s">
        <v>4</v>
      </c>
      <c r="D1890" s="819" t="s">
        <v>2</v>
      </c>
      <c r="E1890" s="853" t="s">
        <v>120</v>
      </c>
      <c r="F1890" s="821" t="s">
        <v>34</v>
      </c>
      <c r="G1890" s="842" t="s">
        <v>89</v>
      </c>
      <c r="H1890" s="833" t="s">
        <v>19</v>
      </c>
      <c r="I1890" s="15"/>
      <c r="J1890" s="15"/>
      <c r="K1890" s="19"/>
      <c r="L1890" s="43"/>
      <c r="M1890" s="51"/>
      <c r="N1890" s="54"/>
      <c r="O1890" s="824"/>
      <c r="P1890" s="271"/>
      <c r="Q1890" s="825"/>
      <c r="R1890" s="826"/>
      <c r="S1890" s="827"/>
      <c r="T1890" s="828"/>
      <c r="U1890" s="829"/>
      <c r="V1890" s="830"/>
      <c r="W1890" s="824"/>
      <c r="X1890" s="824"/>
      <c r="Y1890" s="706"/>
      <c r="Z1890" s="824"/>
    </row>
    <row r="1891" spans="1:26">
      <c r="A1891" s="817" t="s">
        <v>1248</v>
      </c>
      <c r="B1891" s="817" t="s">
        <v>1315</v>
      </c>
      <c r="C1891" s="831" t="s">
        <v>172</v>
      </c>
      <c r="D1891" s="819" t="str">
        <f t="shared" ref="D1891" si="1877">B1891&amp;" "&amp;" "&amp;C1891</f>
        <v>05-033  ヒュンケル</v>
      </c>
      <c r="E1891" s="853" t="s">
        <v>120</v>
      </c>
      <c r="F1891" s="821" t="s">
        <v>34</v>
      </c>
      <c r="G1891" s="833" t="s">
        <v>19</v>
      </c>
      <c r="H1891" s="833" t="s">
        <v>19</v>
      </c>
      <c r="I1891" s="15"/>
      <c r="J1891" s="15"/>
      <c r="K1891" s="46" t="s">
        <v>21</v>
      </c>
      <c r="L1891" s="41" t="s">
        <v>131</v>
      </c>
      <c r="M1891" s="51" t="s">
        <v>3633</v>
      </c>
      <c r="N1891" s="52" t="s">
        <v>491</v>
      </c>
      <c r="O1891" s="824"/>
      <c r="P1891" s="271"/>
      <c r="Q1891" s="825">
        <v>1840</v>
      </c>
      <c r="R1891" s="826">
        <v>1340</v>
      </c>
      <c r="S1891" s="827">
        <v>600</v>
      </c>
      <c r="T1891" s="828">
        <v>920</v>
      </c>
      <c r="U1891" s="829">
        <v>1130</v>
      </c>
      <c r="V1891" s="830">
        <f t="shared" ref="V1891" si="1878">SUM(Q1891:U1892)</f>
        <v>5830</v>
      </c>
      <c r="W1891" s="378" t="s">
        <v>3389</v>
      </c>
      <c r="X1891" s="824"/>
      <c r="Y1891" s="706"/>
      <c r="Z1891" s="824"/>
    </row>
    <row r="1892" spans="1:26">
      <c r="A1892" s="817" t="s">
        <v>1248</v>
      </c>
      <c r="B1892" s="817"/>
      <c r="C1892" s="831" t="s">
        <v>172</v>
      </c>
      <c r="D1892" s="819" t="s">
        <v>2</v>
      </c>
      <c r="E1892" s="853" t="s">
        <v>120</v>
      </c>
      <c r="F1892" s="821" t="s">
        <v>34</v>
      </c>
      <c r="G1892" s="833" t="s">
        <v>19</v>
      </c>
      <c r="H1892" s="833" t="s">
        <v>19</v>
      </c>
      <c r="I1892" s="17"/>
      <c r="J1892" s="17"/>
      <c r="K1892" s="20"/>
      <c r="L1892" s="16"/>
      <c r="M1892" s="51"/>
      <c r="N1892" s="54"/>
      <c r="O1892" s="824"/>
      <c r="P1892" s="271"/>
      <c r="Q1892" s="825"/>
      <c r="R1892" s="826"/>
      <c r="S1892" s="827"/>
      <c r="T1892" s="828"/>
      <c r="U1892" s="829"/>
      <c r="V1892" s="830"/>
      <c r="W1892" s="380" t="s">
        <v>4450</v>
      </c>
      <c r="X1892" s="824"/>
      <c r="Y1892" s="706"/>
      <c r="Z1892" s="824"/>
    </row>
    <row r="1893" spans="1:26">
      <c r="A1893" s="817" t="s">
        <v>1248</v>
      </c>
      <c r="B1893" s="817" t="s">
        <v>1316</v>
      </c>
      <c r="C1893" s="818" t="s">
        <v>596</v>
      </c>
      <c r="D1893" s="819" t="str">
        <f t="shared" ref="D1893" si="1879">B1893&amp;" "&amp;" "&amp;C1893</f>
        <v>05-034  ハドラー</v>
      </c>
      <c r="E1893" s="853" t="s">
        <v>120</v>
      </c>
      <c r="F1893" s="840" t="s">
        <v>74</v>
      </c>
      <c r="G1893" s="833" t="s">
        <v>19</v>
      </c>
      <c r="H1893" s="822" t="s">
        <v>40</v>
      </c>
      <c r="I1893" s="15"/>
      <c r="J1893" s="15"/>
      <c r="K1893" s="8" t="s">
        <v>99</v>
      </c>
      <c r="L1893" s="41" t="s">
        <v>131</v>
      </c>
      <c r="M1893" s="51" t="s">
        <v>3634</v>
      </c>
      <c r="N1893" s="52" t="s">
        <v>491</v>
      </c>
      <c r="O1893" s="824"/>
      <c r="P1893" s="271"/>
      <c r="Q1893" s="825">
        <v>1850</v>
      </c>
      <c r="R1893" s="826">
        <v>1020</v>
      </c>
      <c r="S1893" s="827">
        <v>1070</v>
      </c>
      <c r="T1893" s="828">
        <v>910</v>
      </c>
      <c r="U1893" s="829">
        <v>980</v>
      </c>
      <c r="V1893" s="830">
        <f t="shared" ref="V1893" si="1880">SUM(Q1893:U1894)</f>
        <v>5830</v>
      </c>
      <c r="W1893" s="824"/>
      <c r="X1893" s="824"/>
      <c r="Y1893" s="706"/>
      <c r="Z1893" s="824"/>
    </row>
    <row r="1894" spans="1:26">
      <c r="A1894" s="817" t="s">
        <v>1248</v>
      </c>
      <c r="B1894" s="817"/>
      <c r="C1894" s="818" t="s">
        <v>596</v>
      </c>
      <c r="D1894" s="819" t="s">
        <v>2</v>
      </c>
      <c r="E1894" s="853" t="s">
        <v>120</v>
      </c>
      <c r="F1894" s="840" t="s">
        <v>74</v>
      </c>
      <c r="G1894" s="833" t="s">
        <v>19</v>
      </c>
      <c r="H1894" s="822" t="s">
        <v>40</v>
      </c>
      <c r="I1894" s="15"/>
      <c r="J1894" s="15"/>
      <c r="K1894" s="20"/>
      <c r="L1894" s="16"/>
      <c r="M1894" s="51"/>
      <c r="N1894" s="54"/>
      <c r="O1894" s="824"/>
      <c r="P1894" s="271"/>
      <c r="Q1894" s="825"/>
      <c r="R1894" s="826"/>
      <c r="S1894" s="827"/>
      <c r="T1894" s="828"/>
      <c r="U1894" s="829"/>
      <c r="V1894" s="830"/>
      <c r="W1894" s="824"/>
      <c r="X1894" s="824"/>
      <c r="Y1894" s="706"/>
      <c r="Z1894" s="824"/>
    </row>
    <row r="1895" spans="1:26">
      <c r="A1895" s="817" t="s">
        <v>1248</v>
      </c>
      <c r="B1895" s="817" t="s">
        <v>1317</v>
      </c>
      <c r="C1895" s="831" t="s">
        <v>1348</v>
      </c>
      <c r="D1895" s="819" t="str">
        <f t="shared" ref="D1895" si="1881">B1895&amp;" "&amp;" "&amp;C1895</f>
        <v>05-035  スラリン</v>
      </c>
      <c r="E1895" s="853" t="s">
        <v>120</v>
      </c>
      <c r="F1895" s="857" t="s">
        <v>128</v>
      </c>
      <c r="G1895" s="833" t="s">
        <v>19</v>
      </c>
      <c r="H1895" s="842" t="s">
        <v>89</v>
      </c>
      <c r="I1895" s="17"/>
      <c r="J1895" s="17"/>
      <c r="K1895" s="46" t="s">
        <v>21</v>
      </c>
      <c r="L1895" s="41" t="s">
        <v>131</v>
      </c>
      <c r="M1895" s="51" t="s">
        <v>3635</v>
      </c>
      <c r="N1895" s="52" t="s">
        <v>491</v>
      </c>
      <c r="O1895" s="824"/>
      <c r="P1895" s="271"/>
      <c r="Q1895" s="825">
        <v>1610</v>
      </c>
      <c r="R1895" s="826">
        <v>930</v>
      </c>
      <c r="S1895" s="827">
        <v>1010</v>
      </c>
      <c r="T1895" s="828">
        <v>1110</v>
      </c>
      <c r="U1895" s="829">
        <v>1040</v>
      </c>
      <c r="V1895" s="830">
        <f t="shared" ref="V1895" si="1882">SUM(Q1895:U1896)</f>
        <v>5700</v>
      </c>
      <c r="W1895" s="824" t="s">
        <v>3399</v>
      </c>
      <c r="X1895" s="824"/>
      <c r="Y1895" s="706"/>
      <c r="Z1895" s="824"/>
    </row>
    <row r="1896" spans="1:26">
      <c r="A1896" s="817" t="s">
        <v>1248</v>
      </c>
      <c r="B1896" s="817"/>
      <c r="C1896" s="831" t="s">
        <v>1348</v>
      </c>
      <c r="D1896" s="819" t="s">
        <v>2</v>
      </c>
      <c r="E1896" s="853" t="s">
        <v>120</v>
      </c>
      <c r="F1896" s="857" t="s">
        <v>128</v>
      </c>
      <c r="G1896" s="833" t="s">
        <v>19</v>
      </c>
      <c r="H1896" s="842" t="s">
        <v>89</v>
      </c>
      <c r="I1896" s="17"/>
      <c r="J1896" s="17"/>
      <c r="K1896" s="20"/>
      <c r="L1896" s="16"/>
      <c r="M1896" s="51"/>
      <c r="N1896" s="54"/>
      <c r="O1896" s="824"/>
      <c r="P1896" s="271"/>
      <c r="Q1896" s="825"/>
      <c r="R1896" s="826"/>
      <c r="S1896" s="827"/>
      <c r="T1896" s="828"/>
      <c r="U1896" s="829"/>
      <c r="V1896" s="830"/>
      <c r="W1896" s="824" t="s">
        <v>3399</v>
      </c>
      <c r="X1896" s="824"/>
      <c r="Y1896" s="706"/>
      <c r="Z1896" s="824"/>
    </row>
    <row r="1897" spans="1:26">
      <c r="A1897" s="817" t="s">
        <v>1248</v>
      </c>
      <c r="B1897" s="817" t="s">
        <v>1318</v>
      </c>
      <c r="C1897" s="818" t="s">
        <v>1349</v>
      </c>
      <c r="D1897" s="819" t="str">
        <f t="shared" ref="D1897" si="1883">B1897&amp;" "&amp;" "&amp;C1897</f>
        <v>05-036  ピエール</v>
      </c>
      <c r="E1897" s="853" t="s">
        <v>120</v>
      </c>
      <c r="F1897" s="857" t="s">
        <v>128</v>
      </c>
      <c r="G1897" s="833" t="s">
        <v>19</v>
      </c>
      <c r="H1897" s="843" t="s">
        <v>80</v>
      </c>
      <c r="I1897" s="17"/>
      <c r="J1897" s="17"/>
      <c r="K1897" s="50" t="s">
        <v>21</v>
      </c>
      <c r="L1897" s="47" t="s">
        <v>270</v>
      </c>
      <c r="M1897" s="51" t="s">
        <v>1786</v>
      </c>
      <c r="N1897" s="52" t="s">
        <v>491</v>
      </c>
      <c r="O1897" s="824"/>
      <c r="P1897" s="271"/>
      <c r="Q1897" s="825">
        <v>1900</v>
      </c>
      <c r="R1897" s="826">
        <v>1010</v>
      </c>
      <c r="S1897" s="827">
        <v>560</v>
      </c>
      <c r="T1897" s="828">
        <v>960</v>
      </c>
      <c r="U1897" s="829">
        <v>1270</v>
      </c>
      <c r="V1897" s="830">
        <f t="shared" ref="V1897" si="1884">SUM(Q1897:U1898)</f>
        <v>5700</v>
      </c>
      <c r="W1897" s="824"/>
      <c r="X1897" s="824"/>
      <c r="Y1897" s="706"/>
      <c r="Z1897" s="824"/>
    </row>
    <row r="1898" spans="1:26">
      <c r="A1898" s="817" t="s">
        <v>1248</v>
      </c>
      <c r="B1898" s="817"/>
      <c r="C1898" s="818" t="s">
        <v>1349</v>
      </c>
      <c r="D1898" s="819" t="s">
        <v>2</v>
      </c>
      <c r="E1898" s="853" t="s">
        <v>120</v>
      </c>
      <c r="F1898" s="857" t="s">
        <v>128</v>
      </c>
      <c r="G1898" s="833" t="s">
        <v>19</v>
      </c>
      <c r="H1898" s="843" t="s">
        <v>80</v>
      </c>
      <c r="I1898" s="17"/>
      <c r="J1898" s="17"/>
      <c r="K1898" s="20"/>
      <c r="L1898" s="16"/>
      <c r="M1898" s="51"/>
      <c r="N1898" s="54"/>
      <c r="O1898" s="824"/>
      <c r="P1898" s="271"/>
      <c r="Q1898" s="825"/>
      <c r="R1898" s="826"/>
      <c r="S1898" s="827"/>
      <c r="T1898" s="828"/>
      <c r="U1898" s="829"/>
      <c r="V1898" s="830"/>
      <c r="W1898" s="824"/>
      <c r="X1898" s="824"/>
      <c r="Y1898" s="706"/>
      <c r="Z1898" s="824"/>
    </row>
    <row r="1899" spans="1:26">
      <c r="A1899" s="817" t="s">
        <v>1248</v>
      </c>
      <c r="B1899" s="817" t="s">
        <v>1319</v>
      </c>
      <c r="C1899" s="818" t="s">
        <v>1350</v>
      </c>
      <c r="D1899" s="819" t="str">
        <f t="shared" ref="D1899" si="1885">B1899&amp;" "&amp;" "&amp;C1899</f>
        <v>05-037  ゴレムス</v>
      </c>
      <c r="E1899" s="853" t="s">
        <v>120</v>
      </c>
      <c r="F1899" s="851" t="s">
        <v>78</v>
      </c>
      <c r="G1899" s="833" t="s">
        <v>19</v>
      </c>
      <c r="H1899" s="835" t="s">
        <v>88</v>
      </c>
      <c r="I1899" s="17"/>
      <c r="J1899" s="17"/>
      <c r="K1899" s="46" t="s">
        <v>21</v>
      </c>
      <c r="L1899" s="41" t="s">
        <v>3</v>
      </c>
      <c r="M1899" s="51" t="s">
        <v>3636</v>
      </c>
      <c r="N1899" s="52" t="s">
        <v>491</v>
      </c>
      <c r="O1899" s="824"/>
      <c r="P1899" s="271"/>
      <c r="Q1899" s="825">
        <v>1930</v>
      </c>
      <c r="R1899" s="826">
        <v>1160</v>
      </c>
      <c r="S1899" s="827">
        <v>530</v>
      </c>
      <c r="T1899" s="828">
        <v>710</v>
      </c>
      <c r="U1899" s="829">
        <v>1380</v>
      </c>
      <c r="V1899" s="830">
        <f t="shared" ref="V1899" si="1886">SUM(Q1899:U1900)</f>
        <v>5710</v>
      </c>
      <c r="W1899" s="824"/>
      <c r="X1899" s="824"/>
      <c r="Y1899" s="706"/>
      <c r="Z1899" s="824"/>
    </row>
    <row r="1900" spans="1:26">
      <c r="A1900" s="817" t="s">
        <v>1248</v>
      </c>
      <c r="B1900" s="817"/>
      <c r="C1900" s="818" t="s">
        <v>1350</v>
      </c>
      <c r="D1900" s="819" t="s">
        <v>2</v>
      </c>
      <c r="E1900" s="853" t="s">
        <v>120</v>
      </c>
      <c r="F1900" s="851" t="s">
        <v>78</v>
      </c>
      <c r="G1900" s="833" t="s">
        <v>19</v>
      </c>
      <c r="H1900" s="835" t="s">
        <v>88</v>
      </c>
      <c r="I1900" s="17"/>
      <c r="J1900" s="17"/>
      <c r="K1900" s="20"/>
      <c r="L1900" s="16"/>
      <c r="M1900" s="51"/>
      <c r="N1900" s="54"/>
      <c r="O1900" s="824"/>
      <c r="P1900" s="271"/>
      <c r="Q1900" s="825"/>
      <c r="R1900" s="826"/>
      <c r="S1900" s="827"/>
      <c r="T1900" s="828"/>
      <c r="U1900" s="829"/>
      <c r="V1900" s="830"/>
      <c r="W1900" s="824"/>
      <c r="X1900" s="824"/>
      <c r="Y1900" s="706"/>
      <c r="Z1900" s="824"/>
    </row>
    <row r="1901" spans="1:26">
      <c r="A1901" s="817" t="s">
        <v>1248</v>
      </c>
      <c r="B1901" s="817" t="s">
        <v>1320</v>
      </c>
      <c r="C1901" s="831" t="s">
        <v>1351</v>
      </c>
      <c r="D1901" s="819" t="str">
        <f t="shared" ref="D1901" si="1887">B1901&amp;" "&amp;" "&amp;C1901</f>
        <v>05-038  シーザー</v>
      </c>
      <c r="E1901" s="853" t="s">
        <v>120</v>
      </c>
      <c r="F1901" s="832" t="s">
        <v>35</v>
      </c>
      <c r="G1901" s="842" t="s">
        <v>89</v>
      </c>
      <c r="H1901" s="842" t="s">
        <v>89</v>
      </c>
      <c r="I1901" s="15"/>
      <c r="J1901" s="15"/>
      <c r="K1901" s="50" t="s">
        <v>21</v>
      </c>
      <c r="L1901" s="47" t="s">
        <v>107</v>
      </c>
      <c r="M1901" s="51" t="s">
        <v>3637</v>
      </c>
      <c r="N1901" s="52" t="s">
        <v>491</v>
      </c>
      <c r="O1901" s="824"/>
      <c r="P1901" s="271"/>
      <c r="Q1901" s="825">
        <v>1850</v>
      </c>
      <c r="R1901" s="826">
        <v>1190</v>
      </c>
      <c r="S1901" s="827">
        <v>730</v>
      </c>
      <c r="T1901" s="828">
        <v>840</v>
      </c>
      <c r="U1901" s="829">
        <v>1150</v>
      </c>
      <c r="V1901" s="830">
        <f t="shared" ref="V1901" si="1888">SUM(Q1901:U1902)</f>
        <v>5760</v>
      </c>
      <c r="W1901" s="824"/>
      <c r="X1901" s="824"/>
      <c r="Y1901" s="706"/>
      <c r="Z1901" s="824"/>
    </row>
    <row r="1902" spans="1:26">
      <c r="A1902" s="817" t="s">
        <v>1248</v>
      </c>
      <c r="B1902" s="817"/>
      <c r="C1902" s="831" t="s">
        <v>1351</v>
      </c>
      <c r="D1902" s="819" t="s">
        <v>2</v>
      </c>
      <c r="E1902" s="853" t="s">
        <v>120</v>
      </c>
      <c r="F1902" s="832" t="s">
        <v>35</v>
      </c>
      <c r="G1902" s="842" t="s">
        <v>89</v>
      </c>
      <c r="H1902" s="842" t="s">
        <v>89</v>
      </c>
      <c r="I1902" s="15"/>
      <c r="J1902" s="15"/>
      <c r="K1902" s="20"/>
      <c r="L1902" s="16"/>
      <c r="M1902" s="51"/>
      <c r="N1902" s="54"/>
      <c r="O1902" s="824"/>
      <c r="P1902" s="271"/>
      <c r="Q1902" s="825"/>
      <c r="R1902" s="826"/>
      <c r="S1902" s="827"/>
      <c r="T1902" s="828"/>
      <c r="U1902" s="829"/>
      <c r="V1902" s="830"/>
      <c r="W1902" s="824"/>
      <c r="X1902" s="824"/>
      <c r="Y1902" s="706"/>
      <c r="Z1902" s="824"/>
    </row>
    <row r="1903" spans="1:26">
      <c r="A1903" s="817" t="s">
        <v>1248</v>
      </c>
      <c r="B1903" s="817" t="s">
        <v>1321</v>
      </c>
      <c r="C1903" s="831" t="s">
        <v>1352</v>
      </c>
      <c r="D1903" s="819" t="str">
        <f t="shared" ref="D1903" si="1889">B1903&amp;" "&amp;" "&amp;C1903</f>
        <v>05-039  ロビン</v>
      </c>
      <c r="E1903" s="853" t="s">
        <v>120</v>
      </c>
      <c r="F1903" s="851" t="s">
        <v>78</v>
      </c>
      <c r="G1903" s="833" t="s">
        <v>19</v>
      </c>
      <c r="H1903" s="833" t="s">
        <v>19</v>
      </c>
      <c r="I1903" s="17"/>
      <c r="J1903" s="17"/>
      <c r="K1903" s="50" t="s">
        <v>21</v>
      </c>
      <c r="L1903" s="47" t="s">
        <v>270</v>
      </c>
      <c r="M1903" s="51" t="s">
        <v>3638</v>
      </c>
      <c r="N1903" s="52" t="s">
        <v>491</v>
      </c>
      <c r="O1903" s="824"/>
      <c r="P1903" s="271"/>
      <c r="Q1903" s="825">
        <v>1840</v>
      </c>
      <c r="R1903" s="826">
        <v>1100</v>
      </c>
      <c r="S1903" s="827">
        <v>550</v>
      </c>
      <c r="T1903" s="828">
        <v>990</v>
      </c>
      <c r="U1903" s="829">
        <v>1190</v>
      </c>
      <c r="V1903" s="830">
        <f t="shared" ref="V1903" si="1890">SUM(Q1903:U1904)</f>
        <v>5670</v>
      </c>
      <c r="W1903" s="831" t="s">
        <v>3391</v>
      </c>
      <c r="X1903" s="824"/>
      <c r="Y1903" s="706"/>
      <c r="Z1903" s="824"/>
    </row>
    <row r="1904" spans="1:26">
      <c r="A1904" s="817" t="s">
        <v>1248</v>
      </c>
      <c r="B1904" s="817"/>
      <c r="C1904" s="831" t="s">
        <v>1352</v>
      </c>
      <c r="D1904" s="819" t="s">
        <v>2</v>
      </c>
      <c r="E1904" s="853" t="s">
        <v>120</v>
      </c>
      <c r="F1904" s="851" t="s">
        <v>78</v>
      </c>
      <c r="G1904" s="833" t="s">
        <v>19</v>
      </c>
      <c r="H1904" s="833" t="s">
        <v>19</v>
      </c>
      <c r="I1904" s="17"/>
      <c r="J1904" s="17"/>
      <c r="K1904" s="20"/>
      <c r="L1904" s="16"/>
      <c r="M1904" s="51"/>
      <c r="N1904" s="54"/>
      <c r="O1904" s="824"/>
      <c r="P1904" s="271"/>
      <c r="Q1904" s="825"/>
      <c r="R1904" s="826"/>
      <c r="S1904" s="827"/>
      <c r="T1904" s="828"/>
      <c r="U1904" s="829"/>
      <c r="V1904" s="830"/>
      <c r="W1904" s="831" t="s">
        <v>3391</v>
      </c>
      <c r="X1904" s="824"/>
      <c r="Y1904" s="706"/>
      <c r="Z1904" s="824"/>
    </row>
    <row r="1905" spans="1:26">
      <c r="A1905" s="817" t="s">
        <v>1248</v>
      </c>
      <c r="B1905" s="817" t="s">
        <v>1322</v>
      </c>
      <c r="C1905" s="818" t="s">
        <v>1353</v>
      </c>
      <c r="D1905" s="819" t="str">
        <f t="shared" ref="D1905" si="1891">B1905&amp;" "&amp;" "&amp;C1905</f>
        <v>05-040  ジュエル</v>
      </c>
      <c r="E1905" s="853" t="s">
        <v>120</v>
      </c>
      <c r="F1905" s="851" t="s">
        <v>78</v>
      </c>
      <c r="G1905" s="835" t="s">
        <v>88</v>
      </c>
      <c r="H1905" s="822" t="s">
        <v>40</v>
      </c>
      <c r="I1905" s="17"/>
      <c r="J1905" s="17"/>
      <c r="K1905" s="8" t="s">
        <v>99</v>
      </c>
      <c r="L1905" s="41" t="s">
        <v>131</v>
      </c>
      <c r="M1905" s="51" t="s">
        <v>1987</v>
      </c>
      <c r="N1905" s="52" t="s">
        <v>491</v>
      </c>
      <c r="O1905" s="824"/>
      <c r="P1905" s="271"/>
      <c r="Q1905" s="825">
        <v>1670</v>
      </c>
      <c r="R1905" s="826">
        <v>690</v>
      </c>
      <c r="S1905" s="827">
        <v>1280</v>
      </c>
      <c r="T1905" s="828">
        <v>1070</v>
      </c>
      <c r="U1905" s="829">
        <v>950</v>
      </c>
      <c r="V1905" s="830">
        <f t="shared" ref="V1905" si="1892">SUM(Q1905:U1906)</f>
        <v>5660</v>
      </c>
      <c r="W1905" s="824" t="s">
        <v>3918</v>
      </c>
      <c r="X1905" s="824"/>
      <c r="Y1905" s="706"/>
      <c r="Z1905" s="824"/>
    </row>
    <row r="1906" spans="1:26">
      <c r="A1906" s="817" t="s">
        <v>1248</v>
      </c>
      <c r="B1906" s="817"/>
      <c r="C1906" s="818" t="s">
        <v>1353</v>
      </c>
      <c r="D1906" s="819" t="s">
        <v>2</v>
      </c>
      <c r="E1906" s="853" t="s">
        <v>120</v>
      </c>
      <c r="F1906" s="851" t="s">
        <v>78</v>
      </c>
      <c r="G1906" s="835" t="s">
        <v>88</v>
      </c>
      <c r="H1906" s="822" t="s">
        <v>40</v>
      </c>
      <c r="I1906" s="17"/>
      <c r="J1906" s="17"/>
      <c r="K1906" s="20"/>
      <c r="L1906" s="16"/>
      <c r="M1906" s="51"/>
      <c r="N1906" s="54"/>
      <c r="O1906" s="824"/>
      <c r="P1906" s="271"/>
      <c r="Q1906" s="825"/>
      <c r="R1906" s="826"/>
      <c r="S1906" s="827"/>
      <c r="T1906" s="828"/>
      <c r="U1906" s="829"/>
      <c r="V1906" s="830"/>
      <c r="W1906" s="824" t="s">
        <v>3918</v>
      </c>
      <c r="X1906" s="824"/>
      <c r="Y1906" s="706"/>
      <c r="Z1906" s="824"/>
    </row>
    <row r="1907" spans="1:26">
      <c r="A1907" s="817" t="s">
        <v>1248</v>
      </c>
      <c r="B1907" s="817" t="s">
        <v>1323</v>
      </c>
      <c r="C1907" s="831" t="s">
        <v>179</v>
      </c>
      <c r="D1907" s="819" t="str">
        <f t="shared" ref="D1907" si="1893">B1907&amp;" "&amp;" "&amp;C1907</f>
        <v>05-041  キラーマジンガ</v>
      </c>
      <c r="E1907" s="853" t="s">
        <v>120</v>
      </c>
      <c r="F1907" s="851" t="s">
        <v>78</v>
      </c>
      <c r="G1907" s="833" t="s">
        <v>19</v>
      </c>
      <c r="H1907" s="833" t="s">
        <v>19</v>
      </c>
      <c r="I1907" s="17"/>
      <c r="J1907" s="17"/>
      <c r="K1907" s="50" t="s">
        <v>21</v>
      </c>
      <c r="L1907" s="47" t="s">
        <v>270</v>
      </c>
      <c r="M1907" s="51" t="s">
        <v>1988</v>
      </c>
      <c r="N1907" s="52" t="s">
        <v>491</v>
      </c>
      <c r="O1907" s="824"/>
      <c r="P1907" s="271"/>
      <c r="Q1907" s="825">
        <v>1810</v>
      </c>
      <c r="R1907" s="826">
        <v>1150</v>
      </c>
      <c r="S1907" s="827">
        <v>660</v>
      </c>
      <c r="T1907" s="828">
        <v>960</v>
      </c>
      <c r="U1907" s="829">
        <v>1200</v>
      </c>
      <c r="V1907" s="830">
        <f t="shared" ref="V1907" si="1894">SUM(Q1907:U1908)</f>
        <v>5780</v>
      </c>
      <c r="W1907" s="444" t="s">
        <v>3391</v>
      </c>
      <c r="X1907" s="824"/>
      <c r="Y1907" s="706"/>
      <c r="Z1907" s="824"/>
    </row>
    <row r="1908" spans="1:26">
      <c r="A1908" s="817" t="s">
        <v>1248</v>
      </c>
      <c r="B1908" s="817"/>
      <c r="C1908" s="831" t="s">
        <v>179</v>
      </c>
      <c r="D1908" s="819" t="s">
        <v>2</v>
      </c>
      <c r="E1908" s="853" t="s">
        <v>120</v>
      </c>
      <c r="F1908" s="851" t="s">
        <v>78</v>
      </c>
      <c r="G1908" s="833" t="s">
        <v>19</v>
      </c>
      <c r="H1908" s="833" t="s">
        <v>19</v>
      </c>
      <c r="I1908" s="17"/>
      <c r="J1908" s="17"/>
      <c r="K1908" s="20"/>
      <c r="L1908" s="16"/>
      <c r="M1908" s="51"/>
      <c r="N1908" s="54"/>
      <c r="O1908" s="824"/>
      <c r="P1908" s="271"/>
      <c r="Q1908" s="825"/>
      <c r="R1908" s="826"/>
      <c r="S1908" s="827"/>
      <c r="T1908" s="828"/>
      <c r="U1908" s="829"/>
      <c r="V1908" s="830"/>
      <c r="W1908" s="443" t="s">
        <v>4690</v>
      </c>
      <c r="X1908" s="824"/>
      <c r="Y1908" s="706"/>
      <c r="Z1908" s="824"/>
    </row>
    <row r="1909" spans="1:26">
      <c r="A1909" s="817" t="s">
        <v>1248</v>
      </c>
      <c r="B1909" s="817" t="s">
        <v>1324</v>
      </c>
      <c r="C1909" s="818" t="s">
        <v>264</v>
      </c>
      <c r="D1909" s="819" t="str">
        <f t="shared" ref="D1909" si="1895">B1909&amp;" "&amp;" "&amp;C1909</f>
        <v>05-042  シュバルツシュルト</v>
      </c>
      <c r="E1909" s="853" t="s">
        <v>120</v>
      </c>
      <c r="F1909" s="851" t="s">
        <v>78</v>
      </c>
      <c r="G1909" s="833" t="s">
        <v>19</v>
      </c>
      <c r="H1909" s="833" t="s">
        <v>19</v>
      </c>
      <c r="I1909" s="17"/>
      <c r="J1909" s="17"/>
      <c r="K1909" s="46" t="s">
        <v>21</v>
      </c>
      <c r="L1909" s="41" t="s">
        <v>131</v>
      </c>
      <c r="M1909" s="51" t="s">
        <v>3639</v>
      </c>
      <c r="N1909" s="52" t="s">
        <v>491</v>
      </c>
      <c r="O1909" s="824"/>
      <c r="P1909" s="271"/>
      <c r="Q1909" s="825">
        <v>1750</v>
      </c>
      <c r="R1909" s="826">
        <v>1060</v>
      </c>
      <c r="S1909" s="827">
        <v>1080</v>
      </c>
      <c r="T1909" s="828">
        <v>680</v>
      </c>
      <c r="U1909" s="829">
        <v>1190</v>
      </c>
      <c r="V1909" s="830">
        <f t="shared" ref="V1909" si="1896">SUM(Q1909:U1910)</f>
        <v>5760</v>
      </c>
      <c r="W1909" s="824"/>
      <c r="X1909" s="824"/>
      <c r="Y1909" s="706"/>
      <c r="Z1909" s="824"/>
    </row>
    <row r="1910" spans="1:26">
      <c r="A1910" s="817" t="s">
        <v>1248</v>
      </c>
      <c r="B1910" s="817"/>
      <c r="C1910" s="818" t="s">
        <v>264</v>
      </c>
      <c r="D1910" s="819" t="s">
        <v>2</v>
      </c>
      <c r="E1910" s="853" t="s">
        <v>120</v>
      </c>
      <c r="F1910" s="851" t="s">
        <v>78</v>
      </c>
      <c r="G1910" s="833" t="s">
        <v>19</v>
      </c>
      <c r="H1910" s="833" t="s">
        <v>19</v>
      </c>
      <c r="I1910" s="17"/>
      <c r="J1910" s="17"/>
      <c r="K1910" s="20"/>
      <c r="L1910" s="16"/>
      <c r="M1910" s="51"/>
      <c r="N1910" s="54"/>
      <c r="O1910" s="824"/>
      <c r="P1910" s="271"/>
      <c r="Q1910" s="825"/>
      <c r="R1910" s="826"/>
      <c r="S1910" s="827"/>
      <c r="T1910" s="828"/>
      <c r="U1910" s="829"/>
      <c r="V1910" s="830"/>
      <c r="W1910" s="824"/>
      <c r="X1910" s="824"/>
      <c r="Y1910" s="706"/>
      <c r="Z1910" s="824"/>
    </row>
    <row r="1911" spans="1:26">
      <c r="A1911" s="817" t="s">
        <v>1248</v>
      </c>
      <c r="B1911" s="817" t="s">
        <v>1325</v>
      </c>
      <c r="C1911" s="831" t="s">
        <v>181</v>
      </c>
      <c r="D1911" s="819" t="str">
        <f t="shared" ref="D1911" si="1897">B1911&amp;" "&amp;" "&amp;C1911</f>
        <v>05-043  じごくのよろい</v>
      </c>
      <c r="E1911" s="853" t="s">
        <v>120</v>
      </c>
      <c r="F1911" s="851" t="s">
        <v>78</v>
      </c>
      <c r="G1911" s="833" t="s">
        <v>19</v>
      </c>
      <c r="H1911" s="833" t="s">
        <v>19</v>
      </c>
      <c r="I1911" s="17"/>
      <c r="J1911" s="17"/>
      <c r="K1911" s="11" t="s">
        <v>81</v>
      </c>
      <c r="L1911" s="47" t="s">
        <v>81</v>
      </c>
      <c r="M1911" s="51" t="s">
        <v>1762</v>
      </c>
      <c r="N1911" s="52" t="s">
        <v>492</v>
      </c>
      <c r="O1911" s="824"/>
      <c r="P1911" s="271"/>
      <c r="Q1911" s="825">
        <v>1810</v>
      </c>
      <c r="R1911" s="826">
        <v>1290</v>
      </c>
      <c r="S1911" s="827">
        <v>550</v>
      </c>
      <c r="T1911" s="828">
        <v>640</v>
      </c>
      <c r="U1911" s="829">
        <v>1330</v>
      </c>
      <c r="V1911" s="830">
        <f t="shared" ref="V1911" si="1898">SUM(Q1911:U1912)</f>
        <v>5620</v>
      </c>
      <c r="W1911" s="824"/>
      <c r="X1911" s="824"/>
      <c r="Y1911" s="706"/>
      <c r="Z1911" s="824"/>
    </row>
    <row r="1912" spans="1:26">
      <c r="A1912" s="817" t="s">
        <v>1248</v>
      </c>
      <c r="B1912" s="817"/>
      <c r="C1912" s="831" t="s">
        <v>181</v>
      </c>
      <c r="D1912" s="819" t="s">
        <v>2</v>
      </c>
      <c r="E1912" s="853" t="s">
        <v>120</v>
      </c>
      <c r="F1912" s="851" t="s">
        <v>78</v>
      </c>
      <c r="G1912" s="833" t="s">
        <v>19</v>
      </c>
      <c r="H1912" s="833" t="s">
        <v>19</v>
      </c>
      <c r="I1912" s="17"/>
      <c r="J1912" s="17"/>
      <c r="K1912" s="20"/>
      <c r="L1912" s="41"/>
      <c r="M1912" s="51"/>
      <c r="N1912" s="54"/>
      <c r="O1912" s="824"/>
      <c r="P1912" s="271"/>
      <c r="Q1912" s="825"/>
      <c r="R1912" s="826"/>
      <c r="S1912" s="827"/>
      <c r="T1912" s="828"/>
      <c r="U1912" s="829"/>
      <c r="V1912" s="830"/>
      <c r="W1912" s="824"/>
      <c r="X1912" s="824"/>
      <c r="Y1912" s="706"/>
      <c r="Z1912" s="824"/>
    </row>
    <row r="1913" spans="1:26">
      <c r="A1913" s="817" t="s">
        <v>1248</v>
      </c>
      <c r="B1913" s="817" t="s">
        <v>1326</v>
      </c>
      <c r="C1913" s="818" t="s">
        <v>260</v>
      </c>
      <c r="D1913" s="819" t="str">
        <f t="shared" ref="D1913" si="1899">B1913&amp;" "&amp;" "&amp;C1913</f>
        <v>05-044  シャドウパンサー</v>
      </c>
      <c r="E1913" s="853" t="s">
        <v>120</v>
      </c>
      <c r="F1913" s="857" t="s">
        <v>128</v>
      </c>
      <c r="G1913" s="833" t="s">
        <v>19</v>
      </c>
      <c r="H1913" s="833" t="s">
        <v>19</v>
      </c>
      <c r="I1913" s="17"/>
      <c r="J1913" s="17"/>
      <c r="K1913" s="7" t="s">
        <v>37</v>
      </c>
      <c r="L1913" s="47" t="s">
        <v>453</v>
      </c>
      <c r="M1913" s="51" t="s">
        <v>1733</v>
      </c>
      <c r="N1913" s="52" t="s">
        <v>491</v>
      </c>
      <c r="O1913" s="824"/>
      <c r="P1913" s="271"/>
      <c r="Q1913" s="825">
        <v>1740</v>
      </c>
      <c r="R1913" s="826">
        <v>1120</v>
      </c>
      <c r="S1913" s="827">
        <v>430</v>
      </c>
      <c r="T1913" s="828">
        <v>1420</v>
      </c>
      <c r="U1913" s="829">
        <v>1050</v>
      </c>
      <c r="V1913" s="830">
        <f t="shared" ref="V1913" si="1900">SUM(Q1913:U1914)</f>
        <v>5760</v>
      </c>
      <c r="W1913" s="824"/>
      <c r="X1913" s="824"/>
      <c r="Y1913" s="706"/>
      <c r="Z1913" s="824"/>
    </row>
    <row r="1914" spans="1:26">
      <c r="A1914" s="817" t="s">
        <v>1248</v>
      </c>
      <c r="B1914" s="817"/>
      <c r="C1914" s="818" t="s">
        <v>260</v>
      </c>
      <c r="D1914" s="819" t="s">
        <v>2</v>
      </c>
      <c r="E1914" s="853" t="s">
        <v>120</v>
      </c>
      <c r="F1914" s="857" t="s">
        <v>128</v>
      </c>
      <c r="G1914" s="833" t="s">
        <v>19</v>
      </c>
      <c r="H1914" s="833" t="s">
        <v>19</v>
      </c>
      <c r="I1914" s="17"/>
      <c r="J1914" s="17"/>
      <c r="K1914" s="20"/>
      <c r="L1914" s="41"/>
      <c r="M1914" s="51"/>
      <c r="N1914" s="54"/>
      <c r="O1914" s="824"/>
      <c r="P1914" s="271"/>
      <c r="Q1914" s="825"/>
      <c r="R1914" s="826"/>
      <c r="S1914" s="827"/>
      <c r="T1914" s="828"/>
      <c r="U1914" s="829"/>
      <c r="V1914" s="830"/>
      <c r="W1914" s="824"/>
      <c r="X1914" s="824"/>
      <c r="Y1914" s="706"/>
      <c r="Z1914" s="824"/>
    </row>
    <row r="1915" spans="1:26">
      <c r="A1915" s="817" t="s">
        <v>1248</v>
      </c>
      <c r="B1915" s="817" t="s">
        <v>1327</v>
      </c>
      <c r="C1915" s="818" t="s">
        <v>317</v>
      </c>
      <c r="D1915" s="819" t="str">
        <f t="shared" ref="D1915" si="1901">B1915&amp;" "&amp;" "&amp;C1915</f>
        <v>05-045  キングスライム</v>
      </c>
      <c r="E1915" s="853" t="s">
        <v>120</v>
      </c>
      <c r="F1915" s="857" t="s">
        <v>128</v>
      </c>
      <c r="G1915" s="833" t="s">
        <v>19</v>
      </c>
      <c r="H1915" s="833" t="s">
        <v>19</v>
      </c>
      <c r="I1915" s="17"/>
      <c r="J1915" s="17"/>
      <c r="K1915" s="50" t="s">
        <v>21</v>
      </c>
      <c r="L1915" s="47" t="s">
        <v>270</v>
      </c>
      <c r="M1915" s="51" t="s">
        <v>1787</v>
      </c>
      <c r="N1915" s="52" t="s">
        <v>491</v>
      </c>
      <c r="O1915" s="824"/>
      <c r="P1915" s="271"/>
      <c r="Q1915" s="825">
        <v>2010</v>
      </c>
      <c r="R1915" s="826">
        <v>1170</v>
      </c>
      <c r="S1915" s="827">
        <v>700</v>
      </c>
      <c r="T1915" s="828">
        <v>800</v>
      </c>
      <c r="U1915" s="829">
        <v>1050</v>
      </c>
      <c r="V1915" s="830">
        <f t="shared" ref="V1915" si="1902">SUM(Q1915:U1916)</f>
        <v>5730</v>
      </c>
      <c r="W1915" s="824" t="s">
        <v>3399</v>
      </c>
      <c r="X1915" s="824"/>
      <c r="Y1915" s="706"/>
      <c r="Z1915" s="824"/>
    </row>
    <row r="1916" spans="1:26">
      <c r="A1916" s="817" t="s">
        <v>1248</v>
      </c>
      <c r="B1916" s="817"/>
      <c r="C1916" s="818" t="s">
        <v>317</v>
      </c>
      <c r="D1916" s="819" t="s">
        <v>2</v>
      </c>
      <c r="E1916" s="853" t="s">
        <v>120</v>
      </c>
      <c r="F1916" s="857" t="s">
        <v>128</v>
      </c>
      <c r="G1916" s="833" t="s">
        <v>19</v>
      </c>
      <c r="H1916" s="833" t="s">
        <v>19</v>
      </c>
      <c r="I1916" s="17"/>
      <c r="J1916" s="17"/>
      <c r="K1916" s="42"/>
      <c r="L1916" s="41"/>
      <c r="M1916" s="51"/>
      <c r="N1916" s="54"/>
      <c r="O1916" s="824"/>
      <c r="P1916" s="271"/>
      <c r="Q1916" s="825"/>
      <c r="R1916" s="826"/>
      <c r="S1916" s="827"/>
      <c r="T1916" s="828"/>
      <c r="U1916" s="829"/>
      <c r="V1916" s="830"/>
      <c r="W1916" s="824" t="s">
        <v>3399</v>
      </c>
      <c r="X1916" s="824"/>
      <c r="Y1916" s="706"/>
      <c r="Z1916" s="824"/>
    </row>
    <row r="1917" spans="1:26">
      <c r="A1917" s="817" t="s">
        <v>1248</v>
      </c>
      <c r="B1917" s="817" t="s">
        <v>1328</v>
      </c>
      <c r="C1917" s="831" t="s">
        <v>2</v>
      </c>
      <c r="D1917" s="819" t="str">
        <f t="shared" ref="D1917" si="1903">B1917&amp;" "&amp;" "&amp;C1917</f>
        <v>05-046  ダイ</v>
      </c>
      <c r="E1917" s="850" t="s">
        <v>36</v>
      </c>
      <c r="F1917" s="821" t="s">
        <v>34</v>
      </c>
      <c r="G1917" s="833" t="s">
        <v>19</v>
      </c>
      <c r="H1917" s="833" t="s">
        <v>19</v>
      </c>
      <c r="I1917" s="17"/>
      <c r="J1917" s="17"/>
      <c r="K1917" s="7" t="s">
        <v>37</v>
      </c>
      <c r="L1917" s="41" t="s">
        <v>98</v>
      </c>
      <c r="M1917" s="51" t="s">
        <v>1788</v>
      </c>
      <c r="N1917" s="52" t="s">
        <v>492</v>
      </c>
      <c r="O1917" s="824"/>
      <c r="P1917" s="271"/>
      <c r="Q1917" s="825">
        <v>2130</v>
      </c>
      <c r="R1917" s="826">
        <v>1460</v>
      </c>
      <c r="S1917" s="827">
        <v>780</v>
      </c>
      <c r="T1917" s="828">
        <v>1200</v>
      </c>
      <c r="U1917" s="829">
        <v>960</v>
      </c>
      <c r="V1917" s="830">
        <f t="shared" ref="V1917" si="1904">SUM(Q1917:U1918)</f>
        <v>6530</v>
      </c>
      <c r="W1917" s="824" t="s">
        <v>3389</v>
      </c>
      <c r="X1917" s="824"/>
      <c r="Y1917" s="706"/>
      <c r="Z1917" s="824"/>
    </row>
    <row r="1918" spans="1:26">
      <c r="A1918" s="817" t="s">
        <v>1248</v>
      </c>
      <c r="B1918" s="817"/>
      <c r="C1918" s="831" t="s">
        <v>2</v>
      </c>
      <c r="D1918" s="819" t="s">
        <v>2</v>
      </c>
      <c r="E1918" s="850" t="s">
        <v>36</v>
      </c>
      <c r="F1918" s="821" t="s">
        <v>34</v>
      </c>
      <c r="G1918" s="833" t="s">
        <v>19</v>
      </c>
      <c r="H1918" s="833" t="s">
        <v>19</v>
      </c>
      <c r="I1918" s="17"/>
      <c r="J1918" s="17"/>
      <c r="K1918" s="7" t="s">
        <v>37</v>
      </c>
      <c r="L1918" s="41" t="s">
        <v>20</v>
      </c>
      <c r="M1918" s="51" t="s">
        <v>1734</v>
      </c>
      <c r="N1918" s="52" t="s">
        <v>491</v>
      </c>
      <c r="O1918" s="824"/>
      <c r="P1918" s="271"/>
      <c r="Q1918" s="825"/>
      <c r="R1918" s="826"/>
      <c r="S1918" s="827"/>
      <c r="T1918" s="828"/>
      <c r="U1918" s="829"/>
      <c r="V1918" s="830"/>
      <c r="W1918" s="824" t="s">
        <v>3389</v>
      </c>
      <c r="X1918" s="824"/>
      <c r="Y1918" s="706"/>
      <c r="Z1918" s="824"/>
    </row>
    <row r="1919" spans="1:26">
      <c r="A1919" s="817" t="s">
        <v>1248</v>
      </c>
      <c r="B1919" s="817" t="s">
        <v>1329</v>
      </c>
      <c r="C1919" s="831" t="s">
        <v>183</v>
      </c>
      <c r="D1919" s="819" t="str">
        <f t="shared" ref="D1919" si="1905">B1919&amp;" "&amp;" "&amp;C1919</f>
        <v>05-047  マァム</v>
      </c>
      <c r="E1919" s="850" t="s">
        <v>36</v>
      </c>
      <c r="F1919" s="821" t="s">
        <v>34</v>
      </c>
      <c r="G1919" s="833" t="s">
        <v>19</v>
      </c>
      <c r="H1919" s="833" t="s">
        <v>19</v>
      </c>
      <c r="I1919" s="17"/>
      <c r="J1919" s="17"/>
      <c r="K1919" s="50" t="s">
        <v>21</v>
      </c>
      <c r="L1919" s="47" t="s">
        <v>270</v>
      </c>
      <c r="M1919" s="51" t="s">
        <v>1789</v>
      </c>
      <c r="N1919" s="52" t="s">
        <v>491</v>
      </c>
      <c r="O1919" s="824"/>
      <c r="P1919" s="271"/>
      <c r="Q1919" s="825">
        <v>2040</v>
      </c>
      <c r="R1919" s="826">
        <v>1360</v>
      </c>
      <c r="S1919" s="827">
        <v>840</v>
      </c>
      <c r="T1919" s="828">
        <v>1280</v>
      </c>
      <c r="U1919" s="829">
        <v>990</v>
      </c>
      <c r="V1919" s="830">
        <f t="shared" ref="V1919" si="1906">SUM(Q1919:U1920)</f>
        <v>6510</v>
      </c>
      <c r="W1919" s="824" t="s">
        <v>3389</v>
      </c>
      <c r="X1919" s="824"/>
      <c r="Y1919" s="706"/>
      <c r="Z1919" s="824"/>
    </row>
    <row r="1920" spans="1:26">
      <c r="A1920" s="817" t="s">
        <v>1248</v>
      </c>
      <c r="B1920" s="817"/>
      <c r="C1920" s="831" t="s">
        <v>183</v>
      </c>
      <c r="D1920" s="819" t="s">
        <v>2</v>
      </c>
      <c r="E1920" s="850" t="s">
        <v>36</v>
      </c>
      <c r="F1920" s="821" t="s">
        <v>34</v>
      </c>
      <c r="G1920" s="833" t="s">
        <v>19</v>
      </c>
      <c r="H1920" s="833" t="s">
        <v>19</v>
      </c>
      <c r="I1920" s="17"/>
      <c r="J1920" s="17"/>
      <c r="K1920" s="11" t="s">
        <v>81</v>
      </c>
      <c r="L1920" s="47" t="s">
        <v>81</v>
      </c>
      <c r="M1920" s="51" t="s">
        <v>1754</v>
      </c>
      <c r="N1920" s="54" t="s">
        <v>492</v>
      </c>
      <c r="O1920" s="824"/>
      <c r="P1920" s="271"/>
      <c r="Q1920" s="825"/>
      <c r="R1920" s="826"/>
      <c r="S1920" s="827"/>
      <c r="T1920" s="828"/>
      <c r="U1920" s="829"/>
      <c r="V1920" s="830"/>
      <c r="W1920" s="824" t="s">
        <v>3389</v>
      </c>
      <c r="X1920" s="824"/>
      <c r="Y1920" s="706"/>
      <c r="Z1920" s="824"/>
    </row>
    <row r="1921" spans="1:26">
      <c r="A1921" s="817" t="s">
        <v>1248</v>
      </c>
      <c r="B1921" s="817" t="s">
        <v>1330</v>
      </c>
      <c r="C1921" s="818" t="s">
        <v>248</v>
      </c>
      <c r="D1921" s="819" t="str">
        <f t="shared" ref="D1921" si="1907">B1921&amp;" "&amp;" "&amp;C1921</f>
        <v>05-048  超魔生物ザムザ</v>
      </c>
      <c r="E1921" s="850" t="s">
        <v>36</v>
      </c>
      <c r="F1921" s="852" t="s">
        <v>75</v>
      </c>
      <c r="G1921" s="833" t="s">
        <v>19</v>
      </c>
      <c r="H1921" s="835" t="s">
        <v>88</v>
      </c>
      <c r="I1921" s="17"/>
      <c r="J1921" s="17"/>
      <c r="K1921" s="7" t="s">
        <v>37</v>
      </c>
      <c r="L1921" s="47" t="s">
        <v>101</v>
      </c>
      <c r="M1921" s="51" t="s">
        <v>3640</v>
      </c>
      <c r="N1921" s="52" t="s">
        <v>491</v>
      </c>
      <c r="O1921" s="824"/>
      <c r="P1921" s="271"/>
      <c r="Q1921" s="825">
        <v>2280</v>
      </c>
      <c r="R1921" s="826">
        <v>1420</v>
      </c>
      <c r="S1921" s="827">
        <v>1080</v>
      </c>
      <c r="T1921" s="828">
        <v>880</v>
      </c>
      <c r="U1921" s="829">
        <v>900</v>
      </c>
      <c r="V1921" s="830">
        <f t="shared" ref="V1921" si="1908">SUM(Q1921:U1922)</f>
        <v>6560</v>
      </c>
      <c r="W1921" s="824"/>
      <c r="X1921" s="824"/>
      <c r="Y1921" s="859" t="s">
        <v>5495</v>
      </c>
      <c r="Z1921" s="824"/>
    </row>
    <row r="1922" spans="1:26">
      <c r="A1922" s="817" t="s">
        <v>1248</v>
      </c>
      <c r="B1922" s="817"/>
      <c r="C1922" s="818" t="s">
        <v>248</v>
      </c>
      <c r="D1922" s="819" t="s">
        <v>2</v>
      </c>
      <c r="E1922" s="850" t="s">
        <v>36</v>
      </c>
      <c r="F1922" s="852" t="s">
        <v>75</v>
      </c>
      <c r="G1922" s="833" t="s">
        <v>19</v>
      </c>
      <c r="H1922" s="835" t="s">
        <v>88</v>
      </c>
      <c r="I1922" s="17"/>
      <c r="J1922" s="17"/>
      <c r="K1922" s="50" t="s">
        <v>21</v>
      </c>
      <c r="L1922" s="47" t="s">
        <v>105</v>
      </c>
      <c r="M1922" s="51" t="s">
        <v>1790</v>
      </c>
      <c r="N1922" s="54" t="s">
        <v>491</v>
      </c>
      <c r="O1922" s="824"/>
      <c r="P1922" s="271"/>
      <c r="Q1922" s="825"/>
      <c r="R1922" s="826"/>
      <c r="S1922" s="827"/>
      <c r="T1922" s="828"/>
      <c r="U1922" s="829"/>
      <c r="V1922" s="830"/>
      <c r="W1922" s="824"/>
      <c r="X1922" s="824"/>
      <c r="Y1922" s="859" t="s">
        <v>5495</v>
      </c>
      <c r="Z1922" s="824"/>
    </row>
    <row r="1923" spans="1:26">
      <c r="A1923" s="817" t="s">
        <v>1248</v>
      </c>
      <c r="B1923" s="817" t="s">
        <v>1331</v>
      </c>
      <c r="C1923" s="817" t="s">
        <v>3388</v>
      </c>
      <c r="D1923" s="819" t="str">
        <f t="shared" ref="D1923" si="1909">B1923&amp;" "&amp;" "&amp;C1923</f>
        <v>05-049  フレイザード (氷炎魔団長)</v>
      </c>
      <c r="E1923" s="850" t="s">
        <v>36</v>
      </c>
      <c r="F1923" s="855" t="s">
        <v>130</v>
      </c>
      <c r="G1923" s="833" t="s">
        <v>19</v>
      </c>
      <c r="H1923" s="822" t="s">
        <v>40</v>
      </c>
      <c r="I1923" s="15"/>
      <c r="J1923" s="15"/>
      <c r="K1923" s="8" t="s">
        <v>99</v>
      </c>
      <c r="L1923" s="47" t="s">
        <v>270</v>
      </c>
      <c r="M1923" s="51" t="s">
        <v>3641</v>
      </c>
      <c r="N1923" s="52" t="s">
        <v>490</v>
      </c>
      <c r="O1923" s="824"/>
      <c r="P1923" s="271"/>
      <c r="Q1923" s="825">
        <v>2260</v>
      </c>
      <c r="R1923" s="826">
        <v>1180</v>
      </c>
      <c r="S1923" s="827">
        <v>1210</v>
      </c>
      <c r="T1923" s="828">
        <v>850</v>
      </c>
      <c r="U1923" s="829">
        <v>990</v>
      </c>
      <c r="V1923" s="830">
        <f t="shared" ref="V1923" si="1910">SUM(Q1923:U1924)</f>
        <v>6490</v>
      </c>
      <c r="W1923" s="194" t="s">
        <v>3393</v>
      </c>
      <c r="X1923" s="824"/>
      <c r="Y1923" s="706"/>
      <c r="Z1923" s="824"/>
    </row>
    <row r="1924" spans="1:26">
      <c r="A1924" s="817" t="s">
        <v>1248</v>
      </c>
      <c r="B1924" s="817"/>
      <c r="C1924" s="817" t="s">
        <v>3388</v>
      </c>
      <c r="D1924" s="819" t="s">
        <v>2</v>
      </c>
      <c r="E1924" s="850" t="s">
        <v>36</v>
      </c>
      <c r="F1924" s="855" t="s">
        <v>130</v>
      </c>
      <c r="G1924" s="833" t="s">
        <v>19</v>
      </c>
      <c r="H1924" s="822" t="s">
        <v>40</v>
      </c>
      <c r="I1924" s="15"/>
      <c r="J1924" s="15"/>
      <c r="K1924" s="46" t="s">
        <v>21</v>
      </c>
      <c r="L1924" s="41" t="s">
        <v>131</v>
      </c>
      <c r="M1924" s="39" t="s">
        <v>1791</v>
      </c>
      <c r="N1924" s="52" t="s">
        <v>496</v>
      </c>
      <c r="O1924" s="824"/>
      <c r="P1924" s="271"/>
      <c r="Q1924" s="825"/>
      <c r="R1924" s="826"/>
      <c r="S1924" s="827"/>
      <c r="T1924" s="828"/>
      <c r="U1924" s="829"/>
      <c r="V1924" s="830"/>
      <c r="W1924" s="194" t="s">
        <v>3395</v>
      </c>
      <c r="X1924" s="824"/>
      <c r="Y1924" s="706"/>
      <c r="Z1924" s="824"/>
    </row>
    <row r="1925" spans="1:26">
      <c r="A1925" s="817" t="s">
        <v>1248</v>
      </c>
      <c r="B1925" s="817" t="s">
        <v>1332</v>
      </c>
      <c r="C1925" s="817" t="s">
        <v>3387</v>
      </c>
      <c r="D1925" s="819" t="str">
        <f t="shared" ref="D1925" si="1911">B1925&amp;" "&amp;" "&amp;C1925</f>
        <v>05-050  クロコダイン (百獣魔団長)</v>
      </c>
      <c r="E1925" s="850" t="s">
        <v>36</v>
      </c>
      <c r="F1925" s="857" t="s">
        <v>128</v>
      </c>
      <c r="G1925" s="842" t="s">
        <v>89</v>
      </c>
      <c r="H1925" s="833" t="s">
        <v>19</v>
      </c>
      <c r="I1925" s="17"/>
      <c r="J1925" s="17"/>
      <c r="K1925" s="46" t="s">
        <v>21</v>
      </c>
      <c r="L1925" s="41" t="s">
        <v>131</v>
      </c>
      <c r="M1925" s="51" t="s">
        <v>1792</v>
      </c>
      <c r="N1925" s="52" t="s">
        <v>491</v>
      </c>
      <c r="O1925" s="824"/>
      <c r="P1925" s="271"/>
      <c r="Q1925" s="825">
        <v>2180</v>
      </c>
      <c r="R1925" s="826">
        <v>1560</v>
      </c>
      <c r="S1925" s="827">
        <v>630</v>
      </c>
      <c r="T1925" s="828">
        <v>790</v>
      </c>
      <c r="U1925" s="829">
        <v>1330</v>
      </c>
      <c r="V1925" s="830">
        <f t="shared" ref="V1925" si="1912">SUM(Q1925:U1926)</f>
        <v>6490</v>
      </c>
      <c r="W1925" s="824" t="s">
        <v>4687</v>
      </c>
      <c r="X1925" s="824"/>
      <c r="Y1925" s="706"/>
      <c r="Z1925" s="824"/>
    </row>
    <row r="1926" spans="1:26">
      <c r="A1926" s="817" t="s">
        <v>1248</v>
      </c>
      <c r="B1926" s="817"/>
      <c r="C1926" s="817" t="s">
        <v>3387</v>
      </c>
      <c r="D1926" s="819" t="s">
        <v>2</v>
      </c>
      <c r="E1926" s="850" t="s">
        <v>36</v>
      </c>
      <c r="F1926" s="857" t="s">
        <v>128</v>
      </c>
      <c r="G1926" s="842" t="s">
        <v>89</v>
      </c>
      <c r="H1926" s="833" t="s">
        <v>19</v>
      </c>
      <c r="I1926" s="17"/>
      <c r="J1926" s="17"/>
      <c r="K1926" s="46" t="s">
        <v>21</v>
      </c>
      <c r="L1926" s="41" t="s">
        <v>3</v>
      </c>
      <c r="M1926" s="51" t="s">
        <v>2012</v>
      </c>
      <c r="N1926" s="54" t="s">
        <v>491</v>
      </c>
      <c r="O1926" s="824"/>
      <c r="P1926" s="271"/>
      <c r="Q1926" s="825"/>
      <c r="R1926" s="826"/>
      <c r="S1926" s="827"/>
      <c r="T1926" s="828"/>
      <c r="U1926" s="829"/>
      <c r="V1926" s="830"/>
      <c r="W1926" s="824" t="s">
        <v>4687</v>
      </c>
      <c r="X1926" s="824"/>
      <c r="Y1926" s="706"/>
      <c r="Z1926" s="824"/>
    </row>
    <row r="1927" spans="1:26">
      <c r="A1927" s="817" t="s">
        <v>1248</v>
      </c>
      <c r="B1927" s="817" t="s">
        <v>1333</v>
      </c>
      <c r="C1927" s="861" t="s">
        <v>3386</v>
      </c>
      <c r="D1927" s="819" t="str">
        <f t="shared" ref="D1927" si="1913">B1927&amp;" "&amp;" "&amp;C1927</f>
        <v>05-051  ザボエラ (妖魔士団長)</v>
      </c>
      <c r="E1927" s="850" t="s">
        <v>36</v>
      </c>
      <c r="F1927" s="852" t="s">
        <v>75</v>
      </c>
      <c r="G1927" s="835" t="s">
        <v>88</v>
      </c>
      <c r="H1927" s="822" t="s">
        <v>40</v>
      </c>
      <c r="I1927" s="15"/>
      <c r="J1927" s="15"/>
      <c r="K1927" s="8" t="s">
        <v>99</v>
      </c>
      <c r="L1927" s="41" t="s">
        <v>131</v>
      </c>
      <c r="M1927" s="51" t="s">
        <v>3642</v>
      </c>
      <c r="N1927" s="52" t="s">
        <v>491</v>
      </c>
      <c r="O1927" s="824"/>
      <c r="P1927" s="271"/>
      <c r="Q1927" s="825">
        <v>2020</v>
      </c>
      <c r="R1927" s="826">
        <v>690</v>
      </c>
      <c r="S1927" s="827">
        <v>1660</v>
      </c>
      <c r="T1927" s="828">
        <v>1340</v>
      </c>
      <c r="U1927" s="829">
        <v>780</v>
      </c>
      <c r="V1927" s="830">
        <f t="shared" ref="V1927" si="1914">SUM(Q1927:U1928)</f>
        <v>6490</v>
      </c>
      <c r="W1927" s="824" t="s">
        <v>4687</v>
      </c>
      <c r="X1927" s="824"/>
      <c r="Y1927" s="706"/>
      <c r="Z1927" s="824"/>
    </row>
    <row r="1928" spans="1:26">
      <c r="A1928" s="817" t="s">
        <v>1248</v>
      </c>
      <c r="B1928" s="817"/>
      <c r="C1928" s="861" t="s">
        <v>3386</v>
      </c>
      <c r="D1928" s="819" t="s">
        <v>2</v>
      </c>
      <c r="E1928" s="850" t="s">
        <v>36</v>
      </c>
      <c r="F1928" s="852" t="s">
        <v>75</v>
      </c>
      <c r="G1928" s="835" t="s">
        <v>88</v>
      </c>
      <c r="H1928" s="822" t="s">
        <v>40</v>
      </c>
      <c r="I1928" s="15"/>
      <c r="J1928" s="15"/>
      <c r="K1928" s="7" t="s">
        <v>37</v>
      </c>
      <c r="L1928" s="47" t="s">
        <v>101</v>
      </c>
      <c r="M1928" s="51" t="s">
        <v>3643</v>
      </c>
      <c r="N1928" s="52" t="s">
        <v>491</v>
      </c>
      <c r="O1928" s="824"/>
      <c r="P1928" s="271"/>
      <c r="Q1928" s="825"/>
      <c r="R1928" s="826"/>
      <c r="S1928" s="827"/>
      <c r="T1928" s="828"/>
      <c r="U1928" s="829"/>
      <c r="V1928" s="830"/>
      <c r="W1928" s="824" t="s">
        <v>4687</v>
      </c>
      <c r="X1928" s="824"/>
      <c r="Y1928" s="706"/>
      <c r="Z1928" s="824"/>
    </row>
    <row r="1929" spans="1:26">
      <c r="A1929" s="817" t="s">
        <v>1248</v>
      </c>
      <c r="B1929" s="817" t="s">
        <v>1334</v>
      </c>
      <c r="C1929" s="817" t="s">
        <v>3385</v>
      </c>
      <c r="D1929" s="819" t="str">
        <f t="shared" ref="D1929" si="1915">B1929&amp;" "&amp;" "&amp;C1929</f>
        <v>05-052  ミストバーン (魔影軍団長)</v>
      </c>
      <c r="E1929" s="850" t="s">
        <v>36</v>
      </c>
      <c r="F1929" s="851" t="s">
        <v>78</v>
      </c>
      <c r="G1929" s="833" t="s">
        <v>19</v>
      </c>
      <c r="H1929" s="833" t="s">
        <v>19</v>
      </c>
      <c r="I1929" s="15"/>
      <c r="J1929" s="15"/>
      <c r="K1929" s="50" t="s">
        <v>21</v>
      </c>
      <c r="L1929" s="47" t="s">
        <v>270</v>
      </c>
      <c r="M1929" s="51" t="s">
        <v>1989</v>
      </c>
      <c r="N1929" s="52" t="s">
        <v>491</v>
      </c>
      <c r="O1929" s="824"/>
      <c r="P1929" s="271"/>
      <c r="Q1929" s="825">
        <v>2030</v>
      </c>
      <c r="R1929" s="826">
        <v>1310</v>
      </c>
      <c r="S1929" s="827">
        <v>1210</v>
      </c>
      <c r="T1929" s="828">
        <v>930</v>
      </c>
      <c r="U1929" s="829">
        <v>1040</v>
      </c>
      <c r="V1929" s="830">
        <f t="shared" ref="V1929" si="1916">SUM(Q1929:U1930)</f>
        <v>6520</v>
      </c>
      <c r="W1929" s="824" t="s">
        <v>4687</v>
      </c>
      <c r="X1929" s="824"/>
      <c r="Y1929" s="706"/>
      <c r="Z1929" s="824"/>
    </row>
    <row r="1930" spans="1:26">
      <c r="A1930" s="817" t="s">
        <v>1248</v>
      </c>
      <c r="B1930" s="817"/>
      <c r="C1930" s="817" t="s">
        <v>3385</v>
      </c>
      <c r="D1930" s="819" t="s">
        <v>2</v>
      </c>
      <c r="E1930" s="850" t="s">
        <v>36</v>
      </c>
      <c r="F1930" s="851" t="s">
        <v>78</v>
      </c>
      <c r="G1930" s="833" t="s">
        <v>19</v>
      </c>
      <c r="H1930" s="833" t="s">
        <v>19</v>
      </c>
      <c r="I1930" s="15"/>
      <c r="J1930" s="15"/>
      <c r="K1930" s="8" t="s">
        <v>99</v>
      </c>
      <c r="L1930" s="41" t="s">
        <v>131</v>
      </c>
      <c r="M1930" s="51" t="s">
        <v>3644</v>
      </c>
      <c r="N1930" s="52" t="s">
        <v>491</v>
      </c>
      <c r="O1930" s="824"/>
      <c r="P1930" s="271"/>
      <c r="Q1930" s="825"/>
      <c r="R1930" s="826"/>
      <c r="S1930" s="827"/>
      <c r="T1930" s="828"/>
      <c r="U1930" s="829"/>
      <c r="V1930" s="830"/>
      <c r="W1930" s="824" t="s">
        <v>4687</v>
      </c>
      <c r="X1930" s="824"/>
      <c r="Y1930" s="706"/>
      <c r="Z1930" s="824"/>
    </row>
    <row r="1931" spans="1:26">
      <c r="A1931" s="817" t="s">
        <v>1248</v>
      </c>
      <c r="B1931" s="817" t="s">
        <v>1335</v>
      </c>
      <c r="C1931" s="817" t="s">
        <v>3384</v>
      </c>
      <c r="D1931" s="819" t="str">
        <f t="shared" ref="D1931" si="1917">B1931&amp;" "&amp;" "&amp;C1931</f>
        <v>05-053  ヒュンケル (不死騎団長)</v>
      </c>
      <c r="E1931" s="850" t="s">
        <v>36</v>
      </c>
      <c r="F1931" s="856" t="s">
        <v>129</v>
      </c>
      <c r="G1931" s="833" t="s">
        <v>19</v>
      </c>
      <c r="H1931" s="833" t="s">
        <v>19</v>
      </c>
      <c r="I1931" s="17"/>
      <c r="J1931" s="17"/>
      <c r="K1931" s="46" t="s">
        <v>21</v>
      </c>
      <c r="L1931" s="41" t="s">
        <v>3</v>
      </c>
      <c r="M1931" s="51" t="s">
        <v>2013</v>
      </c>
      <c r="N1931" s="52" t="s">
        <v>491</v>
      </c>
      <c r="O1931" s="824"/>
      <c r="P1931" s="271"/>
      <c r="Q1931" s="825">
        <v>2130</v>
      </c>
      <c r="R1931" s="826">
        <v>1530</v>
      </c>
      <c r="S1931" s="827">
        <v>600</v>
      </c>
      <c r="T1931" s="828">
        <v>960</v>
      </c>
      <c r="U1931" s="829">
        <v>1310</v>
      </c>
      <c r="V1931" s="830">
        <f t="shared" ref="V1931" si="1918">SUM(Q1931:U1932)</f>
        <v>6530</v>
      </c>
      <c r="W1931" s="824" t="s">
        <v>4687</v>
      </c>
      <c r="X1931" s="824"/>
      <c r="Y1931" s="706"/>
      <c r="Z1931" s="824"/>
    </row>
    <row r="1932" spans="1:26">
      <c r="A1932" s="817" t="s">
        <v>1248</v>
      </c>
      <c r="B1932" s="817"/>
      <c r="C1932" s="817" t="s">
        <v>3384</v>
      </c>
      <c r="D1932" s="819" t="s">
        <v>2</v>
      </c>
      <c r="E1932" s="850" t="s">
        <v>36</v>
      </c>
      <c r="F1932" s="856" t="s">
        <v>129</v>
      </c>
      <c r="G1932" s="833" t="s">
        <v>19</v>
      </c>
      <c r="H1932" s="833" t="s">
        <v>19</v>
      </c>
      <c r="I1932" s="17"/>
      <c r="J1932" s="17"/>
      <c r="K1932" s="7" t="s">
        <v>37</v>
      </c>
      <c r="L1932" s="41" t="s">
        <v>98</v>
      </c>
      <c r="M1932" s="39" t="s">
        <v>1793</v>
      </c>
      <c r="N1932" s="54" t="s">
        <v>492</v>
      </c>
      <c r="O1932" s="824"/>
      <c r="P1932" s="271"/>
      <c r="Q1932" s="825"/>
      <c r="R1932" s="826"/>
      <c r="S1932" s="827"/>
      <c r="T1932" s="828"/>
      <c r="U1932" s="829"/>
      <c r="V1932" s="830"/>
      <c r="W1932" s="824" t="s">
        <v>4687</v>
      </c>
      <c r="X1932" s="824"/>
      <c r="Y1932" s="706"/>
      <c r="Z1932" s="824"/>
    </row>
    <row r="1933" spans="1:26">
      <c r="A1933" s="817" t="s">
        <v>1248</v>
      </c>
      <c r="B1933" s="817" t="s">
        <v>1336</v>
      </c>
      <c r="C1933" s="831" t="s">
        <v>3382</v>
      </c>
      <c r="D1933" s="819" t="str">
        <f t="shared" ref="D1933" si="1919">B1933&amp;" "&amp;" "&amp;C1933</f>
        <v>05-054  バラン (超竜軍団長)</v>
      </c>
      <c r="E1933" s="850" t="s">
        <v>36</v>
      </c>
      <c r="F1933" s="832" t="s">
        <v>35</v>
      </c>
      <c r="G1933" s="833" t="s">
        <v>19</v>
      </c>
      <c r="H1933" s="833" t="s">
        <v>19</v>
      </c>
      <c r="I1933" s="17"/>
      <c r="J1933" s="17"/>
      <c r="K1933" s="7" t="s">
        <v>37</v>
      </c>
      <c r="L1933" s="41" t="s">
        <v>98</v>
      </c>
      <c r="M1933" s="51" t="s">
        <v>3999</v>
      </c>
      <c r="N1933" s="52" t="s">
        <v>492</v>
      </c>
      <c r="O1933" s="824"/>
      <c r="P1933" s="271"/>
      <c r="Q1933" s="825">
        <v>2140</v>
      </c>
      <c r="R1933" s="826">
        <v>1370</v>
      </c>
      <c r="S1933" s="827">
        <v>1090</v>
      </c>
      <c r="T1933" s="828">
        <v>1120</v>
      </c>
      <c r="U1933" s="829">
        <v>820</v>
      </c>
      <c r="V1933" s="830">
        <f t="shared" ref="V1933" si="1920">SUM(Q1933:U1934)</f>
        <v>6540</v>
      </c>
      <c r="W1933" s="824" t="s">
        <v>4687</v>
      </c>
      <c r="X1933" s="824"/>
      <c r="Y1933" s="706"/>
      <c r="Z1933" s="824"/>
    </row>
    <row r="1934" spans="1:26">
      <c r="A1934" s="817" t="s">
        <v>1248</v>
      </c>
      <c r="B1934" s="817"/>
      <c r="C1934" s="831" t="s">
        <v>3382</v>
      </c>
      <c r="D1934" s="819" t="s">
        <v>2</v>
      </c>
      <c r="E1934" s="850" t="s">
        <v>36</v>
      </c>
      <c r="F1934" s="832" t="s">
        <v>35</v>
      </c>
      <c r="G1934" s="833" t="s">
        <v>19</v>
      </c>
      <c r="H1934" s="833" t="s">
        <v>19</v>
      </c>
      <c r="I1934" s="17"/>
      <c r="J1934" s="17"/>
      <c r="K1934" s="50" t="s">
        <v>21</v>
      </c>
      <c r="L1934" s="47" t="s">
        <v>270</v>
      </c>
      <c r="M1934" s="51" t="s">
        <v>1794</v>
      </c>
      <c r="N1934" s="54" t="s">
        <v>491</v>
      </c>
      <c r="O1934" s="824"/>
      <c r="P1934" s="271"/>
      <c r="Q1934" s="825"/>
      <c r="R1934" s="826"/>
      <c r="S1934" s="827"/>
      <c r="T1934" s="828"/>
      <c r="U1934" s="829"/>
      <c r="V1934" s="830"/>
      <c r="W1934" s="824" t="s">
        <v>4687</v>
      </c>
      <c r="X1934" s="824"/>
      <c r="Y1934" s="706"/>
      <c r="Z1934" s="824"/>
    </row>
    <row r="1935" spans="1:26">
      <c r="A1935" s="817" t="s">
        <v>1248</v>
      </c>
      <c r="B1935" s="817" t="s">
        <v>1337</v>
      </c>
      <c r="C1935" s="831" t="s">
        <v>2</v>
      </c>
      <c r="D1935" s="819" t="str">
        <f t="shared" ref="D1935" si="1921">B1935&amp;" "&amp;" "&amp;C1935</f>
        <v>05-055  ダイ</v>
      </c>
      <c r="E1935" s="841" t="s">
        <v>54</v>
      </c>
      <c r="F1935" s="821" t="s">
        <v>34</v>
      </c>
      <c r="G1935" s="833" t="s">
        <v>19</v>
      </c>
      <c r="H1935" s="833" t="s">
        <v>19</v>
      </c>
      <c r="I1935" s="15"/>
      <c r="J1935" s="15"/>
      <c r="K1935" s="50" t="s">
        <v>21</v>
      </c>
      <c r="L1935" s="47" t="s">
        <v>105</v>
      </c>
      <c r="M1935" s="51" t="s">
        <v>4000</v>
      </c>
      <c r="N1935" s="52" t="s">
        <v>492</v>
      </c>
      <c r="O1935" s="824"/>
      <c r="P1935" s="271"/>
      <c r="Q1935" s="825">
        <v>2240</v>
      </c>
      <c r="R1935" s="826">
        <v>1550</v>
      </c>
      <c r="S1935" s="827">
        <v>870</v>
      </c>
      <c r="T1935" s="828">
        <v>1200</v>
      </c>
      <c r="U1935" s="829">
        <v>1020</v>
      </c>
      <c r="V1935" s="830">
        <f t="shared" ref="V1935" si="1922">SUM(Q1935:U1936)</f>
        <v>6880</v>
      </c>
      <c r="W1935" s="824" t="s">
        <v>3389</v>
      </c>
      <c r="X1935" s="824"/>
      <c r="Y1935" s="859" t="s">
        <v>5495</v>
      </c>
      <c r="Z1935" s="824"/>
    </row>
    <row r="1936" spans="1:26">
      <c r="A1936" s="817" t="s">
        <v>1248</v>
      </c>
      <c r="B1936" s="817"/>
      <c r="C1936" s="831" t="s">
        <v>2</v>
      </c>
      <c r="D1936" s="819" t="s">
        <v>2</v>
      </c>
      <c r="E1936" s="841" t="s">
        <v>54</v>
      </c>
      <c r="F1936" s="821" t="s">
        <v>34</v>
      </c>
      <c r="G1936" s="833" t="s">
        <v>19</v>
      </c>
      <c r="H1936" s="833" t="s">
        <v>19</v>
      </c>
      <c r="I1936" s="15"/>
      <c r="J1936" s="15"/>
      <c r="K1936" s="7" t="s">
        <v>37</v>
      </c>
      <c r="L1936" s="47" t="s">
        <v>453</v>
      </c>
      <c r="M1936" s="51" t="s">
        <v>1735</v>
      </c>
      <c r="N1936" s="52" t="s">
        <v>491</v>
      </c>
      <c r="O1936" s="824"/>
      <c r="P1936" s="271"/>
      <c r="Q1936" s="825"/>
      <c r="R1936" s="826"/>
      <c r="S1936" s="827"/>
      <c r="T1936" s="828"/>
      <c r="U1936" s="829"/>
      <c r="V1936" s="830"/>
      <c r="W1936" s="824" t="s">
        <v>3389</v>
      </c>
      <c r="X1936" s="824"/>
      <c r="Y1936" s="859" t="s">
        <v>5495</v>
      </c>
      <c r="Z1936" s="824"/>
    </row>
    <row r="1937" spans="1:26">
      <c r="A1937" s="817" t="s">
        <v>1248</v>
      </c>
      <c r="B1937" s="817" t="s">
        <v>1338</v>
      </c>
      <c r="C1937" s="831" t="s">
        <v>38</v>
      </c>
      <c r="D1937" s="819" t="str">
        <f t="shared" ref="D1937" si="1923">B1937&amp;" "&amp;" "&amp;C1937</f>
        <v>05-056  ポップ</v>
      </c>
      <c r="E1937" s="841" t="s">
        <v>54</v>
      </c>
      <c r="F1937" s="821" t="s">
        <v>34</v>
      </c>
      <c r="G1937" s="822" t="s">
        <v>40</v>
      </c>
      <c r="H1937" s="822" t="s">
        <v>40</v>
      </c>
      <c r="I1937" s="15"/>
      <c r="J1937" s="15"/>
      <c r="K1937" s="50" t="s">
        <v>21</v>
      </c>
      <c r="L1937" s="47" t="s">
        <v>106</v>
      </c>
      <c r="M1937" s="39" t="s">
        <v>1795</v>
      </c>
      <c r="N1937" s="52" t="s">
        <v>496</v>
      </c>
      <c r="O1937" s="824"/>
      <c r="P1937" s="271"/>
      <c r="Q1937" s="825">
        <v>2140</v>
      </c>
      <c r="R1937" s="826">
        <v>700</v>
      </c>
      <c r="S1937" s="827">
        <v>1740</v>
      </c>
      <c r="T1937" s="828">
        <v>1240</v>
      </c>
      <c r="U1937" s="829">
        <v>1040</v>
      </c>
      <c r="V1937" s="830">
        <f t="shared" ref="V1937" si="1924">SUM(Q1937:U1938)</f>
        <v>6860</v>
      </c>
      <c r="W1937" s="824" t="s">
        <v>3389</v>
      </c>
      <c r="X1937" s="824"/>
      <c r="Y1937" s="859" t="s">
        <v>5495</v>
      </c>
      <c r="Z1937" s="824"/>
    </row>
    <row r="1938" spans="1:26">
      <c r="A1938" s="817" t="s">
        <v>1248</v>
      </c>
      <c r="B1938" s="817"/>
      <c r="C1938" s="831" t="s">
        <v>38</v>
      </c>
      <c r="D1938" s="819" t="s">
        <v>2</v>
      </c>
      <c r="E1938" s="841" t="s">
        <v>54</v>
      </c>
      <c r="F1938" s="821" t="s">
        <v>34</v>
      </c>
      <c r="G1938" s="822" t="s">
        <v>40</v>
      </c>
      <c r="H1938" s="822" t="s">
        <v>40</v>
      </c>
      <c r="I1938" s="15"/>
      <c r="J1938" s="15"/>
      <c r="K1938" s="7" t="s">
        <v>37</v>
      </c>
      <c r="L1938" s="41" t="s">
        <v>20</v>
      </c>
      <c r="M1938" s="39" t="s">
        <v>1749</v>
      </c>
      <c r="N1938" s="52" t="s">
        <v>496</v>
      </c>
      <c r="O1938" s="824"/>
      <c r="P1938" s="271"/>
      <c r="Q1938" s="825"/>
      <c r="R1938" s="826"/>
      <c r="S1938" s="827"/>
      <c r="T1938" s="828"/>
      <c r="U1938" s="829"/>
      <c r="V1938" s="830"/>
      <c r="W1938" s="824" t="s">
        <v>3389</v>
      </c>
      <c r="X1938" s="824"/>
      <c r="Y1938" s="859" t="s">
        <v>5495</v>
      </c>
      <c r="Z1938" s="824"/>
    </row>
    <row r="1939" spans="1:26">
      <c r="A1939" s="817" t="s">
        <v>1248</v>
      </c>
      <c r="B1939" s="817" t="s">
        <v>1339</v>
      </c>
      <c r="C1939" s="831" t="s">
        <v>183</v>
      </c>
      <c r="D1939" s="819" t="str">
        <f t="shared" ref="D1939" si="1925">B1939&amp;" "&amp;" "&amp;C1939</f>
        <v>05-057  マァム</v>
      </c>
      <c r="E1939" s="841" t="s">
        <v>54</v>
      </c>
      <c r="F1939" s="821" t="s">
        <v>34</v>
      </c>
      <c r="G1939" s="833" t="s">
        <v>19</v>
      </c>
      <c r="H1939" s="833" t="s">
        <v>19</v>
      </c>
      <c r="I1939" s="15"/>
      <c r="J1939" s="15"/>
      <c r="K1939" s="50" t="s">
        <v>21</v>
      </c>
      <c r="L1939" s="47" t="s">
        <v>105</v>
      </c>
      <c r="M1939" s="51" t="s">
        <v>1796</v>
      </c>
      <c r="N1939" s="52" t="s">
        <v>490</v>
      </c>
      <c r="O1939" s="824"/>
      <c r="P1939" s="271"/>
      <c r="Q1939" s="825">
        <v>2140</v>
      </c>
      <c r="R1939" s="826">
        <v>1400</v>
      </c>
      <c r="S1939" s="827">
        <v>880</v>
      </c>
      <c r="T1939" s="828">
        <v>1350</v>
      </c>
      <c r="U1939" s="829">
        <v>1090</v>
      </c>
      <c r="V1939" s="830">
        <f t="shared" ref="V1939" si="1926">SUM(Q1939:U1940)</f>
        <v>6860</v>
      </c>
      <c r="W1939" s="824" t="s">
        <v>3389</v>
      </c>
      <c r="X1939" s="824"/>
      <c r="Y1939" s="859" t="s">
        <v>5495</v>
      </c>
      <c r="Z1939" s="824"/>
    </row>
    <row r="1940" spans="1:26">
      <c r="A1940" s="817" t="s">
        <v>1248</v>
      </c>
      <c r="B1940" s="817"/>
      <c r="C1940" s="831" t="s">
        <v>183</v>
      </c>
      <c r="D1940" s="819" t="s">
        <v>2</v>
      </c>
      <c r="E1940" s="841" t="s">
        <v>54</v>
      </c>
      <c r="F1940" s="821" t="s">
        <v>34</v>
      </c>
      <c r="G1940" s="833" t="s">
        <v>19</v>
      </c>
      <c r="H1940" s="833" t="s">
        <v>19</v>
      </c>
      <c r="I1940" s="15"/>
      <c r="J1940" s="15"/>
      <c r="K1940" s="46" t="s">
        <v>21</v>
      </c>
      <c r="L1940" s="41" t="s">
        <v>131</v>
      </c>
      <c r="M1940" s="51" t="s">
        <v>1782</v>
      </c>
      <c r="N1940" s="52" t="s">
        <v>491</v>
      </c>
      <c r="O1940" s="824"/>
      <c r="P1940" s="271"/>
      <c r="Q1940" s="825"/>
      <c r="R1940" s="826"/>
      <c r="S1940" s="827"/>
      <c r="T1940" s="828"/>
      <c r="U1940" s="829"/>
      <c r="V1940" s="830"/>
      <c r="W1940" s="824" t="s">
        <v>3389</v>
      </c>
      <c r="X1940" s="824"/>
      <c r="Y1940" s="859" t="s">
        <v>5495</v>
      </c>
      <c r="Z1940" s="824"/>
    </row>
    <row r="1941" spans="1:26">
      <c r="A1941" s="817" t="s">
        <v>1248</v>
      </c>
      <c r="B1941" s="817" t="s">
        <v>1340</v>
      </c>
      <c r="C1941" s="831" t="s">
        <v>3381</v>
      </c>
      <c r="D1941" s="819" t="str">
        <f t="shared" ref="D1941" si="1927">B1941&amp;" "&amp;" "&amp;C1941</f>
        <v>05-058  ハドラー (魔軍司令)</v>
      </c>
      <c r="E1941" s="841" t="s">
        <v>54</v>
      </c>
      <c r="F1941" s="840" t="s">
        <v>74</v>
      </c>
      <c r="G1941" s="822" t="s">
        <v>40</v>
      </c>
      <c r="H1941" s="822" t="s">
        <v>40</v>
      </c>
      <c r="I1941" s="17"/>
      <c r="J1941" s="17"/>
      <c r="K1941" s="50" t="s">
        <v>21</v>
      </c>
      <c r="L1941" s="47" t="s">
        <v>270</v>
      </c>
      <c r="M1941" s="51" t="s">
        <v>1797</v>
      </c>
      <c r="N1941" s="52" t="s">
        <v>491</v>
      </c>
      <c r="O1941" s="824"/>
      <c r="P1941" s="271"/>
      <c r="Q1941" s="825">
        <v>2240</v>
      </c>
      <c r="R1941" s="826">
        <v>1170</v>
      </c>
      <c r="S1941" s="827">
        <v>1210</v>
      </c>
      <c r="T1941" s="828">
        <v>1060</v>
      </c>
      <c r="U1941" s="829">
        <v>1200</v>
      </c>
      <c r="V1941" s="830">
        <f t="shared" ref="V1941" si="1928">SUM(Q1941:U1942)</f>
        <v>6880</v>
      </c>
      <c r="W1941" s="824"/>
      <c r="X1941" s="824"/>
      <c r="Y1941" s="706"/>
      <c r="Z1941" s="824"/>
    </row>
    <row r="1942" spans="1:26">
      <c r="A1942" s="817" t="s">
        <v>1248</v>
      </c>
      <c r="B1942" s="817"/>
      <c r="C1942" s="831" t="s">
        <v>3381</v>
      </c>
      <c r="D1942" s="819" t="s">
        <v>2</v>
      </c>
      <c r="E1942" s="841" t="s">
        <v>54</v>
      </c>
      <c r="F1942" s="840" t="s">
        <v>74</v>
      </c>
      <c r="G1942" s="822" t="s">
        <v>40</v>
      </c>
      <c r="H1942" s="822" t="s">
        <v>40</v>
      </c>
      <c r="I1942" s="17"/>
      <c r="J1942" s="17"/>
      <c r="K1942" s="8" t="s">
        <v>99</v>
      </c>
      <c r="L1942" s="41" t="s">
        <v>131</v>
      </c>
      <c r="M1942" s="51" t="s">
        <v>3645</v>
      </c>
      <c r="N1942" s="52" t="s">
        <v>491</v>
      </c>
      <c r="O1942" s="824"/>
      <c r="P1942" s="271"/>
      <c r="Q1942" s="825"/>
      <c r="R1942" s="826"/>
      <c r="S1942" s="827"/>
      <c r="T1942" s="828"/>
      <c r="U1942" s="829"/>
      <c r="V1942" s="830"/>
      <c r="W1942" s="824"/>
      <c r="X1942" s="824"/>
      <c r="Y1942" s="706"/>
      <c r="Z1942" s="824"/>
    </row>
    <row r="1943" spans="1:26">
      <c r="A1943" s="817" t="s">
        <v>1248</v>
      </c>
      <c r="B1943" s="817" t="s">
        <v>1341</v>
      </c>
      <c r="C1943" s="831" t="s">
        <v>45</v>
      </c>
      <c r="D1943" s="819" t="str">
        <f t="shared" ref="D1943" si="1929">B1943&amp;" "&amp;" "&amp;C1943</f>
        <v>05-059  伝説のまもの使い</v>
      </c>
      <c r="E1943" s="841" t="s">
        <v>54</v>
      </c>
      <c r="F1943" s="45" t="s">
        <v>34</v>
      </c>
      <c r="G1943" s="822" t="s">
        <v>40</v>
      </c>
      <c r="H1943" s="833" t="s">
        <v>19</v>
      </c>
      <c r="I1943" s="17"/>
      <c r="J1943" s="17"/>
      <c r="K1943" s="7" t="s">
        <v>37</v>
      </c>
      <c r="L1943" s="47" t="s">
        <v>33</v>
      </c>
      <c r="M1943" s="51" t="s">
        <v>1424</v>
      </c>
      <c r="N1943" s="52" t="s">
        <v>491</v>
      </c>
      <c r="O1943" s="824"/>
      <c r="P1943" s="271"/>
      <c r="Q1943" s="825">
        <v>2200</v>
      </c>
      <c r="R1943" s="826">
        <v>1350</v>
      </c>
      <c r="S1943" s="827">
        <v>1140</v>
      </c>
      <c r="T1943" s="828">
        <v>1180</v>
      </c>
      <c r="U1943" s="829">
        <v>960</v>
      </c>
      <c r="V1943" s="830">
        <f t="shared" ref="V1943" si="1930">SUM(Q1943:U1944)</f>
        <v>6830</v>
      </c>
      <c r="W1943" s="422" t="s">
        <v>4633</v>
      </c>
      <c r="X1943" s="824"/>
      <c r="Y1943" s="706"/>
      <c r="Z1943" s="824"/>
    </row>
    <row r="1944" spans="1:26">
      <c r="A1944" s="817" t="s">
        <v>1248</v>
      </c>
      <c r="B1944" s="817"/>
      <c r="C1944" s="831" t="s">
        <v>45</v>
      </c>
      <c r="D1944" s="819" t="s">
        <v>2</v>
      </c>
      <c r="E1944" s="841" t="s">
        <v>54</v>
      </c>
      <c r="F1944" s="44" t="s">
        <v>128</v>
      </c>
      <c r="G1944" s="822" t="s">
        <v>40</v>
      </c>
      <c r="H1944" s="833" t="s">
        <v>19</v>
      </c>
      <c r="I1944" s="17"/>
      <c r="J1944" s="17"/>
      <c r="K1944" s="46" t="s">
        <v>21</v>
      </c>
      <c r="L1944" s="41" t="s">
        <v>131</v>
      </c>
      <c r="M1944" s="51" t="s">
        <v>1798</v>
      </c>
      <c r="N1944" s="54" t="s">
        <v>491</v>
      </c>
      <c r="O1944" s="824"/>
      <c r="P1944" s="271"/>
      <c r="Q1944" s="825"/>
      <c r="R1944" s="826"/>
      <c r="S1944" s="827"/>
      <c r="T1944" s="828"/>
      <c r="U1944" s="829"/>
      <c r="V1944" s="830"/>
      <c r="W1944" s="422" t="s">
        <v>4632</v>
      </c>
      <c r="X1944" s="824"/>
      <c r="Y1944" s="706"/>
      <c r="Z1944" s="824"/>
    </row>
    <row r="1945" spans="1:26">
      <c r="A1945" s="817" t="s">
        <v>1248</v>
      </c>
      <c r="B1945" s="817" t="s">
        <v>1342</v>
      </c>
      <c r="C1945" s="831" t="s">
        <v>47</v>
      </c>
      <c r="D1945" s="819" t="str">
        <f t="shared" ref="D1945" si="1931">B1945&amp;" "&amp;" "&amp;C1945</f>
        <v>05-060  ビアンカ</v>
      </c>
      <c r="E1945" s="841" t="s">
        <v>54</v>
      </c>
      <c r="F1945" s="821" t="s">
        <v>34</v>
      </c>
      <c r="G1945" s="822" t="s">
        <v>40</v>
      </c>
      <c r="H1945" s="822" t="s">
        <v>40</v>
      </c>
      <c r="I1945" s="17"/>
      <c r="J1945" s="17"/>
      <c r="K1945" s="50" t="s">
        <v>21</v>
      </c>
      <c r="L1945" s="47" t="s">
        <v>106</v>
      </c>
      <c r="M1945" s="51" t="s">
        <v>3646</v>
      </c>
      <c r="N1945" s="52" t="s">
        <v>491</v>
      </c>
      <c r="O1945" s="824"/>
      <c r="P1945" s="271"/>
      <c r="Q1945" s="825">
        <v>2130</v>
      </c>
      <c r="R1945" s="826">
        <v>980</v>
      </c>
      <c r="S1945" s="827">
        <v>1380</v>
      </c>
      <c r="T1945" s="828">
        <v>1340</v>
      </c>
      <c r="U1945" s="829">
        <v>1000</v>
      </c>
      <c r="V1945" s="830">
        <f t="shared" ref="V1945" si="1932">SUM(Q1945:U1946)</f>
        <v>6830</v>
      </c>
      <c r="W1945" s="824" t="s">
        <v>3398</v>
      </c>
      <c r="X1945" s="824"/>
      <c r="Y1945" s="706"/>
      <c r="Z1945" s="824"/>
    </row>
    <row r="1946" spans="1:26">
      <c r="A1946" s="817" t="s">
        <v>1248</v>
      </c>
      <c r="B1946" s="817"/>
      <c r="C1946" s="831" t="s">
        <v>47</v>
      </c>
      <c r="D1946" s="819" t="s">
        <v>2</v>
      </c>
      <c r="E1946" s="841" t="s">
        <v>54</v>
      </c>
      <c r="F1946" s="821" t="s">
        <v>34</v>
      </c>
      <c r="G1946" s="822" t="s">
        <v>40</v>
      </c>
      <c r="H1946" s="822" t="s">
        <v>40</v>
      </c>
      <c r="I1946" s="17"/>
      <c r="J1946" s="17"/>
      <c r="K1946" s="7" t="s">
        <v>37</v>
      </c>
      <c r="L1946" s="41" t="s">
        <v>20</v>
      </c>
      <c r="M1946" s="51" t="s">
        <v>1734</v>
      </c>
      <c r="N1946" s="52" t="s">
        <v>491</v>
      </c>
      <c r="O1946" s="824"/>
      <c r="P1946" s="271"/>
      <c r="Q1946" s="825"/>
      <c r="R1946" s="826"/>
      <c r="S1946" s="827"/>
      <c r="T1946" s="828"/>
      <c r="U1946" s="829"/>
      <c r="V1946" s="830"/>
      <c r="W1946" s="824" t="s">
        <v>3398</v>
      </c>
      <c r="X1946" s="824"/>
      <c r="Y1946" s="706"/>
      <c r="Z1946" s="824"/>
    </row>
    <row r="1947" spans="1:26">
      <c r="A1947" s="817" t="s">
        <v>1248</v>
      </c>
      <c r="B1947" s="817" t="s">
        <v>1343</v>
      </c>
      <c r="C1947" s="831" t="s">
        <v>55</v>
      </c>
      <c r="D1947" s="819" t="str">
        <f t="shared" ref="D1947" si="1933">B1947&amp;" "&amp;" "&amp;C1947</f>
        <v>05-061  フローラ</v>
      </c>
      <c r="E1947" s="841" t="s">
        <v>54</v>
      </c>
      <c r="F1947" s="821" t="s">
        <v>34</v>
      </c>
      <c r="G1947" s="822" t="s">
        <v>40</v>
      </c>
      <c r="H1947" s="822" t="s">
        <v>40</v>
      </c>
      <c r="I1947" s="17"/>
      <c r="J1947" s="17"/>
      <c r="K1947" s="46" t="s">
        <v>21</v>
      </c>
      <c r="L1947" s="41" t="s">
        <v>131</v>
      </c>
      <c r="M1947" s="51" t="s">
        <v>3647</v>
      </c>
      <c r="N1947" s="52" t="s">
        <v>491</v>
      </c>
      <c r="O1947" s="824"/>
      <c r="P1947" s="271"/>
      <c r="Q1947" s="825">
        <v>2150</v>
      </c>
      <c r="R1947" s="826">
        <v>920</v>
      </c>
      <c r="S1947" s="827">
        <v>1400</v>
      </c>
      <c r="T1947" s="828">
        <v>1340</v>
      </c>
      <c r="U1947" s="829">
        <v>1020</v>
      </c>
      <c r="V1947" s="830">
        <f t="shared" ref="V1947" si="1934">SUM(Q1947:U1948)</f>
        <v>6830</v>
      </c>
      <c r="W1947" s="824" t="s">
        <v>4631</v>
      </c>
      <c r="X1947" s="824"/>
      <c r="Y1947" s="706"/>
      <c r="Z1947" s="824"/>
    </row>
    <row r="1948" spans="1:26">
      <c r="A1948" s="817" t="s">
        <v>1248</v>
      </c>
      <c r="B1948" s="817"/>
      <c r="C1948" s="831" t="s">
        <v>55</v>
      </c>
      <c r="D1948" s="819" t="s">
        <v>2</v>
      </c>
      <c r="E1948" s="841" t="s">
        <v>54</v>
      </c>
      <c r="F1948" s="821" t="s">
        <v>34</v>
      </c>
      <c r="G1948" s="822" t="s">
        <v>40</v>
      </c>
      <c r="H1948" s="822" t="s">
        <v>40</v>
      </c>
      <c r="I1948" s="17"/>
      <c r="J1948" s="17"/>
      <c r="K1948" s="7" t="s">
        <v>37</v>
      </c>
      <c r="L1948" s="41" t="s">
        <v>98</v>
      </c>
      <c r="M1948" s="51" t="s">
        <v>1799</v>
      </c>
      <c r="N1948" s="54" t="s">
        <v>490</v>
      </c>
      <c r="O1948" s="824"/>
      <c r="P1948" s="271"/>
      <c r="Q1948" s="825"/>
      <c r="R1948" s="826"/>
      <c r="S1948" s="827"/>
      <c r="T1948" s="828"/>
      <c r="U1948" s="829"/>
      <c r="V1948" s="830"/>
      <c r="W1948" s="824" t="s">
        <v>4631</v>
      </c>
      <c r="X1948" s="824"/>
      <c r="Y1948" s="706"/>
      <c r="Z1948" s="824"/>
    </row>
    <row r="1949" spans="1:26">
      <c r="A1949" s="817" t="s">
        <v>1248</v>
      </c>
      <c r="B1949" s="817" t="s">
        <v>1344</v>
      </c>
      <c r="C1949" s="831" t="s">
        <v>1354</v>
      </c>
      <c r="D1949" s="819" t="str">
        <f t="shared" ref="D1949" si="1935">B1949&amp;" "&amp;" "&amp;C1949</f>
        <v>05-062  ゲレゲレ</v>
      </c>
      <c r="E1949" s="841" t="s">
        <v>54</v>
      </c>
      <c r="F1949" s="857" t="s">
        <v>128</v>
      </c>
      <c r="G1949" s="833" t="s">
        <v>19</v>
      </c>
      <c r="H1949" s="835" t="s">
        <v>88</v>
      </c>
      <c r="I1949" s="17"/>
      <c r="J1949" s="17"/>
      <c r="K1949" s="46" t="s">
        <v>21</v>
      </c>
      <c r="L1949" s="41" t="s">
        <v>131</v>
      </c>
      <c r="M1949" s="51" t="s">
        <v>3648</v>
      </c>
      <c r="N1949" s="52" t="s">
        <v>491</v>
      </c>
      <c r="O1949" s="824"/>
      <c r="P1949" s="271"/>
      <c r="Q1949" s="825">
        <v>2110</v>
      </c>
      <c r="R1949" s="826">
        <v>1290</v>
      </c>
      <c r="S1949" s="827">
        <v>470</v>
      </c>
      <c r="T1949" s="828">
        <v>1760</v>
      </c>
      <c r="U1949" s="829">
        <v>1200</v>
      </c>
      <c r="V1949" s="830">
        <f t="shared" ref="V1949" si="1936">SUM(Q1949:U1950)</f>
        <v>6830</v>
      </c>
      <c r="W1949" s="824"/>
      <c r="X1949" s="824"/>
      <c r="Y1949" s="706"/>
      <c r="Z1949" s="824"/>
    </row>
    <row r="1950" spans="1:26">
      <c r="A1950" s="817" t="s">
        <v>1248</v>
      </c>
      <c r="B1950" s="817"/>
      <c r="C1950" s="831" t="s">
        <v>1354</v>
      </c>
      <c r="D1950" s="819" t="s">
        <v>2</v>
      </c>
      <c r="E1950" s="841" t="s">
        <v>54</v>
      </c>
      <c r="F1950" s="857" t="s">
        <v>128</v>
      </c>
      <c r="G1950" s="833" t="s">
        <v>19</v>
      </c>
      <c r="H1950" s="835" t="s">
        <v>88</v>
      </c>
      <c r="I1950" s="17"/>
      <c r="J1950" s="17"/>
      <c r="K1950" s="7" t="s">
        <v>37</v>
      </c>
      <c r="L1950" s="41" t="s">
        <v>20</v>
      </c>
      <c r="M1950" s="51" t="s">
        <v>1736</v>
      </c>
      <c r="N1950" s="52" t="s">
        <v>491</v>
      </c>
      <c r="O1950" s="824"/>
      <c r="P1950" s="271"/>
      <c r="Q1950" s="825"/>
      <c r="R1950" s="826"/>
      <c r="S1950" s="827"/>
      <c r="T1950" s="828"/>
      <c r="U1950" s="829"/>
      <c r="V1950" s="830"/>
      <c r="W1950" s="824"/>
      <c r="X1950" s="824"/>
      <c r="Y1950" s="706"/>
      <c r="Z1950" s="824"/>
    </row>
    <row r="1951" spans="1:26">
      <c r="A1951" s="817" t="s">
        <v>1248</v>
      </c>
      <c r="B1951" s="817" t="s">
        <v>1345</v>
      </c>
      <c r="C1951" s="831" t="s">
        <v>2</v>
      </c>
      <c r="D1951" s="819" t="str">
        <f t="shared" ref="D1951" si="1937">B1951&amp;" "&amp;" "&amp;C1951</f>
        <v>05-063  ダイ</v>
      </c>
      <c r="E1951" s="820" t="s">
        <v>2700</v>
      </c>
      <c r="F1951" s="821" t="s">
        <v>34</v>
      </c>
      <c r="G1951" s="833" t="s">
        <v>19</v>
      </c>
      <c r="H1951" s="833" t="s">
        <v>19</v>
      </c>
      <c r="I1951" s="17"/>
      <c r="J1951" s="17"/>
      <c r="K1951" s="50" t="s">
        <v>21</v>
      </c>
      <c r="L1951" s="47" t="s">
        <v>105</v>
      </c>
      <c r="M1951" s="51" t="s">
        <v>1800</v>
      </c>
      <c r="N1951" s="52" t="s">
        <v>491</v>
      </c>
      <c r="O1951" s="824"/>
      <c r="P1951" s="271"/>
      <c r="Q1951" s="825">
        <v>2330</v>
      </c>
      <c r="R1951" s="826">
        <v>1670</v>
      </c>
      <c r="S1951" s="827">
        <v>870</v>
      </c>
      <c r="T1951" s="828">
        <v>1340</v>
      </c>
      <c r="U1951" s="829">
        <v>1010</v>
      </c>
      <c r="V1951" s="830">
        <f t="shared" ref="V1951" si="1938">SUM(Q1951:U1952)</f>
        <v>7220</v>
      </c>
      <c r="W1951" s="824" t="s">
        <v>3389</v>
      </c>
      <c r="X1951" s="824"/>
      <c r="Y1951" s="706"/>
      <c r="Z1951" s="824"/>
    </row>
    <row r="1952" spans="1:26">
      <c r="A1952" s="817" t="s">
        <v>1248</v>
      </c>
      <c r="B1952" s="817"/>
      <c r="C1952" s="831" t="s">
        <v>2</v>
      </c>
      <c r="D1952" s="819" t="s">
        <v>2</v>
      </c>
      <c r="E1952" s="820" t="s">
        <v>2700</v>
      </c>
      <c r="F1952" s="821" t="s">
        <v>34</v>
      </c>
      <c r="G1952" s="833" t="s">
        <v>19</v>
      </c>
      <c r="H1952" s="833" t="s">
        <v>19</v>
      </c>
      <c r="I1952" s="17"/>
      <c r="J1952" s="17"/>
      <c r="K1952" s="46" t="s">
        <v>21</v>
      </c>
      <c r="L1952" s="41" t="s">
        <v>3</v>
      </c>
      <c r="M1952" s="51" t="s">
        <v>2014</v>
      </c>
      <c r="N1952" s="52" t="s">
        <v>491</v>
      </c>
      <c r="O1952" s="824"/>
      <c r="P1952" s="271"/>
      <c r="Q1952" s="825"/>
      <c r="R1952" s="826"/>
      <c r="S1952" s="827"/>
      <c r="T1952" s="828"/>
      <c r="U1952" s="829"/>
      <c r="V1952" s="830"/>
      <c r="W1952" s="824" t="s">
        <v>3389</v>
      </c>
      <c r="X1952" s="824"/>
      <c r="Y1952" s="706"/>
      <c r="Z1952" s="824"/>
    </row>
    <row r="1953" spans="1:26">
      <c r="A1953" s="817" t="s">
        <v>1248</v>
      </c>
      <c r="B1953" s="817" t="s">
        <v>1346</v>
      </c>
      <c r="C1953" s="818" t="s">
        <v>1355</v>
      </c>
      <c r="D1953" s="819" t="str">
        <f t="shared" ref="D1953" si="1939">B1953&amp;" "&amp;" "&amp;C1953</f>
        <v>05-064  マトリフ</v>
      </c>
      <c r="E1953" s="820" t="s">
        <v>2700</v>
      </c>
      <c r="F1953" s="821" t="s">
        <v>34</v>
      </c>
      <c r="G1953" s="822" t="s">
        <v>40</v>
      </c>
      <c r="H1953" s="822" t="s">
        <v>40</v>
      </c>
      <c r="I1953" s="17"/>
      <c r="J1953" s="17"/>
      <c r="K1953" s="50" t="s">
        <v>21</v>
      </c>
      <c r="L1953" s="47" t="s">
        <v>106</v>
      </c>
      <c r="M1953" s="51" t="s">
        <v>3649</v>
      </c>
      <c r="N1953" s="52" t="s">
        <v>491</v>
      </c>
      <c r="O1953" s="824"/>
      <c r="P1953" s="271"/>
      <c r="Q1953" s="825">
        <v>2290</v>
      </c>
      <c r="R1953" s="826">
        <v>930</v>
      </c>
      <c r="S1953" s="827">
        <v>1800</v>
      </c>
      <c r="T1953" s="828">
        <v>1030</v>
      </c>
      <c r="U1953" s="829">
        <v>1160</v>
      </c>
      <c r="V1953" s="830">
        <f t="shared" ref="V1953" si="1940">SUM(Q1953:U1954)</f>
        <v>7210</v>
      </c>
      <c r="W1953" s="824"/>
      <c r="X1953" s="824"/>
      <c r="Y1953" s="706"/>
      <c r="Z1953" s="824"/>
    </row>
    <row r="1954" spans="1:26">
      <c r="A1954" s="817" t="s">
        <v>1248</v>
      </c>
      <c r="B1954" s="817"/>
      <c r="C1954" s="818" t="s">
        <v>1355</v>
      </c>
      <c r="D1954" s="819" t="s">
        <v>2</v>
      </c>
      <c r="E1954" s="820" t="s">
        <v>2700</v>
      </c>
      <c r="F1954" s="821" t="s">
        <v>34</v>
      </c>
      <c r="G1954" s="822" t="s">
        <v>40</v>
      </c>
      <c r="H1954" s="822" t="s">
        <v>40</v>
      </c>
      <c r="I1954" s="17"/>
      <c r="J1954" s="17"/>
      <c r="K1954" s="46" t="s">
        <v>21</v>
      </c>
      <c r="L1954" s="41" t="s">
        <v>3</v>
      </c>
      <c r="M1954" s="39" t="s">
        <v>3650</v>
      </c>
      <c r="N1954" s="52" t="s">
        <v>496</v>
      </c>
      <c r="O1954" s="824"/>
      <c r="P1954" s="271"/>
      <c r="Q1954" s="825"/>
      <c r="R1954" s="826"/>
      <c r="S1954" s="827"/>
      <c r="T1954" s="828"/>
      <c r="U1954" s="829"/>
      <c r="V1954" s="830"/>
      <c r="W1954" s="824"/>
      <c r="X1954" s="824"/>
      <c r="Y1954" s="706"/>
      <c r="Z1954" s="824"/>
    </row>
    <row r="1955" spans="1:26">
      <c r="A1955" s="817" t="s">
        <v>1248</v>
      </c>
      <c r="B1955" s="817" t="s">
        <v>1347</v>
      </c>
      <c r="C1955" s="831" t="s">
        <v>1356</v>
      </c>
      <c r="D1955" s="819" t="str">
        <f t="shared" ref="D1955" si="1941">B1955&amp;" "&amp;" "&amp;C1955</f>
        <v>05-065  邪教の使徒ゲマ</v>
      </c>
      <c r="E1955" s="820" t="s">
        <v>2700</v>
      </c>
      <c r="F1955" s="840" t="s">
        <v>74</v>
      </c>
      <c r="G1955" s="822" t="s">
        <v>40</v>
      </c>
      <c r="H1955" s="833" t="s">
        <v>19</v>
      </c>
      <c r="I1955" s="15"/>
      <c r="J1955" s="15"/>
      <c r="K1955" s="7" t="s">
        <v>37</v>
      </c>
      <c r="L1955" s="41" t="s">
        <v>98</v>
      </c>
      <c r="M1955" s="51" t="s">
        <v>1990</v>
      </c>
      <c r="N1955" s="54" t="s">
        <v>492</v>
      </c>
      <c r="O1955" s="824"/>
      <c r="P1955" s="271"/>
      <c r="Q1955" s="825">
        <v>2250</v>
      </c>
      <c r="R1955" s="826">
        <v>1220</v>
      </c>
      <c r="S1955" s="827">
        <v>1570</v>
      </c>
      <c r="T1955" s="828">
        <v>1080</v>
      </c>
      <c r="U1955" s="829">
        <v>1050</v>
      </c>
      <c r="V1955" s="830">
        <f t="shared" ref="V1955" si="1942">SUM(Q1955:U1956)</f>
        <v>7170</v>
      </c>
      <c r="W1955" s="824"/>
      <c r="X1955" s="824"/>
      <c r="Y1955" s="706"/>
      <c r="Z1955" s="824"/>
    </row>
    <row r="1956" spans="1:26">
      <c r="A1956" s="817" t="s">
        <v>1248</v>
      </c>
      <c r="B1956" s="817"/>
      <c r="C1956" s="831" t="s">
        <v>1356</v>
      </c>
      <c r="D1956" s="819" t="s">
        <v>2</v>
      </c>
      <c r="E1956" s="820" t="s">
        <v>2700</v>
      </c>
      <c r="F1956" s="840" t="s">
        <v>74</v>
      </c>
      <c r="G1956" s="822" t="s">
        <v>40</v>
      </c>
      <c r="H1956" s="833" t="s">
        <v>19</v>
      </c>
      <c r="I1956" s="15"/>
      <c r="J1956" s="15"/>
      <c r="K1956" s="50" t="s">
        <v>21</v>
      </c>
      <c r="L1956" s="47" t="s">
        <v>105</v>
      </c>
      <c r="M1956" s="51" t="s">
        <v>1801</v>
      </c>
      <c r="N1956" s="54" t="s">
        <v>491</v>
      </c>
      <c r="O1956" s="824"/>
      <c r="P1956" s="271"/>
      <c r="Q1956" s="825"/>
      <c r="R1956" s="826"/>
      <c r="S1956" s="827"/>
      <c r="T1956" s="828"/>
      <c r="U1956" s="829"/>
      <c r="V1956" s="830"/>
      <c r="W1956" s="824"/>
      <c r="X1956" s="824"/>
      <c r="Y1956" s="706"/>
      <c r="Z1956" s="824"/>
    </row>
    <row r="1957" spans="1:26">
      <c r="A1957" s="817" t="s">
        <v>1246</v>
      </c>
      <c r="B1957" s="817" t="s">
        <v>1357</v>
      </c>
      <c r="C1957" s="831" t="s">
        <v>2</v>
      </c>
      <c r="D1957" s="819" t="str">
        <f t="shared" ref="D1957" si="1943">B1957&amp;" "&amp;" "&amp;C1957</f>
        <v>04-001  ダイ</v>
      </c>
      <c r="E1957" s="858" t="s">
        <v>609</v>
      </c>
      <c r="F1957" s="821" t="s">
        <v>34</v>
      </c>
      <c r="G1957" s="833" t="s">
        <v>19</v>
      </c>
      <c r="H1957" s="822" t="s">
        <v>40</v>
      </c>
      <c r="I1957" s="845"/>
      <c r="J1957" s="845"/>
      <c r="K1957" s="46" t="s">
        <v>21</v>
      </c>
      <c r="L1957" s="41" t="s">
        <v>131</v>
      </c>
      <c r="M1957" s="51" t="s">
        <v>3651</v>
      </c>
      <c r="N1957" s="52" t="s">
        <v>491</v>
      </c>
      <c r="O1957" s="824"/>
      <c r="P1957" s="271"/>
      <c r="Q1957" s="825">
        <v>1330</v>
      </c>
      <c r="R1957" s="826">
        <v>990</v>
      </c>
      <c r="S1957" s="827">
        <v>520</v>
      </c>
      <c r="T1957" s="828">
        <v>760</v>
      </c>
      <c r="U1957" s="829">
        <v>610</v>
      </c>
      <c r="V1957" s="830">
        <f t="shared" ref="V1957" si="1944">SUM(Q1957:U1958)</f>
        <v>4210</v>
      </c>
      <c r="W1957" s="824" t="s">
        <v>3389</v>
      </c>
      <c r="X1957" s="824"/>
      <c r="Y1957" s="706"/>
      <c r="Z1957" s="824"/>
    </row>
    <row r="1958" spans="1:26">
      <c r="A1958" s="817" t="s">
        <v>1246</v>
      </c>
      <c r="B1958" s="817"/>
      <c r="C1958" s="831" t="s">
        <v>2</v>
      </c>
      <c r="D1958" s="819" t="s">
        <v>2</v>
      </c>
      <c r="E1958" s="858" t="s">
        <v>609</v>
      </c>
      <c r="F1958" s="821" t="s">
        <v>34</v>
      </c>
      <c r="G1958" s="833" t="s">
        <v>19</v>
      </c>
      <c r="H1958" s="822" t="s">
        <v>40</v>
      </c>
      <c r="I1958" s="845"/>
      <c r="J1958" s="845"/>
      <c r="K1958" s="42"/>
      <c r="L1958" s="42"/>
      <c r="M1958" s="51"/>
      <c r="N1958" s="53"/>
      <c r="O1958" s="824"/>
      <c r="P1958" s="271"/>
      <c r="Q1958" s="825"/>
      <c r="R1958" s="826"/>
      <c r="S1958" s="827"/>
      <c r="T1958" s="828"/>
      <c r="U1958" s="829"/>
      <c r="V1958" s="830"/>
      <c r="W1958" s="824" t="s">
        <v>3389</v>
      </c>
      <c r="X1958" s="824"/>
      <c r="Y1958" s="706"/>
      <c r="Z1958" s="824"/>
    </row>
    <row r="1959" spans="1:26">
      <c r="A1959" s="817" t="s">
        <v>1246</v>
      </c>
      <c r="B1959" s="817" t="s">
        <v>1358</v>
      </c>
      <c r="C1959" s="831" t="s">
        <v>38</v>
      </c>
      <c r="D1959" s="819" t="str">
        <f t="shared" ref="D1959" si="1945">B1959&amp;" "&amp;" "&amp;C1959</f>
        <v>04-002  ポップ</v>
      </c>
      <c r="E1959" s="858" t="s">
        <v>609</v>
      </c>
      <c r="F1959" s="821" t="s">
        <v>34</v>
      </c>
      <c r="G1959" s="822" t="s">
        <v>40</v>
      </c>
      <c r="H1959" s="822" t="s">
        <v>40</v>
      </c>
      <c r="I1959" s="845"/>
      <c r="J1959" s="845"/>
      <c r="K1959" s="50" t="s">
        <v>21</v>
      </c>
      <c r="L1959" s="49" t="s">
        <v>269</v>
      </c>
      <c r="M1959" s="51" t="s">
        <v>1802</v>
      </c>
      <c r="N1959" s="52" t="s">
        <v>491</v>
      </c>
      <c r="O1959" s="824"/>
      <c r="P1959" s="271"/>
      <c r="Q1959" s="825">
        <v>1300</v>
      </c>
      <c r="R1959" s="826">
        <v>450</v>
      </c>
      <c r="S1959" s="827">
        <v>1110</v>
      </c>
      <c r="T1959" s="828">
        <v>750</v>
      </c>
      <c r="U1959" s="829">
        <v>610</v>
      </c>
      <c r="V1959" s="830">
        <f t="shared" ref="V1959" si="1946">SUM(Q1959:U1960)</f>
        <v>4220</v>
      </c>
      <c r="W1959" s="824" t="s">
        <v>3389</v>
      </c>
      <c r="X1959" s="824"/>
      <c r="Y1959" s="706"/>
      <c r="Z1959" s="824"/>
    </row>
    <row r="1960" spans="1:26">
      <c r="A1960" s="817" t="s">
        <v>1246</v>
      </c>
      <c r="B1960" s="817"/>
      <c r="C1960" s="831" t="s">
        <v>38</v>
      </c>
      <c r="D1960" s="819" t="s">
        <v>2</v>
      </c>
      <c r="E1960" s="858" t="s">
        <v>609</v>
      </c>
      <c r="F1960" s="821" t="s">
        <v>34</v>
      </c>
      <c r="G1960" s="822" t="s">
        <v>40</v>
      </c>
      <c r="H1960" s="822" t="s">
        <v>40</v>
      </c>
      <c r="I1960" s="845"/>
      <c r="J1960" s="845"/>
      <c r="K1960" s="42"/>
      <c r="L1960" s="42"/>
      <c r="M1960" s="51"/>
      <c r="N1960" s="53"/>
      <c r="O1960" s="824"/>
      <c r="P1960" s="271"/>
      <c r="Q1960" s="825"/>
      <c r="R1960" s="826"/>
      <c r="S1960" s="827"/>
      <c r="T1960" s="828"/>
      <c r="U1960" s="829"/>
      <c r="V1960" s="830"/>
      <c r="W1960" s="824" t="s">
        <v>3389</v>
      </c>
      <c r="X1960" s="824"/>
      <c r="Y1960" s="706"/>
      <c r="Z1960" s="824"/>
    </row>
    <row r="1961" spans="1:26">
      <c r="A1961" s="817" t="s">
        <v>1246</v>
      </c>
      <c r="B1961" s="817" t="s">
        <v>1359</v>
      </c>
      <c r="C1961" s="831" t="s">
        <v>631</v>
      </c>
      <c r="D1961" s="819" t="str">
        <f t="shared" ref="D1961" si="1947">B1961&amp;" "&amp;" "&amp;C1961</f>
        <v>04-003  スライム</v>
      </c>
      <c r="E1961" s="858" t="s">
        <v>609</v>
      </c>
      <c r="F1961" s="857" t="s">
        <v>128</v>
      </c>
      <c r="G1961" s="833" t="s">
        <v>19</v>
      </c>
      <c r="H1961" s="833" t="s">
        <v>19</v>
      </c>
      <c r="I1961" s="845"/>
      <c r="J1961" s="845"/>
      <c r="K1961" s="46" t="s">
        <v>21</v>
      </c>
      <c r="L1961" s="41" t="s">
        <v>131</v>
      </c>
      <c r="M1961" s="51" t="s">
        <v>1803</v>
      </c>
      <c r="N1961" s="52" t="s">
        <v>496</v>
      </c>
      <c r="O1961" s="824"/>
      <c r="P1961" s="271"/>
      <c r="Q1961" s="825">
        <v>1130</v>
      </c>
      <c r="R1961" s="826">
        <v>630</v>
      </c>
      <c r="S1961" s="827">
        <v>730</v>
      </c>
      <c r="T1961" s="828">
        <v>780</v>
      </c>
      <c r="U1961" s="829">
        <v>760</v>
      </c>
      <c r="V1961" s="830">
        <f t="shared" ref="V1961" si="1948">SUM(Q1961:U1962)</f>
        <v>4030</v>
      </c>
      <c r="W1961" s="824" t="s">
        <v>3399</v>
      </c>
      <c r="X1961" s="824"/>
      <c r="Y1961" s="706"/>
      <c r="Z1961" s="824"/>
    </row>
    <row r="1962" spans="1:26">
      <c r="A1962" s="817" t="s">
        <v>1246</v>
      </c>
      <c r="B1962" s="817"/>
      <c r="C1962" s="831" t="s">
        <v>631</v>
      </c>
      <c r="D1962" s="819" t="s">
        <v>2</v>
      </c>
      <c r="E1962" s="858" t="s">
        <v>609</v>
      </c>
      <c r="F1962" s="857" t="s">
        <v>128</v>
      </c>
      <c r="G1962" s="833" t="s">
        <v>19</v>
      </c>
      <c r="H1962" s="833" t="s">
        <v>19</v>
      </c>
      <c r="I1962" s="845"/>
      <c r="J1962" s="845"/>
      <c r="K1962" s="42"/>
      <c r="L1962" s="42"/>
      <c r="M1962" s="51"/>
      <c r="N1962" s="53"/>
      <c r="O1962" s="824"/>
      <c r="P1962" s="271"/>
      <c r="Q1962" s="825"/>
      <c r="R1962" s="826"/>
      <c r="S1962" s="827"/>
      <c r="T1962" s="828"/>
      <c r="U1962" s="829"/>
      <c r="V1962" s="830"/>
      <c r="W1962" s="824" t="s">
        <v>3399</v>
      </c>
      <c r="X1962" s="824"/>
      <c r="Y1962" s="706"/>
      <c r="Z1962" s="824"/>
    </row>
    <row r="1963" spans="1:26">
      <c r="A1963" s="817" t="s">
        <v>1246</v>
      </c>
      <c r="B1963" s="817" t="s">
        <v>1360</v>
      </c>
      <c r="C1963" s="831" t="s">
        <v>1234</v>
      </c>
      <c r="D1963" s="819" t="str">
        <f t="shared" ref="D1963" si="1949">B1963&amp;" "&amp;" "&amp;C1963</f>
        <v>04-004  スライムナイト</v>
      </c>
      <c r="E1963" s="858" t="s">
        <v>609</v>
      </c>
      <c r="F1963" s="857" t="s">
        <v>128</v>
      </c>
      <c r="G1963" s="833" t="s">
        <v>19</v>
      </c>
      <c r="H1963" s="833" t="s">
        <v>19</v>
      </c>
      <c r="I1963" s="845"/>
      <c r="J1963" s="845"/>
      <c r="K1963" s="46" t="s">
        <v>21</v>
      </c>
      <c r="L1963" s="41" t="s">
        <v>131</v>
      </c>
      <c r="M1963" s="51" t="s">
        <v>1804</v>
      </c>
      <c r="N1963" s="52" t="s">
        <v>491</v>
      </c>
      <c r="O1963" s="824"/>
      <c r="P1963" s="271"/>
      <c r="Q1963" s="825">
        <v>1360</v>
      </c>
      <c r="R1963" s="826">
        <v>750</v>
      </c>
      <c r="S1963" s="827">
        <v>420</v>
      </c>
      <c r="T1963" s="828">
        <v>700</v>
      </c>
      <c r="U1963" s="829">
        <v>900</v>
      </c>
      <c r="V1963" s="830">
        <f t="shared" ref="V1963" si="1950">SUM(Q1963:U1964)</f>
        <v>4130</v>
      </c>
      <c r="W1963" s="824"/>
      <c r="X1963" s="824"/>
      <c r="Y1963" s="706"/>
      <c r="Z1963" s="824"/>
    </row>
    <row r="1964" spans="1:26">
      <c r="A1964" s="817" t="s">
        <v>1246</v>
      </c>
      <c r="B1964" s="817"/>
      <c r="C1964" s="831" t="s">
        <v>173</v>
      </c>
      <c r="D1964" s="819" t="s">
        <v>2</v>
      </c>
      <c r="E1964" s="858" t="s">
        <v>609</v>
      </c>
      <c r="F1964" s="857" t="s">
        <v>128</v>
      </c>
      <c r="G1964" s="833" t="s">
        <v>19</v>
      </c>
      <c r="H1964" s="833" t="s">
        <v>19</v>
      </c>
      <c r="I1964" s="845"/>
      <c r="J1964" s="845"/>
      <c r="K1964" s="42"/>
      <c r="L1964" s="42"/>
      <c r="M1964" s="51"/>
      <c r="N1964" s="53"/>
      <c r="O1964" s="824"/>
      <c r="P1964" s="271"/>
      <c r="Q1964" s="825"/>
      <c r="R1964" s="826"/>
      <c r="S1964" s="827"/>
      <c r="T1964" s="828"/>
      <c r="U1964" s="829"/>
      <c r="V1964" s="830"/>
      <c r="W1964" s="824"/>
      <c r="X1964" s="824"/>
      <c r="Y1964" s="706"/>
      <c r="Z1964" s="824"/>
    </row>
    <row r="1965" spans="1:26">
      <c r="A1965" s="817" t="s">
        <v>1246</v>
      </c>
      <c r="B1965" s="817" t="s">
        <v>1361</v>
      </c>
      <c r="C1965" s="818" t="s">
        <v>1219</v>
      </c>
      <c r="D1965" s="819" t="str">
        <f t="shared" ref="D1965" si="1951">B1965&amp;" "&amp;" "&amp;C1965</f>
        <v>04-005  キメラ</v>
      </c>
      <c r="E1965" s="858" t="s">
        <v>609</v>
      </c>
      <c r="F1965" s="857" t="s">
        <v>128</v>
      </c>
      <c r="G1965" s="833" t="s">
        <v>19</v>
      </c>
      <c r="H1965" s="833" t="s">
        <v>19</v>
      </c>
      <c r="I1965" s="845"/>
      <c r="J1965" s="845"/>
      <c r="K1965" s="7" t="s">
        <v>37</v>
      </c>
      <c r="L1965" s="49" t="s">
        <v>506</v>
      </c>
      <c r="M1965" s="51" t="s">
        <v>1763</v>
      </c>
      <c r="N1965" s="52" t="s">
        <v>492</v>
      </c>
      <c r="O1965" s="824"/>
      <c r="P1965" s="271"/>
      <c r="Q1965" s="825">
        <v>1240</v>
      </c>
      <c r="R1965" s="826">
        <v>630</v>
      </c>
      <c r="S1965" s="827">
        <v>740</v>
      </c>
      <c r="T1965" s="828">
        <v>700</v>
      </c>
      <c r="U1965" s="829">
        <v>750</v>
      </c>
      <c r="V1965" s="830">
        <f t="shared" ref="V1965" si="1952">SUM(Q1965:U1966)</f>
        <v>4060</v>
      </c>
      <c r="W1965" s="824"/>
      <c r="X1965" s="824"/>
      <c r="Y1965" s="706"/>
      <c r="Z1965" s="824"/>
    </row>
    <row r="1966" spans="1:26">
      <c r="A1966" s="817" t="s">
        <v>1246</v>
      </c>
      <c r="B1966" s="817"/>
      <c r="C1966" s="818" t="s">
        <v>1219</v>
      </c>
      <c r="D1966" s="819" t="s">
        <v>2</v>
      </c>
      <c r="E1966" s="858" t="s">
        <v>609</v>
      </c>
      <c r="F1966" s="857" t="s">
        <v>128</v>
      </c>
      <c r="G1966" s="833" t="s">
        <v>19</v>
      </c>
      <c r="H1966" s="833" t="s">
        <v>19</v>
      </c>
      <c r="I1966" s="845"/>
      <c r="J1966" s="845"/>
      <c r="K1966" s="42"/>
      <c r="L1966" s="42"/>
      <c r="M1966" s="51"/>
      <c r="N1966" s="53"/>
      <c r="O1966" s="824"/>
      <c r="P1966" s="271"/>
      <c r="Q1966" s="825"/>
      <c r="R1966" s="826"/>
      <c r="S1966" s="827"/>
      <c r="T1966" s="828"/>
      <c r="U1966" s="829"/>
      <c r="V1966" s="830"/>
      <c r="W1966" s="824"/>
      <c r="X1966" s="824"/>
      <c r="Y1966" s="706"/>
      <c r="Z1966" s="824"/>
    </row>
    <row r="1967" spans="1:26">
      <c r="A1967" s="817" t="s">
        <v>1246</v>
      </c>
      <c r="B1967" s="817" t="s">
        <v>1362</v>
      </c>
      <c r="C1967" s="831" t="s">
        <v>1223</v>
      </c>
      <c r="D1967" s="819" t="str">
        <f t="shared" ref="D1967" si="1953">B1967&amp;" "&amp;" "&amp;C1967</f>
        <v>04-006  ガーゴイル</v>
      </c>
      <c r="E1967" s="858" t="s">
        <v>609</v>
      </c>
      <c r="F1967" s="852" t="s">
        <v>75</v>
      </c>
      <c r="G1967" s="833" t="s">
        <v>1224</v>
      </c>
      <c r="H1967" s="833" t="s">
        <v>1224</v>
      </c>
      <c r="I1967" s="845"/>
      <c r="J1967" s="845"/>
      <c r="K1967" s="46" t="s">
        <v>21</v>
      </c>
      <c r="L1967" s="41" t="s">
        <v>131</v>
      </c>
      <c r="M1967" s="51" t="s">
        <v>1805</v>
      </c>
      <c r="N1967" s="52" t="s">
        <v>491</v>
      </c>
      <c r="O1967" s="824"/>
      <c r="P1967" s="271"/>
      <c r="Q1967" s="825">
        <v>1280</v>
      </c>
      <c r="R1967" s="826">
        <v>820</v>
      </c>
      <c r="S1967" s="827">
        <v>440</v>
      </c>
      <c r="T1967" s="828">
        <v>870</v>
      </c>
      <c r="U1967" s="829">
        <v>750</v>
      </c>
      <c r="V1967" s="830">
        <f t="shared" ref="V1967" si="1954">SUM(Q1967:U1968)</f>
        <v>4160</v>
      </c>
      <c r="W1967" s="824"/>
      <c r="X1967" s="824"/>
      <c r="Y1967" s="706"/>
      <c r="Z1967" s="824"/>
    </row>
    <row r="1968" spans="1:26">
      <c r="A1968" s="817" t="s">
        <v>1246</v>
      </c>
      <c r="B1968" s="817"/>
      <c r="C1968" s="831" t="s">
        <v>1223</v>
      </c>
      <c r="D1968" s="819" t="s">
        <v>2</v>
      </c>
      <c r="E1968" s="858" t="s">
        <v>609</v>
      </c>
      <c r="F1968" s="852" t="s">
        <v>75</v>
      </c>
      <c r="G1968" s="833" t="s">
        <v>19</v>
      </c>
      <c r="H1968" s="833" t="s">
        <v>19</v>
      </c>
      <c r="I1968" s="845"/>
      <c r="J1968" s="845"/>
      <c r="K1968" s="42"/>
      <c r="L1968" s="42"/>
      <c r="M1968" s="51"/>
      <c r="N1968" s="53"/>
      <c r="O1968" s="824"/>
      <c r="P1968" s="271"/>
      <c r="Q1968" s="825"/>
      <c r="R1968" s="826"/>
      <c r="S1968" s="827"/>
      <c r="T1968" s="828"/>
      <c r="U1968" s="829"/>
      <c r="V1968" s="830"/>
      <c r="W1968" s="824"/>
      <c r="X1968" s="824"/>
      <c r="Y1968" s="706"/>
      <c r="Z1968" s="824"/>
    </row>
    <row r="1969" spans="1:26">
      <c r="A1969" s="817" t="s">
        <v>1246</v>
      </c>
      <c r="B1969" s="817" t="s">
        <v>1363</v>
      </c>
      <c r="C1969" s="831" t="s">
        <v>3403</v>
      </c>
      <c r="D1969" s="819" t="str">
        <f t="shared" ref="D1969" si="1955">B1969&amp;" "&amp;" "&amp;C1969</f>
        <v>04-007  ゴーレム</v>
      </c>
      <c r="E1969" s="858" t="s">
        <v>609</v>
      </c>
      <c r="F1969" s="851" t="s">
        <v>78</v>
      </c>
      <c r="G1969" s="833" t="s">
        <v>19</v>
      </c>
      <c r="H1969" s="833" t="s">
        <v>19</v>
      </c>
      <c r="I1969" s="845"/>
      <c r="J1969" s="845"/>
      <c r="K1969" s="46" t="s">
        <v>21</v>
      </c>
      <c r="L1969" s="41" t="s">
        <v>3</v>
      </c>
      <c r="M1969" s="51" t="s">
        <v>2015</v>
      </c>
      <c r="N1969" s="52" t="s">
        <v>491</v>
      </c>
      <c r="O1969" s="824"/>
      <c r="P1969" s="271"/>
      <c r="Q1969" s="825">
        <v>1410</v>
      </c>
      <c r="R1969" s="826">
        <v>830</v>
      </c>
      <c r="S1969" s="827">
        <v>410</v>
      </c>
      <c r="T1969" s="828">
        <v>510</v>
      </c>
      <c r="U1969" s="829">
        <v>980</v>
      </c>
      <c r="V1969" s="830">
        <f t="shared" ref="V1969" si="1956">SUM(Q1969:U1970)</f>
        <v>4140</v>
      </c>
      <c r="W1969" s="824"/>
      <c r="X1969" s="824"/>
      <c r="Y1969" s="706"/>
      <c r="Z1969" s="824"/>
    </row>
    <row r="1970" spans="1:26">
      <c r="A1970" s="817" t="s">
        <v>1246</v>
      </c>
      <c r="B1970" s="817"/>
      <c r="C1970" s="831" t="s">
        <v>3403</v>
      </c>
      <c r="D1970" s="819" t="s">
        <v>2</v>
      </c>
      <c r="E1970" s="858" t="s">
        <v>609</v>
      </c>
      <c r="F1970" s="851" t="s">
        <v>78</v>
      </c>
      <c r="G1970" s="833" t="s">
        <v>19</v>
      </c>
      <c r="H1970" s="833" t="s">
        <v>19</v>
      </c>
      <c r="I1970" s="845"/>
      <c r="J1970" s="845"/>
      <c r="K1970" s="42"/>
      <c r="L1970" s="42"/>
      <c r="M1970" s="51"/>
      <c r="N1970" s="53"/>
      <c r="O1970" s="824"/>
      <c r="P1970" s="271"/>
      <c r="Q1970" s="825"/>
      <c r="R1970" s="826"/>
      <c r="S1970" s="827"/>
      <c r="T1970" s="828"/>
      <c r="U1970" s="829"/>
      <c r="V1970" s="830"/>
      <c r="W1970" s="824"/>
      <c r="X1970" s="824"/>
      <c r="Y1970" s="706"/>
      <c r="Z1970" s="824"/>
    </row>
    <row r="1971" spans="1:26">
      <c r="A1971" s="817" t="s">
        <v>1246</v>
      </c>
      <c r="B1971" s="817" t="s">
        <v>1364</v>
      </c>
      <c r="C1971" s="831" t="s">
        <v>126</v>
      </c>
      <c r="D1971" s="819" t="str">
        <f t="shared" ref="D1971" si="1957">B1971&amp;" "&amp;" "&amp;C1971</f>
        <v>04-008  メトロゴースト</v>
      </c>
      <c r="E1971" s="858" t="s">
        <v>609</v>
      </c>
      <c r="F1971" s="851" t="s">
        <v>78</v>
      </c>
      <c r="G1971" s="833" t="s">
        <v>19</v>
      </c>
      <c r="H1971" s="835" t="s">
        <v>88</v>
      </c>
      <c r="I1971" s="845"/>
      <c r="J1971" s="845"/>
      <c r="K1971" s="46" t="s">
        <v>21</v>
      </c>
      <c r="L1971" s="41" t="s">
        <v>131</v>
      </c>
      <c r="M1971" s="51" t="s">
        <v>1806</v>
      </c>
      <c r="N1971" s="52" t="s">
        <v>491</v>
      </c>
      <c r="O1971" s="824"/>
      <c r="P1971" s="271"/>
      <c r="Q1971" s="825">
        <v>1160</v>
      </c>
      <c r="R1971" s="826">
        <v>800</v>
      </c>
      <c r="S1971" s="827">
        <v>920</v>
      </c>
      <c r="T1971" s="828">
        <v>820</v>
      </c>
      <c r="U1971" s="829">
        <v>410</v>
      </c>
      <c r="V1971" s="830">
        <f t="shared" ref="V1971" si="1958">SUM(Q1971:U1972)</f>
        <v>4110</v>
      </c>
      <c r="W1971" s="443" t="s">
        <v>3918</v>
      </c>
      <c r="X1971" s="824"/>
      <c r="Y1971" s="706"/>
      <c r="Z1971" s="824"/>
    </row>
    <row r="1972" spans="1:26">
      <c r="A1972" s="817" t="s">
        <v>1246</v>
      </c>
      <c r="B1972" s="817"/>
      <c r="C1972" s="831" t="s">
        <v>126</v>
      </c>
      <c r="D1972" s="819" t="s">
        <v>2</v>
      </c>
      <c r="E1972" s="858" t="s">
        <v>609</v>
      </c>
      <c r="F1972" s="851" t="s">
        <v>78</v>
      </c>
      <c r="G1972" s="833" t="s">
        <v>19</v>
      </c>
      <c r="H1972" s="835" t="s">
        <v>88</v>
      </c>
      <c r="I1972" s="845"/>
      <c r="J1972" s="845"/>
      <c r="K1972" s="42"/>
      <c r="L1972" s="42"/>
      <c r="M1972" s="51"/>
      <c r="N1972" s="53"/>
      <c r="O1972" s="824"/>
      <c r="P1972" s="271"/>
      <c r="Q1972" s="825"/>
      <c r="R1972" s="826"/>
      <c r="S1972" s="827"/>
      <c r="T1972" s="828"/>
      <c r="U1972" s="829"/>
      <c r="V1972" s="830"/>
      <c r="W1972" s="443" t="s">
        <v>4681</v>
      </c>
      <c r="X1972" s="824"/>
      <c r="Y1972" s="706"/>
      <c r="Z1972" s="824"/>
    </row>
    <row r="1973" spans="1:26">
      <c r="A1973" s="817" t="s">
        <v>1246</v>
      </c>
      <c r="B1973" s="817" t="s">
        <v>1365</v>
      </c>
      <c r="C1973" s="831" t="s">
        <v>636</v>
      </c>
      <c r="D1973" s="819" t="str">
        <f t="shared" ref="D1973" si="1959">B1973&amp;" "&amp;" "&amp;C1973</f>
        <v>04-009  がいこつ</v>
      </c>
      <c r="E1973" s="858" t="s">
        <v>609</v>
      </c>
      <c r="F1973" s="856" t="s">
        <v>129</v>
      </c>
      <c r="G1973" s="833" t="s">
        <v>19</v>
      </c>
      <c r="H1973" s="833" t="s">
        <v>19</v>
      </c>
      <c r="I1973" s="845"/>
      <c r="J1973" s="845"/>
      <c r="K1973" s="11" t="s">
        <v>81</v>
      </c>
      <c r="L1973" s="47" t="s">
        <v>81</v>
      </c>
      <c r="M1973" s="51" t="s">
        <v>1764</v>
      </c>
      <c r="N1973" s="52" t="s">
        <v>492</v>
      </c>
      <c r="O1973" s="824"/>
      <c r="P1973" s="271"/>
      <c r="Q1973" s="825">
        <v>1270</v>
      </c>
      <c r="R1973" s="826">
        <v>820</v>
      </c>
      <c r="S1973" s="827">
        <v>540</v>
      </c>
      <c r="T1973" s="828">
        <v>600</v>
      </c>
      <c r="U1973" s="829">
        <v>880</v>
      </c>
      <c r="V1973" s="830">
        <f t="shared" ref="V1973" si="1960">SUM(Q1973:U1974)</f>
        <v>4110</v>
      </c>
      <c r="W1973" s="824" t="s">
        <v>3400</v>
      </c>
      <c r="X1973" s="824"/>
      <c r="Y1973" s="706"/>
      <c r="Z1973" s="824"/>
    </row>
    <row r="1974" spans="1:26">
      <c r="A1974" s="817" t="s">
        <v>1246</v>
      </c>
      <c r="B1974" s="817"/>
      <c r="C1974" s="831" t="s">
        <v>636</v>
      </c>
      <c r="D1974" s="819" t="s">
        <v>2</v>
      </c>
      <c r="E1974" s="858" t="s">
        <v>609</v>
      </c>
      <c r="F1974" s="856" t="s">
        <v>129</v>
      </c>
      <c r="G1974" s="833" t="s">
        <v>19</v>
      </c>
      <c r="H1974" s="833" t="s">
        <v>19</v>
      </c>
      <c r="I1974" s="845"/>
      <c r="J1974" s="845"/>
      <c r="K1974" s="42"/>
      <c r="L1974" s="42"/>
      <c r="M1974" s="51"/>
      <c r="N1974" s="53"/>
      <c r="O1974" s="824"/>
      <c r="P1974" s="271"/>
      <c r="Q1974" s="825"/>
      <c r="R1974" s="826"/>
      <c r="S1974" s="827"/>
      <c r="T1974" s="828"/>
      <c r="U1974" s="829"/>
      <c r="V1974" s="830"/>
      <c r="W1974" s="824" t="s">
        <v>3400</v>
      </c>
      <c r="X1974" s="824"/>
      <c r="Y1974" s="706"/>
      <c r="Z1974" s="824"/>
    </row>
    <row r="1975" spans="1:26">
      <c r="A1975" s="817" t="s">
        <v>1246</v>
      </c>
      <c r="B1975" s="817" t="s">
        <v>1366</v>
      </c>
      <c r="C1975" s="831" t="s">
        <v>1212</v>
      </c>
      <c r="D1975" s="819" t="str">
        <f t="shared" ref="D1975" si="1961">B1975&amp;" "&amp;" "&amp;C1975</f>
        <v>04-010  ギズモ</v>
      </c>
      <c r="E1975" s="858" t="s">
        <v>609</v>
      </c>
      <c r="F1975" s="855" t="s">
        <v>130</v>
      </c>
      <c r="G1975" s="842" t="s">
        <v>89</v>
      </c>
      <c r="H1975" s="835" t="s">
        <v>88</v>
      </c>
      <c r="I1975" s="845"/>
      <c r="J1975" s="845"/>
      <c r="K1975" s="50" t="s">
        <v>21</v>
      </c>
      <c r="L1975" s="47" t="s">
        <v>107</v>
      </c>
      <c r="M1975" s="51" t="s">
        <v>3652</v>
      </c>
      <c r="N1975" s="52" t="s">
        <v>491</v>
      </c>
      <c r="O1975" s="824"/>
      <c r="P1975" s="271"/>
      <c r="Q1975" s="825">
        <v>1220</v>
      </c>
      <c r="R1975" s="826">
        <v>550</v>
      </c>
      <c r="S1975" s="827">
        <v>860</v>
      </c>
      <c r="T1975" s="828">
        <v>850</v>
      </c>
      <c r="U1975" s="829">
        <v>620</v>
      </c>
      <c r="V1975" s="830">
        <f t="shared" ref="V1975" si="1962">SUM(Q1975:U1976)</f>
        <v>4100</v>
      </c>
      <c r="W1975" s="824"/>
      <c r="X1975" s="824"/>
      <c r="Y1975" s="706"/>
      <c r="Z1975" s="824"/>
    </row>
    <row r="1976" spans="1:26">
      <c r="A1976" s="817" t="s">
        <v>1246</v>
      </c>
      <c r="B1976" s="817"/>
      <c r="C1976" s="831" t="s">
        <v>1212</v>
      </c>
      <c r="D1976" s="819" t="s">
        <v>2</v>
      </c>
      <c r="E1976" s="858" t="s">
        <v>609</v>
      </c>
      <c r="F1976" s="855" t="s">
        <v>130</v>
      </c>
      <c r="G1976" s="842" t="s">
        <v>89</v>
      </c>
      <c r="H1976" s="835" t="s">
        <v>88</v>
      </c>
      <c r="I1976" s="845"/>
      <c r="J1976" s="845"/>
      <c r="K1976" s="42"/>
      <c r="L1976" s="42"/>
      <c r="M1976" s="51"/>
      <c r="N1976" s="53"/>
      <c r="O1976" s="824"/>
      <c r="P1976" s="271"/>
      <c r="Q1976" s="825"/>
      <c r="R1976" s="826"/>
      <c r="S1976" s="827"/>
      <c r="T1976" s="828"/>
      <c r="U1976" s="829"/>
      <c r="V1976" s="830"/>
      <c r="W1976" s="824"/>
      <c r="X1976" s="824"/>
      <c r="Y1976" s="706"/>
      <c r="Z1976" s="824"/>
    </row>
    <row r="1977" spans="1:26">
      <c r="A1977" s="817" t="s">
        <v>1246</v>
      </c>
      <c r="B1977" s="817" t="s">
        <v>1367</v>
      </c>
      <c r="C1977" s="831" t="s">
        <v>177</v>
      </c>
      <c r="D1977" s="819" t="str">
        <f t="shared" ref="D1977" si="1963">B1977&amp;" "&amp;" "&amp;C1977</f>
        <v>04-011  フロストギズモ</v>
      </c>
      <c r="E1977" s="858" t="s">
        <v>609</v>
      </c>
      <c r="F1977" s="855" t="s">
        <v>130</v>
      </c>
      <c r="G1977" s="842" t="s">
        <v>89</v>
      </c>
      <c r="H1977" s="835" t="s">
        <v>88</v>
      </c>
      <c r="I1977" s="845"/>
      <c r="J1977" s="845"/>
      <c r="K1977" s="50" t="s">
        <v>21</v>
      </c>
      <c r="L1977" s="47" t="s">
        <v>506</v>
      </c>
      <c r="M1977" s="51" t="s">
        <v>1807</v>
      </c>
      <c r="N1977" s="52" t="s">
        <v>491</v>
      </c>
      <c r="O1977" s="824"/>
      <c r="P1977" s="271"/>
      <c r="Q1977" s="825">
        <v>1300</v>
      </c>
      <c r="R1977" s="826">
        <v>520</v>
      </c>
      <c r="S1977" s="827">
        <v>860</v>
      </c>
      <c r="T1977" s="828">
        <v>880</v>
      </c>
      <c r="U1977" s="829">
        <v>570</v>
      </c>
      <c r="V1977" s="830">
        <f t="shared" ref="V1977" si="1964">SUM(Q1977:U1978)</f>
        <v>4130</v>
      </c>
      <c r="W1977" s="831" t="s">
        <v>3394</v>
      </c>
      <c r="X1977" s="824"/>
      <c r="Y1977" s="706"/>
      <c r="Z1977" s="824"/>
    </row>
    <row r="1978" spans="1:26">
      <c r="A1978" s="817" t="s">
        <v>1246</v>
      </c>
      <c r="B1978" s="817"/>
      <c r="C1978" s="831" t="s">
        <v>177</v>
      </c>
      <c r="D1978" s="819" t="s">
        <v>2</v>
      </c>
      <c r="E1978" s="858" t="s">
        <v>609</v>
      </c>
      <c r="F1978" s="855" t="s">
        <v>130</v>
      </c>
      <c r="G1978" s="842" t="s">
        <v>89</v>
      </c>
      <c r="H1978" s="835" t="s">
        <v>88</v>
      </c>
      <c r="I1978" s="845"/>
      <c r="J1978" s="845"/>
      <c r="K1978" s="42"/>
      <c r="L1978" s="42"/>
      <c r="M1978" s="51"/>
      <c r="N1978" s="53"/>
      <c r="O1978" s="824"/>
      <c r="P1978" s="271"/>
      <c r="Q1978" s="825"/>
      <c r="R1978" s="826"/>
      <c r="S1978" s="827"/>
      <c r="T1978" s="828"/>
      <c r="U1978" s="829"/>
      <c r="V1978" s="830"/>
      <c r="W1978" s="831" t="s">
        <v>3394</v>
      </c>
      <c r="X1978" s="824"/>
      <c r="Y1978" s="706"/>
      <c r="Z1978" s="824"/>
    </row>
    <row r="1979" spans="1:26">
      <c r="A1979" s="817" t="s">
        <v>1246</v>
      </c>
      <c r="B1979" s="817" t="s">
        <v>1368</v>
      </c>
      <c r="C1979" s="831" t="s">
        <v>1211</v>
      </c>
      <c r="D1979" s="819" t="str">
        <f t="shared" ref="D1979" si="1965">B1979&amp;" "&amp;" "&amp;C1979</f>
        <v>04-012  ボーンファイター</v>
      </c>
      <c r="E1979" s="858" t="s">
        <v>609</v>
      </c>
      <c r="F1979" s="856" t="s">
        <v>129</v>
      </c>
      <c r="G1979" s="833" t="s">
        <v>19</v>
      </c>
      <c r="H1979" s="833" t="s">
        <v>19</v>
      </c>
      <c r="I1979" s="845"/>
      <c r="J1979" s="845"/>
      <c r="K1979" s="50" t="s">
        <v>21</v>
      </c>
      <c r="L1979" s="47" t="s">
        <v>506</v>
      </c>
      <c r="M1979" s="51" t="s">
        <v>1808</v>
      </c>
      <c r="N1979" s="52" t="s">
        <v>491</v>
      </c>
      <c r="O1979" s="824"/>
      <c r="P1979" s="271"/>
      <c r="Q1979" s="825">
        <v>1290</v>
      </c>
      <c r="R1979" s="826">
        <v>990</v>
      </c>
      <c r="S1979" s="827">
        <v>450</v>
      </c>
      <c r="T1979" s="828">
        <v>730</v>
      </c>
      <c r="U1979" s="829">
        <v>700</v>
      </c>
      <c r="V1979" s="830">
        <f t="shared" ref="V1979" si="1966">SUM(Q1979:U1980)</f>
        <v>4160</v>
      </c>
      <c r="W1979" s="443" t="s">
        <v>3400</v>
      </c>
      <c r="X1979" s="824"/>
      <c r="Y1979" s="706"/>
      <c r="Z1979" s="824"/>
    </row>
    <row r="1980" spans="1:26">
      <c r="A1980" s="817" t="s">
        <v>1246</v>
      </c>
      <c r="B1980" s="817"/>
      <c r="C1980" s="831" t="s">
        <v>1211</v>
      </c>
      <c r="D1980" s="819" t="s">
        <v>2</v>
      </c>
      <c r="E1980" s="858" t="s">
        <v>609</v>
      </c>
      <c r="F1980" s="856" t="s">
        <v>129</v>
      </c>
      <c r="G1980" s="833" t="s">
        <v>19</v>
      </c>
      <c r="H1980" s="833" t="s">
        <v>19</v>
      </c>
      <c r="I1980" s="845"/>
      <c r="J1980" s="845"/>
      <c r="K1980" s="42"/>
      <c r="L1980" s="42"/>
      <c r="M1980" s="51"/>
      <c r="N1980" s="53"/>
      <c r="O1980" s="824"/>
      <c r="P1980" s="271"/>
      <c r="Q1980" s="825"/>
      <c r="R1980" s="826"/>
      <c r="S1980" s="827"/>
      <c r="T1980" s="828"/>
      <c r="U1980" s="829"/>
      <c r="V1980" s="830"/>
      <c r="W1980" s="443" t="s">
        <v>4688</v>
      </c>
      <c r="X1980" s="824"/>
      <c r="Y1980" s="706"/>
      <c r="Z1980" s="824"/>
    </row>
    <row r="1981" spans="1:26">
      <c r="A1981" s="817" t="s">
        <v>1246</v>
      </c>
      <c r="B1981" s="817" t="s">
        <v>1369</v>
      </c>
      <c r="C1981" s="831" t="s">
        <v>637</v>
      </c>
      <c r="D1981" s="819" t="str">
        <f t="shared" ref="D1981" si="1967">B1981&amp;" "&amp;" "&amp;C1981</f>
        <v>04-013  ミイラ男</v>
      </c>
      <c r="E1981" s="858" t="s">
        <v>609</v>
      </c>
      <c r="F1981" s="856" t="s">
        <v>129</v>
      </c>
      <c r="G1981" s="833" t="s">
        <v>19</v>
      </c>
      <c r="H1981" s="833" t="s">
        <v>19</v>
      </c>
      <c r="I1981" s="845"/>
      <c r="J1981" s="845"/>
      <c r="K1981" s="46" t="s">
        <v>21</v>
      </c>
      <c r="L1981" s="41" t="s">
        <v>131</v>
      </c>
      <c r="M1981" s="51" t="s">
        <v>3653</v>
      </c>
      <c r="N1981" s="52" t="s">
        <v>496</v>
      </c>
      <c r="O1981" s="824"/>
      <c r="P1981" s="271"/>
      <c r="Q1981" s="825">
        <v>1330</v>
      </c>
      <c r="R1981" s="826">
        <v>960</v>
      </c>
      <c r="S1981" s="827">
        <v>450</v>
      </c>
      <c r="T1981" s="828">
        <v>620</v>
      </c>
      <c r="U1981" s="829">
        <v>770</v>
      </c>
      <c r="V1981" s="830">
        <f t="shared" ref="V1981" si="1968">SUM(Q1981:U1982)</f>
        <v>4130</v>
      </c>
      <c r="W1981" s="824"/>
      <c r="X1981" s="824"/>
      <c r="Y1981" s="706"/>
      <c r="Z1981" s="824"/>
    </row>
    <row r="1982" spans="1:26">
      <c r="A1982" s="817" t="s">
        <v>1246</v>
      </c>
      <c r="B1982" s="817"/>
      <c r="C1982" s="831" t="s">
        <v>637</v>
      </c>
      <c r="D1982" s="819" t="s">
        <v>2</v>
      </c>
      <c r="E1982" s="858" t="s">
        <v>609</v>
      </c>
      <c r="F1982" s="856" t="s">
        <v>129</v>
      </c>
      <c r="G1982" s="833" t="s">
        <v>19</v>
      </c>
      <c r="H1982" s="833" t="s">
        <v>19</v>
      </c>
      <c r="I1982" s="845"/>
      <c r="J1982" s="845"/>
      <c r="K1982" s="42"/>
      <c r="L1982" s="42"/>
      <c r="M1982" s="51"/>
      <c r="N1982" s="53"/>
      <c r="O1982" s="824"/>
      <c r="P1982" s="271"/>
      <c r="Q1982" s="825"/>
      <c r="R1982" s="826"/>
      <c r="S1982" s="827"/>
      <c r="T1982" s="828"/>
      <c r="U1982" s="829"/>
      <c r="V1982" s="830"/>
      <c r="W1982" s="824"/>
      <c r="X1982" s="824"/>
      <c r="Y1982" s="706"/>
      <c r="Z1982" s="824"/>
    </row>
    <row r="1983" spans="1:26">
      <c r="A1983" s="817" t="s">
        <v>1246</v>
      </c>
      <c r="B1983" s="817" t="s">
        <v>1370</v>
      </c>
      <c r="C1983" s="831" t="s">
        <v>635</v>
      </c>
      <c r="D1983" s="819" t="str">
        <f t="shared" ref="D1983" si="1969">B1983&amp;" "&amp;" "&amp;C1983</f>
        <v>04-014  キラーパンサー</v>
      </c>
      <c r="E1983" s="858" t="s">
        <v>609</v>
      </c>
      <c r="F1983" s="857" t="s">
        <v>128</v>
      </c>
      <c r="G1983" s="833" t="s">
        <v>19</v>
      </c>
      <c r="H1983" s="833" t="s">
        <v>19</v>
      </c>
      <c r="I1983" s="845"/>
      <c r="J1983" s="845"/>
      <c r="K1983" s="46" t="s">
        <v>21</v>
      </c>
      <c r="L1983" s="41" t="s">
        <v>131</v>
      </c>
      <c r="M1983" s="51" t="s">
        <v>1809</v>
      </c>
      <c r="N1983" s="52" t="s">
        <v>491</v>
      </c>
      <c r="O1983" s="824"/>
      <c r="P1983" s="271"/>
      <c r="Q1983" s="825">
        <v>1270</v>
      </c>
      <c r="R1983" s="826">
        <v>780</v>
      </c>
      <c r="S1983" s="827">
        <v>280</v>
      </c>
      <c r="T1983" s="828">
        <v>1090</v>
      </c>
      <c r="U1983" s="829">
        <v>730</v>
      </c>
      <c r="V1983" s="830">
        <f t="shared" ref="V1983" si="1970">SUM(Q1983:U1984)</f>
        <v>4150</v>
      </c>
      <c r="W1983" s="824"/>
      <c r="X1983" s="824"/>
      <c r="Y1983" s="706"/>
      <c r="Z1983" s="824"/>
    </row>
    <row r="1984" spans="1:26">
      <c r="A1984" s="817" t="s">
        <v>1246</v>
      </c>
      <c r="B1984" s="817"/>
      <c r="C1984" s="831" t="s">
        <v>635</v>
      </c>
      <c r="D1984" s="819" t="s">
        <v>2</v>
      </c>
      <c r="E1984" s="858" t="s">
        <v>609</v>
      </c>
      <c r="F1984" s="857" t="s">
        <v>128</v>
      </c>
      <c r="G1984" s="833" t="s">
        <v>19</v>
      </c>
      <c r="H1984" s="833" t="s">
        <v>19</v>
      </c>
      <c r="I1984" s="845"/>
      <c r="J1984" s="845"/>
      <c r="K1984" s="42"/>
      <c r="L1984" s="42"/>
      <c r="M1984" s="51"/>
      <c r="N1984" s="53"/>
      <c r="O1984" s="824"/>
      <c r="P1984" s="271"/>
      <c r="Q1984" s="825"/>
      <c r="R1984" s="826"/>
      <c r="S1984" s="827"/>
      <c r="T1984" s="828"/>
      <c r="U1984" s="829"/>
      <c r="V1984" s="830"/>
      <c r="W1984" s="824"/>
      <c r="X1984" s="824"/>
      <c r="Y1984" s="706"/>
      <c r="Z1984" s="824"/>
    </row>
    <row r="1985" spans="1:26">
      <c r="A1985" s="817" t="s">
        <v>1246</v>
      </c>
      <c r="B1985" s="817" t="s">
        <v>1371</v>
      </c>
      <c r="C1985" s="831" t="s">
        <v>1213</v>
      </c>
      <c r="D1985" s="819" t="str">
        <f t="shared" ref="D1985" si="1971">B1985&amp;" "&amp;" "&amp;C1985</f>
        <v>04-015  さまようよろい</v>
      </c>
      <c r="E1985" s="858" t="s">
        <v>609</v>
      </c>
      <c r="F1985" s="851" t="s">
        <v>78</v>
      </c>
      <c r="G1985" s="833" t="s">
        <v>19</v>
      </c>
      <c r="H1985" s="833" t="s">
        <v>19</v>
      </c>
      <c r="I1985" s="845"/>
      <c r="J1985" s="845"/>
      <c r="K1985" s="46" t="s">
        <v>21</v>
      </c>
      <c r="L1985" s="41" t="s">
        <v>131</v>
      </c>
      <c r="M1985" s="51" t="s">
        <v>1810</v>
      </c>
      <c r="N1985" s="52" t="s">
        <v>496</v>
      </c>
      <c r="O1985" s="824"/>
      <c r="P1985" s="271"/>
      <c r="Q1985" s="825">
        <v>1310</v>
      </c>
      <c r="R1985" s="826">
        <v>920</v>
      </c>
      <c r="S1985" s="827">
        <v>450</v>
      </c>
      <c r="T1985" s="828">
        <v>460</v>
      </c>
      <c r="U1985" s="829">
        <v>980</v>
      </c>
      <c r="V1985" s="830">
        <f t="shared" ref="V1985" si="1972">SUM(Q1985:U1986)</f>
        <v>4120</v>
      </c>
      <c r="W1985" s="824"/>
      <c r="X1985" s="824"/>
      <c r="Y1985" s="706"/>
      <c r="Z1985" s="824"/>
    </row>
    <row r="1986" spans="1:26">
      <c r="A1986" s="817" t="s">
        <v>1246</v>
      </c>
      <c r="B1986" s="817"/>
      <c r="C1986" s="831" t="s">
        <v>1213</v>
      </c>
      <c r="D1986" s="819" t="s">
        <v>2</v>
      </c>
      <c r="E1986" s="858" t="s">
        <v>609</v>
      </c>
      <c r="F1986" s="851" t="s">
        <v>78</v>
      </c>
      <c r="G1986" s="833" t="s">
        <v>19</v>
      </c>
      <c r="H1986" s="833" t="s">
        <v>19</v>
      </c>
      <c r="I1986" s="845"/>
      <c r="J1986" s="845"/>
      <c r="K1986" s="42"/>
      <c r="L1986" s="42"/>
      <c r="M1986" s="51"/>
      <c r="N1986" s="53"/>
      <c r="O1986" s="824"/>
      <c r="P1986" s="271"/>
      <c r="Q1986" s="825"/>
      <c r="R1986" s="826"/>
      <c r="S1986" s="827"/>
      <c r="T1986" s="828"/>
      <c r="U1986" s="829"/>
      <c r="V1986" s="830"/>
      <c r="W1986" s="824"/>
      <c r="X1986" s="824"/>
      <c r="Y1986" s="706"/>
      <c r="Z1986" s="824"/>
    </row>
    <row r="1987" spans="1:26">
      <c r="A1987" s="817" t="s">
        <v>1246</v>
      </c>
      <c r="B1987" s="817" t="s">
        <v>1372</v>
      </c>
      <c r="C1987" s="831" t="s">
        <v>2</v>
      </c>
      <c r="D1987" s="819" t="str">
        <f t="shared" ref="D1987" si="1973">B1987&amp;" "&amp;" "&amp;C1987</f>
        <v>04-016  ダイ</v>
      </c>
      <c r="E1987" s="854" t="s">
        <v>630</v>
      </c>
      <c r="F1987" s="821" t="s">
        <v>34</v>
      </c>
      <c r="G1987" s="833" t="s">
        <v>19</v>
      </c>
      <c r="H1987" s="833" t="s">
        <v>19</v>
      </c>
      <c r="I1987" s="845"/>
      <c r="J1987" s="845"/>
      <c r="K1987" s="46" t="s">
        <v>21</v>
      </c>
      <c r="L1987" s="41" t="s">
        <v>131</v>
      </c>
      <c r="M1987" s="51" t="s">
        <v>1811</v>
      </c>
      <c r="N1987" s="52" t="s">
        <v>496</v>
      </c>
      <c r="O1987" s="824"/>
      <c r="P1987" s="271"/>
      <c r="Q1987" s="825">
        <v>1440</v>
      </c>
      <c r="R1987" s="826">
        <v>1060</v>
      </c>
      <c r="S1987" s="827">
        <v>580</v>
      </c>
      <c r="T1987" s="828">
        <v>820</v>
      </c>
      <c r="U1987" s="829">
        <v>670</v>
      </c>
      <c r="V1987" s="830">
        <f t="shared" ref="V1987" si="1974">SUM(Q1987:U1988)</f>
        <v>4570</v>
      </c>
      <c r="W1987" s="824" t="s">
        <v>3389</v>
      </c>
      <c r="X1987" s="824"/>
      <c r="Y1987" s="706"/>
      <c r="Z1987" s="824"/>
    </row>
    <row r="1988" spans="1:26">
      <c r="A1988" s="817" t="s">
        <v>1246</v>
      </c>
      <c r="B1988" s="817"/>
      <c r="C1988" s="831" t="s">
        <v>2</v>
      </c>
      <c r="D1988" s="819" t="s">
        <v>2</v>
      </c>
      <c r="E1988" s="854" t="s">
        <v>630</v>
      </c>
      <c r="F1988" s="821" t="s">
        <v>34</v>
      </c>
      <c r="G1988" s="833" t="s">
        <v>19</v>
      </c>
      <c r="H1988" s="833" t="s">
        <v>19</v>
      </c>
      <c r="I1988" s="845"/>
      <c r="J1988" s="845"/>
      <c r="K1988" s="42"/>
      <c r="L1988" s="42"/>
      <c r="M1988" s="51"/>
      <c r="N1988" s="53"/>
      <c r="O1988" s="824"/>
      <c r="P1988" s="271"/>
      <c r="Q1988" s="825"/>
      <c r="R1988" s="826"/>
      <c r="S1988" s="827"/>
      <c r="T1988" s="828"/>
      <c r="U1988" s="829"/>
      <c r="V1988" s="830"/>
      <c r="W1988" s="824" t="s">
        <v>3389</v>
      </c>
      <c r="X1988" s="824"/>
      <c r="Y1988" s="706"/>
      <c r="Z1988" s="824"/>
    </row>
    <row r="1989" spans="1:26">
      <c r="A1989" s="817" t="s">
        <v>1246</v>
      </c>
      <c r="B1989" s="817" t="s">
        <v>1373</v>
      </c>
      <c r="C1989" s="831" t="s">
        <v>183</v>
      </c>
      <c r="D1989" s="819" t="str">
        <f t="shared" ref="D1989" si="1975">B1989&amp;" "&amp;" "&amp;C1989</f>
        <v>04-017  マァム</v>
      </c>
      <c r="E1989" s="854" t="s">
        <v>630</v>
      </c>
      <c r="F1989" s="821" t="s">
        <v>34</v>
      </c>
      <c r="G1989" s="833" t="s">
        <v>19</v>
      </c>
      <c r="H1989" s="822" t="s">
        <v>40</v>
      </c>
      <c r="I1989" s="845"/>
      <c r="J1989" s="845"/>
      <c r="K1989" s="11" t="s">
        <v>81</v>
      </c>
      <c r="L1989" s="47" t="s">
        <v>81</v>
      </c>
      <c r="M1989" s="51" t="s">
        <v>1765</v>
      </c>
      <c r="N1989" s="52" t="s">
        <v>492</v>
      </c>
      <c r="O1989" s="824"/>
      <c r="P1989" s="271"/>
      <c r="Q1989" s="825">
        <v>1410</v>
      </c>
      <c r="R1989" s="826">
        <v>850</v>
      </c>
      <c r="S1989" s="827">
        <v>810</v>
      </c>
      <c r="T1989" s="828">
        <v>750</v>
      </c>
      <c r="U1989" s="829">
        <v>730</v>
      </c>
      <c r="V1989" s="830">
        <f t="shared" ref="V1989" si="1976">SUM(Q1989:U1990)</f>
        <v>4550</v>
      </c>
      <c r="W1989" s="824" t="s">
        <v>3389</v>
      </c>
      <c r="X1989" s="824"/>
      <c r="Y1989" s="706"/>
      <c r="Z1989" s="824"/>
    </row>
    <row r="1990" spans="1:26">
      <c r="A1990" s="817" t="s">
        <v>1246</v>
      </c>
      <c r="B1990" s="817"/>
      <c r="C1990" s="831" t="s">
        <v>183</v>
      </c>
      <c r="D1990" s="819" t="s">
        <v>2</v>
      </c>
      <c r="E1990" s="854" t="s">
        <v>630</v>
      </c>
      <c r="F1990" s="821" t="s">
        <v>34</v>
      </c>
      <c r="G1990" s="833" t="s">
        <v>19</v>
      </c>
      <c r="H1990" s="822" t="s">
        <v>40</v>
      </c>
      <c r="I1990" s="845"/>
      <c r="J1990" s="845"/>
      <c r="K1990" s="42"/>
      <c r="L1990" s="42"/>
      <c r="M1990" s="51"/>
      <c r="N1990" s="53"/>
      <c r="O1990" s="824"/>
      <c r="P1990" s="271"/>
      <c r="Q1990" s="825"/>
      <c r="R1990" s="826"/>
      <c r="S1990" s="827"/>
      <c r="T1990" s="828"/>
      <c r="U1990" s="829"/>
      <c r="V1990" s="830"/>
      <c r="W1990" s="824" t="s">
        <v>3389</v>
      </c>
      <c r="X1990" s="824"/>
      <c r="Y1990" s="706"/>
      <c r="Z1990" s="824"/>
    </row>
    <row r="1991" spans="1:26">
      <c r="A1991" s="817" t="s">
        <v>1246</v>
      </c>
      <c r="B1991" s="817" t="s">
        <v>1374</v>
      </c>
      <c r="C1991" s="831" t="s">
        <v>42</v>
      </c>
      <c r="D1991" s="819" t="str">
        <f t="shared" ref="D1991" si="1977">B1991&amp;" "&amp;" "&amp;C1991</f>
        <v>04-018  レオナ</v>
      </c>
      <c r="E1991" s="854" t="s">
        <v>630</v>
      </c>
      <c r="F1991" s="821" t="s">
        <v>34</v>
      </c>
      <c r="G1991" s="822" t="s">
        <v>40</v>
      </c>
      <c r="H1991" s="843" t="s">
        <v>80</v>
      </c>
      <c r="I1991" s="845"/>
      <c r="J1991" s="845"/>
      <c r="K1991" s="50" t="s">
        <v>21</v>
      </c>
      <c r="L1991" s="47" t="s">
        <v>506</v>
      </c>
      <c r="M1991" s="51" t="s">
        <v>3654</v>
      </c>
      <c r="N1991" s="52" t="s">
        <v>491</v>
      </c>
      <c r="O1991" s="824"/>
      <c r="P1991" s="271"/>
      <c r="Q1991" s="825">
        <v>1370</v>
      </c>
      <c r="R1991" s="826">
        <v>460</v>
      </c>
      <c r="S1991" s="827">
        <v>1110</v>
      </c>
      <c r="T1991" s="828">
        <v>870</v>
      </c>
      <c r="U1991" s="829">
        <v>720</v>
      </c>
      <c r="V1991" s="830">
        <f t="shared" ref="V1991" si="1978">SUM(Q1991:U1992)</f>
        <v>4530</v>
      </c>
      <c r="W1991" s="824" t="s">
        <v>3389</v>
      </c>
      <c r="X1991" s="824"/>
      <c r="Y1991" s="706"/>
      <c r="Z1991" s="824"/>
    </row>
    <row r="1992" spans="1:26">
      <c r="A1992" s="817" t="s">
        <v>1246</v>
      </c>
      <c r="B1992" s="817"/>
      <c r="C1992" s="831" t="s">
        <v>42</v>
      </c>
      <c r="D1992" s="819" t="s">
        <v>2</v>
      </c>
      <c r="E1992" s="854" t="s">
        <v>630</v>
      </c>
      <c r="F1992" s="821" t="s">
        <v>34</v>
      </c>
      <c r="G1992" s="822" t="s">
        <v>40</v>
      </c>
      <c r="H1992" s="843" t="s">
        <v>80</v>
      </c>
      <c r="I1992" s="845"/>
      <c r="J1992" s="845"/>
      <c r="K1992" s="42"/>
      <c r="L1992" s="42"/>
      <c r="M1992" s="51"/>
      <c r="N1992" s="53"/>
      <c r="O1992" s="824"/>
      <c r="P1992" s="271"/>
      <c r="Q1992" s="825"/>
      <c r="R1992" s="826"/>
      <c r="S1992" s="827"/>
      <c r="T1992" s="828"/>
      <c r="U1992" s="829"/>
      <c r="V1992" s="830"/>
      <c r="W1992" s="824" t="s">
        <v>3389</v>
      </c>
      <c r="X1992" s="824"/>
      <c r="Y1992" s="706"/>
      <c r="Z1992" s="824"/>
    </row>
    <row r="1993" spans="1:26">
      <c r="A1993" s="817" t="s">
        <v>1246</v>
      </c>
      <c r="B1993" s="817" t="s">
        <v>1375</v>
      </c>
      <c r="C1993" s="831" t="s">
        <v>1225</v>
      </c>
      <c r="D1993" s="819" t="str">
        <f t="shared" ref="D1993" si="1979">B1993&amp;" "&amp;" "&amp;C1993</f>
        <v>04-019  いたずらもぐら</v>
      </c>
      <c r="E1993" s="854" t="s">
        <v>630</v>
      </c>
      <c r="F1993" s="857" t="s">
        <v>128</v>
      </c>
      <c r="G1993" s="833" t="s">
        <v>19</v>
      </c>
      <c r="H1993" s="833" t="s">
        <v>19</v>
      </c>
      <c r="I1993" s="845"/>
      <c r="J1993" s="845"/>
      <c r="K1993" s="46" t="s">
        <v>21</v>
      </c>
      <c r="L1993" s="41" t="s">
        <v>131</v>
      </c>
      <c r="M1993" s="51" t="s">
        <v>3655</v>
      </c>
      <c r="N1993" s="52" t="s">
        <v>491</v>
      </c>
      <c r="O1993" s="824"/>
      <c r="P1993" s="271"/>
      <c r="Q1993" s="825">
        <v>1320</v>
      </c>
      <c r="R1993" s="826">
        <v>1050</v>
      </c>
      <c r="S1993" s="827">
        <v>520</v>
      </c>
      <c r="T1993" s="828">
        <v>690</v>
      </c>
      <c r="U1993" s="829">
        <v>860</v>
      </c>
      <c r="V1993" s="830">
        <f t="shared" ref="V1993" si="1980">SUM(Q1993:U1994)</f>
        <v>4440</v>
      </c>
      <c r="W1993" s="824"/>
      <c r="X1993" s="824"/>
      <c r="Y1993" s="706"/>
      <c r="Z1993" s="824"/>
    </row>
    <row r="1994" spans="1:26">
      <c r="A1994" s="817" t="s">
        <v>1246</v>
      </c>
      <c r="B1994" s="817"/>
      <c r="C1994" s="831" t="s">
        <v>1225</v>
      </c>
      <c r="D1994" s="819" t="s">
        <v>2</v>
      </c>
      <c r="E1994" s="854" t="s">
        <v>630</v>
      </c>
      <c r="F1994" s="857" t="s">
        <v>128</v>
      </c>
      <c r="G1994" s="833" t="s">
        <v>19</v>
      </c>
      <c r="H1994" s="833" t="s">
        <v>19</v>
      </c>
      <c r="I1994" s="845"/>
      <c r="J1994" s="845"/>
      <c r="K1994" s="42"/>
      <c r="L1994" s="42"/>
      <c r="M1994" s="51"/>
      <c r="N1994" s="53"/>
      <c r="O1994" s="824"/>
      <c r="P1994" s="271"/>
      <c r="Q1994" s="825"/>
      <c r="R1994" s="826"/>
      <c r="S1994" s="827"/>
      <c r="T1994" s="828"/>
      <c r="U1994" s="829"/>
      <c r="V1994" s="830"/>
      <c r="W1994" s="824"/>
      <c r="X1994" s="824"/>
      <c r="Y1994" s="706"/>
      <c r="Z1994" s="824"/>
    </row>
    <row r="1995" spans="1:26">
      <c r="A1995" s="817" t="s">
        <v>1246</v>
      </c>
      <c r="B1995" s="817" t="s">
        <v>1376</v>
      </c>
      <c r="C1995" s="831" t="s">
        <v>643</v>
      </c>
      <c r="D1995" s="819" t="str">
        <f t="shared" ref="D1995" si="1981">B1995&amp;" "&amp;" "&amp;C1995</f>
        <v>04-020  メイジドラキー</v>
      </c>
      <c r="E1995" s="854" t="s">
        <v>630</v>
      </c>
      <c r="F1995" s="857" t="s">
        <v>128</v>
      </c>
      <c r="G1995" s="833" t="s">
        <v>19</v>
      </c>
      <c r="H1995" s="835" t="s">
        <v>88</v>
      </c>
      <c r="I1995" s="845"/>
      <c r="J1995" s="845"/>
      <c r="K1995" s="46" t="s">
        <v>21</v>
      </c>
      <c r="L1995" s="41" t="s">
        <v>131</v>
      </c>
      <c r="M1995" s="51" t="s">
        <v>3656</v>
      </c>
      <c r="N1995" s="52" t="s">
        <v>491</v>
      </c>
      <c r="O1995" s="824"/>
      <c r="P1995" s="271"/>
      <c r="Q1995" s="825">
        <v>1300</v>
      </c>
      <c r="R1995" s="826">
        <v>740</v>
      </c>
      <c r="S1995" s="827">
        <v>990</v>
      </c>
      <c r="T1995" s="828">
        <v>870</v>
      </c>
      <c r="U1995" s="829">
        <v>530</v>
      </c>
      <c r="V1995" s="830">
        <f t="shared" ref="V1995" si="1982">SUM(Q1995:U1996)</f>
        <v>4430</v>
      </c>
      <c r="W1995" s="824"/>
      <c r="X1995" s="824"/>
      <c r="Y1995" s="706"/>
      <c r="Z1995" s="824"/>
    </row>
    <row r="1996" spans="1:26">
      <c r="A1996" s="817" t="s">
        <v>1246</v>
      </c>
      <c r="B1996" s="817"/>
      <c r="C1996" s="831" t="s">
        <v>643</v>
      </c>
      <c r="D1996" s="819" t="s">
        <v>2</v>
      </c>
      <c r="E1996" s="854" t="s">
        <v>630</v>
      </c>
      <c r="F1996" s="857" t="s">
        <v>128</v>
      </c>
      <c r="G1996" s="833" t="s">
        <v>19</v>
      </c>
      <c r="H1996" s="835" t="s">
        <v>88</v>
      </c>
      <c r="I1996" s="845"/>
      <c r="J1996" s="845"/>
      <c r="K1996" s="42"/>
      <c r="L1996" s="42"/>
      <c r="M1996" s="51"/>
      <c r="N1996" s="53"/>
      <c r="O1996" s="824"/>
      <c r="P1996" s="271"/>
      <c r="Q1996" s="825"/>
      <c r="R1996" s="826"/>
      <c r="S1996" s="827"/>
      <c r="T1996" s="828"/>
      <c r="U1996" s="829"/>
      <c r="V1996" s="830"/>
      <c r="W1996" s="824"/>
      <c r="X1996" s="824"/>
      <c r="Y1996" s="706"/>
      <c r="Z1996" s="824"/>
    </row>
    <row r="1997" spans="1:26">
      <c r="A1997" s="817" t="s">
        <v>1246</v>
      </c>
      <c r="B1997" s="817" t="s">
        <v>1377</v>
      </c>
      <c r="C1997" s="831" t="s">
        <v>633</v>
      </c>
      <c r="D1997" s="819" t="str">
        <f t="shared" ref="D1997" si="1983">B1997&amp;" "&amp;" "&amp;C1997</f>
        <v>04-021  トンブレロ</v>
      </c>
      <c r="E1997" s="854" t="s">
        <v>630</v>
      </c>
      <c r="F1997" s="857" t="s">
        <v>128</v>
      </c>
      <c r="G1997" s="842" t="s">
        <v>89</v>
      </c>
      <c r="H1997" s="833" t="s">
        <v>19</v>
      </c>
      <c r="I1997" s="845"/>
      <c r="J1997" s="845"/>
      <c r="K1997" s="50" t="s">
        <v>21</v>
      </c>
      <c r="L1997" s="47" t="s">
        <v>107</v>
      </c>
      <c r="M1997" s="51" t="s">
        <v>3657</v>
      </c>
      <c r="N1997" s="52" t="s">
        <v>491</v>
      </c>
      <c r="O1997" s="824"/>
      <c r="P1997" s="271"/>
      <c r="Q1997" s="825">
        <v>1330</v>
      </c>
      <c r="R1997" s="826">
        <v>820</v>
      </c>
      <c r="S1997" s="827">
        <v>960</v>
      </c>
      <c r="T1997" s="828">
        <v>780</v>
      </c>
      <c r="U1997" s="829">
        <v>850</v>
      </c>
      <c r="V1997" s="830">
        <f t="shared" ref="V1997" si="1984">SUM(Q1997:U1998)</f>
        <v>4740</v>
      </c>
      <c r="W1997" s="824" t="s">
        <v>4680</v>
      </c>
      <c r="X1997" s="824"/>
      <c r="Y1997" s="706"/>
      <c r="Z1997" s="824"/>
    </row>
    <row r="1998" spans="1:26">
      <c r="A1998" s="817" t="s">
        <v>1246</v>
      </c>
      <c r="B1998" s="817"/>
      <c r="C1998" s="831" t="s">
        <v>633</v>
      </c>
      <c r="D1998" s="819" t="s">
        <v>2</v>
      </c>
      <c r="E1998" s="854" t="s">
        <v>630</v>
      </c>
      <c r="F1998" s="857" t="s">
        <v>128</v>
      </c>
      <c r="G1998" s="842" t="s">
        <v>89</v>
      </c>
      <c r="H1998" s="833" t="s">
        <v>19</v>
      </c>
      <c r="I1998" s="845"/>
      <c r="J1998" s="845"/>
      <c r="K1998" s="42"/>
      <c r="L1998" s="42"/>
      <c r="M1998" s="51"/>
      <c r="N1998" s="53"/>
      <c r="O1998" s="824"/>
      <c r="P1998" s="271"/>
      <c r="Q1998" s="825"/>
      <c r="R1998" s="826"/>
      <c r="S1998" s="827"/>
      <c r="T1998" s="828"/>
      <c r="U1998" s="829"/>
      <c r="V1998" s="830"/>
      <c r="W1998" s="824" t="s">
        <v>4680</v>
      </c>
      <c r="X1998" s="824"/>
      <c r="Y1998" s="706"/>
      <c r="Z1998" s="824"/>
    </row>
    <row r="1999" spans="1:26">
      <c r="A1999" s="817" t="s">
        <v>1246</v>
      </c>
      <c r="B1999" s="817" t="s">
        <v>1378</v>
      </c>
      <c r="C1999" s="818" t="s">
        <v>261</v>
      </c>
      <c r="D1999" s="819" t="str">
        <f t="shared" ref="D1999" si="1985">B1999&amp;" "&amp;" "&amp;C1999</f>
        <v>04-022  ヘルクラッシャー</v>
      </c>
      <c r="E1999" s="854" t="s">
        <v>630</v>
      </c>
      <c r="F1999" s="856" t="s">
        <v>129</v>
      </c>
      <c r="G1999" s="833" t="s">
        <v>19</v>
      </c>
      <c r="H1999" s="833" t="s">
        <v>19</v>
      </c>
      <c r="I1999" s="845"/>
      <c r="J1999" s="845"/>
      <c r="K1999" s="46" t="s">
        <v>21</v>
      </c>
      <c r="L1999" s="41" t="s">
        <v>131</v>
      </c>
      <c r="M1999" s="51" t="s">
        <v>1812</v>
      </c>
      <c r="N1999" s="52" t="s">
        <v>491</v>
      </c>
      <c r="O1999" s="824"/>
      <c r="P1999" s="271"/>
      <c r="Q1999" s="825">
        <v>1400</v>
      </c>
      <c r="R1999" s="826">
        <v>1140</v>
      </c>
      <c r="S1999" s="827">
        <v>410</v>
      </c>
      <c r="T1999" s="828">
        <v>630</v>
      </c>
      <c r="U1999" s="829">
        <v>940</v>
      </c>
      <c r="V1999" s="830">
        <f t="shared" ref="V1999" si="1986">SUM(Q1999:U2000)</f>
        <v>4520</v>
      </c>
      <c r="W1999" s="443" t="s">
        <v>3400</v>
      </c>
      <c r="X1999" s="824"/>
      <c r="Y1999" s="706"/>
      <c r="Z1999" s="824"/>
    </row>
    <row r="2000" spans="1:26">
      <c r="A2000" s="817" t="s">
        <v>1246</v>
      </c>
      <c r="B2000" s="817"/>
      <c r="C2000" s="818" t="s">
        <v>261</v>
      </c>
      <c r="D2000" s="819" t="s">
        <v>2</v>
      </c>
      <c r="E2000" s="854" t="s">
        <v>630</v>
      </c>
      <c r="F2000" s="856" t="s">
        <v>129</v>
      </c>
      <c r="G2000" s="833" t="s">
        <v>19</v>
      </c>
      <c r="H2000" s="833" t="s">
        <v>19</v>
      </c>
      <c r="I2000" s="845"/>
      <c r="J2000" s="845"/>
      <c r="K2000" s="42"/>
      <c r="L2000" s="42"/>
      <c r="M2000" s="51"/>
      <c r="N2000" s="53"/>
      <c r="O2000" s="824"/>
      <c r="P2000" s="271"/>
      <c r="Q2000" s="825"/>
      <c r="R2000" s="826"/>
      <c r="S2000" s="827"/>
      <c r="T2000" s="828"/>
      <c r="U2000" s="829"/>
      <c r="V2000" s="830"/>
      <c r="W2000" s="443" t="s">
        <v>4688</v>
      </c>
      <c r="X2000" s="824"/>
      <c r="Y2000" s="706"/>
      <c r="Z2000" s="824"/>
    </row>
    <row r="2001" spans="1:26">
      <c r="A2001" s="817" t="s">
        <v>1246</v>
      </c>
      <c r="B2001" s="817" t="s">
        <v>1379</v>
      </c>
      <c r="C2001" s="831" t="s">
        <v>123</v>
      </c>
      <c r="D2001" s="819" t="str">
        <f t="shared" ref="D2001" si="1987">B2001&amp;" "&amp;" "&amp;C2001</f>
        <v>04-023  ばくだん岩</v>
      </c>
      <c r="E2001" s="854" t="s">
        <v>630</v>
      </c>
      <c r="F2001" s="855" t="s">
        <v>130</v>
      </c>
      <c r="G2001" s="833" t="s">
        <v>19</v>
      </c>
      <c r="H2001" s="833" t="s">
        <v>19</v>
      </c>
      <c r="I2001" s="845"/>
      <c r="J2001" s="845"/>
      <c r="K2001" s="7" t="s">
        <v>37</v>
      </c>
      <c r="L2001" s="47" t="s">
        <v>39</v>
      </c>
      <c r="M2001" s="51" t="s">
        <v>3658</v>
      </c>
      <c r="N2001" s="52" t="s">
        <v>490</v>
      </c>
      <c r="O2001" s="824"/>
      <c r="P2001" s="271"/>
      <c r="Q2001" s="825">
        <v>1470</v>
      </c>
      <c r="R2001" s="826">
        <v>910</v>
      </c>
      <c r="S2001" s="827">
        <v>490</v>
      </c>
      <c r="T2001" s="828">
        <v>570</v>
      </c>
      <c r="U2001" s="829">
        <v>1060</v>
      </c>
      <c r="V2001" s="830">
        <f t="shared" ref="V2001" si="1988">SUM(Q2001:U2002)</f>
        <v>4500</v>
      </c>
      <c r="W2001" s="824"/>
      <c r="X2001" s="824"/>
      <c r="Y2001" s="706"/>
      <c r="Z2001" s="824"/>
    </row>
    <row r="2002" spans="1:26">
      <c r="A2002" s="817" t="s">
        <v>1246</v>
      </c>
      <c r="B2002" s="817"/>
      <c r="C2002" s="831" t="s">
        <v>123</v>
      </c>
      <c r="D2002" s="819" t="s">
        <v>2</v>
      </c>
      <c r="E2002" s="854" t="s">
        <v>630</v>
      </c>
      <c r="F2002" s="855" t="s">
        <v>130</v>
      </c>
      <c r="G2002" s="833" t="s">
        <v>19</v>
      </c>
      <c r="H2002" s="833" t="s">
        <v>19</v>
      </c>
      <c r="I2002" s="845"/>
      <c r="J2002" s="845"/>
      <c r="K2002" s="42"/>
      <c r="L2002" s="42"/>
      <c r="M2002" s="51"/>
      <c r="N2002" s="53"/>
      <c r="O2002" s="824"/>
      <c r="P2002" s="271"/>
      <c r="Q2002" s="825"/>
      <c r="R2002" s="826"/>
      <c r="S2002" s="827"/>
      <c r="T2002" s="828"/>
      <c r="U2002" s="829"/>
      <c r="V2002" s="830"/>
      <c r="W2002" s="824"/>
      <c r="X2002" s="824"/>
      <c r="Y2002" s="706"/>
      <c r="Z2002" s="824"/>
    </row>
    <row r="2003" spans="1:26">
      <c r="A2003" s="817" t="s">
        <v>1246</v>
      </c>
      <c r="B2003" s="817" t="s">
        <v>1380</v>
      </c>
      <c r="C2003" s="831" t="s">
        <v>1220</v>
      </c>
      <c r="D2003" s="819" t="str">
        <f t="shared" ref="D2003" si="1989">B2003&amp;" "&amp;" "&amp;C2003</f>
        <v>04-024  フレイム</v>
      </c>
      <c r="E2003" s="854" t="s">
        <v>630</v>
      </c>
      <c r="F2003" s="855" t="s">
        <v>130</v>
      </c>
      <c r="G2003" s="833" t="s">
        <v>19</v>
      </c>
      <c r="H2003" s="842" t="s">
        <v>89</v>
      </c>
      <c r="I2003" s="845"/>
      <c r="J2003" s="845"/>
      <c r="K2003" s="7" t="s">
        <v>37</v>
      </c>
      <c r="L2003" s="49" t="s">
        <v>506</v>
      </c>
      <c r="M2003" s="51" t="s">
        <v>1766</v>
      </c>
      <c r="N2003" s="52" t="s">
        <v>492</v>
      </c>
      <c r="O2003" s="824"/>
      <c r="P2003" s="271"/>
      <c r="Q2003" s="825">
        <v>1390</v>
      </c>
      <c r="R2003" s="826">
        <v>710</v>
      </c>
      <c r="S2003" s="827">
        <v>920</v>
      </c>
      <c r="T2003" s="828">
        <v>680</v>
      </c>
      <c r="U2003" s="829">
        <v>780</v>
      </c>
      <c r="V2003" s="830">
        <f t="shared" ref="V2003" si="1990">SUM(Q2003:U2004)</f>
        <v>4480</v>
      </c>
      <c r="W2003" s="831" t="s">
        <v>3392</v>
      </c>
      <c r="X2003" s="824"/>
      <c r="Y2003" s="706"/>
      <c r="Z2003" s="824"/>
    </row>
    <row r="2004" spans="1:26">
      <c r="A2004" s="817" t="s">
        <v>1246</v>
      </c>
      <c r="B2004" s="817"/>
      <c r="C2004" s="831" t="s">
        <v>1220</v>
      </c>
      <c r="D2004" s="819" t="s">
        <v>2</v>
      </c>
      <c r="E2004" s="854" t="s">
        <v>630</v>
      </c>
      <c r="F2004" s="855" t="s">
        <v>130</v>
      </c>
      <c r="G2004" s="833" t="s">
        <v>19</v>
      </c>
      <c r="H2004" s="842" t="s">
        <v>89</v>
      </c>
      <c r="I2004" s="845"/>
      <c r="J2004" s="845"/>
      <c r="K2004" s="42"/>
      <c r="L2004" s="42"/>
      <c r="M2004" s="51"/>
      <c r="N2004" s="53"/>
      <c r="O2004" s="824"/>
      <c r="P2004" s="271"/>
      <c r="Q2004" s="825"/>
      <c r="R2004" s="826"/>
      <c r="S2004" s="827"/>
      <c r="T2004" s="828"/>
      <c r="U2004" s="829"/>
      <c r="V2004" s="830"/>
      <c r="W2004" s="831" t="s">
        <v>3392</v>
      </c>
      <c r="X2004" s="824"/>
      <c r="Y2004" s="706"/>
      <c r="Z2004" s="824"/>
    </row>
    <row r="2005" spans="1:26">
      <c r="A2005" s="817" t="s">
        <v>1246</v>
      </c>
      <c r="B2005" s="817" t="s">
        <v>1381</v>
      </c>
      <c r="C2005" s="831" t="s">
        <v>1221</v>
      </c>
      <c r="D2005" s="819" t="str">
        <f t="shared" ref="D2005" si="1991">B2005&amp;" "&amp;" "&amp;C2005</f>
        <v>04-025  ブリザード</v>
      </c>
      <c r="E2005" s="854" t="s">
        <v>630</v>
      </c>
      <c r="F2005" s="855" t="s">
        <v>130</v>
      </c>
      <c r="G2005" s="833" t="s">
        <v>19</v>
      </c>
      <c r="H2005" s="842" t="s">
        <v>89</v>
      </c>
      <c r="I2005" s="845"/>
      <c r="J2005" s="845"/>
      <c r="K2005" s="8" t="s">
        <v>99</v>
      </c>
      <c r="L2005" s="41" t="s">
        <v>131</v>
      </c>
      <c r="M2005" s="51" t="s">
        <v>3659</v>
      </c>
      <c r="N2005" s="52" t="s">
        <v>496</v>
      </c>
      <c r="O2005" s="824"/>
      <c r="P2005" s="271"/>
      <c r="Q2005" s="825">
        <v>1400</v>
      </c>
      <c r="R2005" s="826">
        <v>820</v>
      </c>
      <c r="S2005" s="827">
        <v>800</v>
      </c>
      <c r="T2005" s="828">
        <v>710</v>
      </c>
      <c r="U2005" s="829">
        <v>760</v>
      </c>
      <c r="V2005" s="830">
        <f t="shared" ref="V2005" si="1992">SUM(Q2005:U2006)</f>
        <v>4490</v>
      </c>
      <c r="W2005" s="831" t="s">
        <v>3394</v>
      </c>
      <c r="X2005" s="824"/>
      <c r="Y2005" s="706"/>
      <c r="Z2005" s="824"/>
    </row>
    <row r="2006" spans="1:26">
      <c r="A2006" s="817" t="s">
        <v>1246</v>
      </c>
      <c r="B2006" s="817"/>
      <c r="C2006" s="831" t="s">
        <v>1221</v>
      </c>
      <c r="D2006" s="819" t="s">
        <v>2</v>
      </c>
      <c r="E2006" s="854" t="s">
        <v>630</v>
      </c>
      <c r="F2006" s="855" t="s">
        <v>130</v>
      </c>
      <c r="G2006" s="833" t="s">
        <v>19</v>
      </c>
      <c r="H2006" s="842" t="s">
        <v>89</v>
      </c>
      <c r="I2006" s="845"/>
      <c r="J2006" s="845"/>
      <c r="K2006" s="42"/>
      <c r="L2006" s="42"/>
      <c r="M2006" s="51"/>
      <c r="N2006" s="53"/>
      <c r="O2006" s="824"/>
      <c r="P2006" s="271"/>
      <c r="Q2006" s="825"/>
      <c r="R2006" s="826"/>
      <c r="S2006" s="827"/>
      <c r="T2006" s="828"/>
      <c r="U2006" s="829"/>
      <c r="V2006" s="830"/>
      <c r="W2006" s="831" t="s">
        <v>3394</v>
      </c>
      <c r="X2006" s="824"/>
      <c r="Y2006" s="706"/>
      <c r="Z2006" s="824"/>
    </row>
    <row r="2007" spans="1:26">
      <c r="A2007" s="817" t="s">
        <v>1246</v>
      </c>
      <c r="B2007" s="817" t="s">
        <v>1382</v>
      </c>
      <c r="C2007" s="831" t="s">
        <v>638</v>
      </c>
      <c r="D2007" s="819" t="str">
        <f t="shared" ref="D2007" si="1993">B2007&amp;" "&amp;" "&amp;C2007</f>
        <v>04-026  あくま神官</v>
      </c>
      <c r="E2007" s="854" t="s">
        <v>630</v>
      </c>
      <c r="F2007" s="852" t="s">
        <v>75</v>
      </c>
      <c r="G2007" s="822" t="s">
        <v>40</v>
      </c>
      <c r="H2007" s="833" t="s">
        <v>19</v>
      </c>
      <c r="I2007" s="845"/>
      <c r="J2007" s="845"/>
      <c r="K2007" s="7" t="s">
        <v>37</v>
      </c>
      <c r="L2007" s="49" t="s">
        <v>506</v>
      </c>
      <c r="M2007" s="51" t="s">
        <v>1767</v>
      </c>
      <c r="N2007" s="52" t="s">
        <v>492</v>
      </c>
      <c r="O2007" s="824"/>
      <c r="P2007" s="271"/>
      <c r="Q2007" s="825">
        <v>1330</v>
      </c>
      <c r="R2007" s="826">
        <v>740</v>
      </c>
      <c r="S2007" s="827">
        <v>1090</v>
      </c>
      <c r="T2007" s="828">
        <v>610</v>
      </c>
      <c r="U2007" s="829">
        <v>690</v>
      </c>
      <c r="V2007" s="830">
        <f t="shared" ref="V2007" si="1994">SUM(Q2007:U2008)</f>
        <v>4460</v>
      </c>
      <c r="W2007" s="824" t="s">
        <v>4689</v>
      </c>
      <c r="X2007" s="824"/>
      <c r="Y2007" s="706"/>
      <c r="Z2007" s="824"/>
    </row>
    <row r="2008" spans="1:26">
      <c r="A2008" s="817" t="s">
        <v>1246</v>
      </c>
      <c r="B2008" s="817"/>
      <c r="C2008" s="831" t="s">
        <v>638</v>
      </c>
      <c r="D2008" s="819" t="s">
        <v>2</v>
      </c>
      <c r="E2008" s="854" t="s">
        <v>630</v>
      </c>
      <c r="F2008" s="852" t="s">
        <v>75</v>
      </c>
      <c r="G2008" s="822" t="s">
        <v>40</v>
      </c>
      <c r="H2008" s="833" t="s">
        <v>19</v>
      </c>
      <c r="I2008" s="845"/>
      <c r="J2008" s="845"/>
      <c r="K2008" s="42"/>
      <c r="L2008" s="42"/>
      <c r="M2008" s="51"/>
      <c r="N2008" s="53"/>
      <c r="O2008" s="824"/>
      <c r="P2008" s="271"/>
      <c r="Q2008" s="825"/>
      <c r="R2008" s="826"/>
      <c r="S2008" s="827"/>
      <c r="T2008" s="828"/>
      <c r="U2008" s="829"/>
      <c r="V2008" s="830"/>
      <c r="W2008" s="824" t="s">
        <v>4689</v>
      </c>
      <c r="X2008" s="824"/>
      <c r="Y2008" s="706"/>
      <c r="Z2008" s="824"/>
    </row>
    <row r="2009" spans="1:26">
      <c r="A2009" s="817" t="s">
        <v>1246</v>
      </c>
      <c r="B2009" s="817" t="s">
        <v>1383</v>
      </c>
      <c r="C2009" s="831" t="s">
        <v>642</v>
      </c>
      <c r="D2009" s="819" t="str">
        <f t="shared" ref="D2009" si="1995">B2009&amp;" "&amp;" "&amp;C2009</f>
        <v>04-027  キラーマシン テムジン改造ver.</v>
      </c>
      <c r="E2009" s="854" t="s">
        <v>630</v>
      </c>
      <c r="F2009" s="851" t="s">
        <v>78</v>
      </c>
      <c r="G2009" s="833" t="s">
        <v>19</v>
      </c>
      <c r="H2009" s="833" t="s">
        <v>19</v>
      </c>
      <c r="I2009" s="845"/>
      <c r="J2009" s="845"/>
      <c r="K2009" s="46" t="s">
        <v>21</v>
      </c>
      <c r="L2009" s="41" t="s">
        <v>5540</v>
      </c>
      <c r="M2009" s="51" t="s">
        <v>1991</v>
      </c>
      <c r="N2009" s="52" t="s">
        <v>494</v>
      </c>
      <c r="O2009" s="824"/>
      <c r="P2009" s="271"/>
      <c r="Q2009" s="825">
        <v>1350</v>
      </c>
      <c r="R2009" s="826">
        <v>890</v>
      </c>
      <c r="S2009" s="827">
        <v>520</v>
      </c>
      <c r="T2009" s="828">
        <v>810</v>
      </c>
      <c r="U2009" s="829">
        <v>940</v>
      </c>
      <c r="V2009" s="830">
        <f t="shared" ref="V2009" si="1996">SUM(Q2009:U2010)</f>
        <v>4510</v>
      </c>
      <c r="W2009" s="831" t="s">
        <v>3391</v>
      </c>
      <c r="X2009" s="824"/>
      <c r="Y2009" s="706"/>
      <c r="Z2009" s="824"/>
    </row>
    <row r="2010" spans="1:26">
      <c r="A2010" s="817" t="s">
        <v>1246</v>
      </c>
      <c r="B2010" s="817"/>
      <c r="C2010" s="831" t="s">
        <v>641</v>
      </c>
      <c r="D2010" s="819" t="s">
        <v>2</v>
      </c>
      <c r="E2010" s="854" t="s">
        <v>630</v>
      </c>
      <c r="F2010" s="851" t="s">
        <v>78</v>
      </c>
      <c r="G2010" s="833" t="s">
        <v>19</v>
      </c>
      <c r="H2010" s="833" t="s">
        <v>19</v>
      </c>
      <c r="I2010" s="845"/>
      <c r="J2010" s="845"/>
      <c r="K2010" s="42"/>
      <c r="L2010" s="42"/>
      <c r="M2010" s="51"/>
      <c r="N2010" s="53"/>
      <c r="O2010" s="824"/>
      <c r="P2010" s="271"/>
      <c r="Q2010" s="825"/>
      <c r="R2010" s="826"/>
      <c r="S2010" s="827"/>
      <c r="T2010" s="828"/>
      <c r="U2010" s="829"/>
      <c r="V2010" s="830"/>
      <c r="W2010" s="831" t="s">
        <v>3391</v>
      </c>
      <c r="X2010" s="824"/>
      <c r="Y2010" s="706"/>
      <c r="Z2010" s="824"/>
    </row>
    <row r="2011" spans="1:26">
      <c r="A2011" s="817" t="s">
        <v>1246</v>
      </c>
      <c r="B2011" s="817" t="s">
        <v>1384</v>
      </c>
      <c r="C2011" s="831" t="s">
        <v>542</v>
      </c>
      <c r="D2011" s="819" t="str">
        <f t="shared" ref="D2011" si="1997">B2011&amp;" "&amp;" "&amp;C2011</f>
        <v>04-028  ドラゴン</v>
      </c>
      <c r="E2011" s="854" t="s">
        <v>630</v>
      </c>
      <c r="F2011" s="832" t="s">
        <v>35</v>
      </c>
      <c r="G2011" s="833" t="s">
        <v>19</v>
      </c>
      <c r="H2011" s="842" t="s">
        <v>89</v>
      </c>
      <c r="I2011" s="845"/>
      <c r="J2011" s="845"/>
      <c r="K2011" s="46" t="s">
        <v>21</v>
      </c>
      <c r="L2011" s="41" t="s">
        <v>131</v>
      </c>
      <c r="M2011" s="51" t="s">
        <v>1813</v>
      </c>
      <c r="N2011" s="52" t="s">
        <v>496</v>
      </c>
      <c r="O2011" s="824"/>
      <c r="P2011" s="271"/>
      <c r="Q2011" s="825">
        <v>1380</v>
      </c>
      <c r="R2011" s="826">
        <v>940</v>
      </c>
      <c r="S2011" s="827">
        <v>560</v>
      </c>
      <c r="T2011" s="828">
        <v>740</v>
      </c>
      <c r="U2011" s="829">
        <v>840</v>
      </c>
      <c r="V2011" s="830">
        <f t="shared" ref="V2011" si="1998">SUM(Q2011:U2012)</f>
        <v>4460</v>
      </c>
      <c r="W2011" s="824" t="s">
        <v>4451</v>
      </c>
      <c r="X2011" s="824"/>
      <c r="Y2011" s="706"/>
      <c r="Z2011" s="824"/>
    </row>
    <row r="2012" spans="1:26">
      <c r="A2012" s="817" t="s">
        <v>1246</v>
      </c>
      <c r="B2012" s="817"/>
      <c r="C2012" s="831" t="s">
        <v>542</v>
      </c>
      <c r="D2012" s="819" t="s">
        <v>2</v>
      </c>
      <c r="E2012" s="854" t="s">
        <v>630</v>
      </c>
      <c r="F2012" s="832" t="s">
        <v>35</v>
      </c>
      <c r="G2012" s="833" t="s">
        <v>19</v>
      </c>
      <c r="H2012" s="842" t="s">
        <v>89</v>
      </c>
      <c r="I2012" s="845"/>
      <c r="J2012" s="845"/>
      <c r="K2012" s="42"/>
      <c r="L2012" s="42"/>
      <c r="M2012" s="51"/>
      <c r="N2012" s="53"/>
      <c r="O2012" s="824"/>
      <c r="P2012" s="271"/>
      <c r="Q2012" s="825"/>
      <c r="R2012" s="826"/>
      <c r="S2012" s="827"/>
      <c r="T2012" s="828"/>
      <c r="U2012" s="829"/>
      <c r="V2012" s="830"/>
      <c r="W2012" s="824" t="s">
        <v>4451</v>
      </c>
      <c r="X2012" s="824"/>
      <c r="Y2012" s="706"/>
      <c r="Z2012" s="824"/>
    </row>
    <row r="2013" spans="1:26">
      <c r="A2013" s="817" t="s">
        <v>1246</v>
      </c>
      <c r="B2013" s="817" t="s">
        <v>1385</v>
      </c>
      <c r="C2013" s="831" t="s">
        <v>644</v>
      </c>
      <c r="D2013" s="819" t="str">
        <f t="shared" ref="D2013" si="1999">B2013&amp;" "&amp;" "&amp;C2013</f>
        <v>04-029  メタルライダー</v>
      </c>
      <c r="E2013" s="854" t="s">
        <v>630</v>
      </c>
      <c r="F2013" s="857" t="s">
        <v>128</v>
      </c>
      <c r="G2013" s="833" t="s">
        <v>19</v>
      </c>
      <c r="H2013" s="833" t="s">
        <v>19</v>
      </c>
      <c r="I2013" s="845"/>
      <c r="J2013" s="845"/>
      <c r="K2013" s="7" t="s">
        <v>37</v>
      </c>
      <c r="L2013" s="41" t="s">
        <v>20</v>
      </c>
      <c r="M2013" s="51" t="s">
        <v>1750</v>
      </c>
      <c r="N2013" s="52" t="s">
        <v>491</v>
      </c>
      <c r="O2013" s="824"/>
      <c r="P2013" s="271"/>
      <c r="Q2013" s="825">
        <v>1390</v>
      </c>
      <c r="R2013" s="826">
        <v>850</v>
      </c>
      <c r="S2013" s="827">
        <v>460</v>
      </c>
      <c r="T2013" s="828">
        <v>870</v>
      </c>
      <c r="U2013" s="829">
        <v>930</v>
      </c>
      <c r="V2013" s="830">
        <f t="shared" ref="V2013" si="2000">SUM(Q2013:U2014)</f>
        <v>4500</v>
      </c>
      <c r="W2013" s="824"/>
      <c r="X2013" s="824"/>
      <c r="Y2013" s="706"/>
      <c r="Z2013" s="824"/>
    </row>
    <row r="2014" spans="1:26">
      <c r="A2014" s="817" t="s">
        <v>1246</v>
      </c>
      <c r="B2014" s="817"/>
      <c r="C2014" s="831" t="s">
        <v>644</v>
      </c>
      <c r="D2014" s="819" t="s">
        <v>2</v>
      </c>
      <c r="E2014" s="854" t="s">
        <v>630</v>
      </c>
      <c r="F2014" s="857" t="s">
        <v>128</v>
      </c>
      <c r="G2014" s="833" t="s">
        <v>19</v>
      </c>
      <c r="H2014" s="833" t="s">
        <v>19</v>
      </c>
      <c r="I2014" s="845"/>
      <c r="J2014" s="845"/>
      <c r="K2014" s="42"/>
      <c r="L2014" s="42"/>
      <c r="M2014" s="51"/>
      <c r="N2014" s="53"/>
      <c r="O2014" s="824"/>
      <c r="P2014" s="271"/>
      <c r="Q2014" s="825"/>
      <c r="R2014" s="826"/>
      <c r="S2014" s="827"/>
      <c r="T2014" s="828"/>
      <c r="U2014" s="829"/>
      <c r="V2014" s="830"/>
      <c r="W2014" s="824"/>
      <c r="X2014" s="824"/>
      <c r="Y2014" s="706"/>
      <c r="Z2014" s="824"/>
    </row>
    <row r="2015" spans="1:26">
      <c r="A2015" s="817" t="s">
        <v>1246</v>
      </c>
      <c r="B2015" s="817" t="s">
        <v>1386</v>
      </c>
      <c r="C2015" s="831" t="s">
        <v>182</v>
      </c>
      <c r="D2015" s="819" t="str">
        <f t="shared" ref="D2015" si="2001">B2015&amp;" "&amp;" "&amp;C2015</f>
        <v>04-030  スカイドラゴン</v>
      </c>
      <c r="E2015" s="854" t="s">
        <v>630</v>
      </c>
      <c r="F2015" s="832" t="s">
        <v>35</v>
      </c>
      <c r="G2015" s="842" t="s">
        <v>89</v>
      </c>
      <c r="H2015" s="842" t="s">
        <v>89</v>
      </c>
      <c r="I2015" s="845"/>
      <c r="J2015" s="845"/>
      <c r="K2015" s="46" t="s">
        <v>21</v>
      </c>
      <c r="L2015" s="41" t="s">
        <v>131</v>
      </c>
      <c r="M2015" s="51" t="s">
        <v>1814</v>
      </c>
      <c r="N2015" s="52" t="s">
        <v>491</v>
      </c>
      <c r="O2015" s="824"/>
      <c r="P2015" s="271"/>
      <c r="Q2015" s="825">
        <v>1420</v>
      </c>
      <c r="R2015" s="826">
        <v>1070</v>
      </c>
      <c r="S2015" s="827">
        <v>550</v>
      </c>
      <c r="T2015" s="828">
        <v>790</v>
      </c>
      <c r="U2015" s="829">
        <v>690</v>
      </c>
      <c r="V2015" s="830">
        <f t="shared" ref="V2015" si="2002">SUM(Q2015:U2016)</f>
        <v>4520</v>
      </c>
      <c r="W2015" s="824"/>
      <c r="X2015" s="824"/>
      <c r="Y2015" s="706"/>
      <c r="Z2015" s="824"/>
    </row>
    <row r="2016" spans="1:26">
      <c r="A2016" s="817" t="s">
        <v>1246</v>
      </c>
      <c r="B2016" s="817"/>
      <c r="C2016" s="831" t="s">
        <v>182</v>
      </c>
      <c r="D2016" s="819" t="s">
        <v>2</v>
      </c>
      <c r="E2016" s="854" t="s">
        <v>630</v>
      </c>
      <c r="F2016" s="832" t="s">
        <v>35</v>
      </c>
      <c r="G2016" s="842" t="s">
        <v>89</v>
      </c>
      <c r="H2016" s="842" t="s">
        <v>89</v>
      </c>
      <c r="I2016" s="845"/>
      <c r="J2016" s="845"/>
      <c r="K2016" s="42"/>
      <c r="L2016" s="42"/>
      <c r="M2016" s="51"/>
      <c r="N2016" s="53"/>
      <c r="O2016" s="824"/>
      <c r="P2016" s="271"/>
      <c r="Q2016" s="825"/>
      <c r="R2016" s="826"/>
      <c r="S2016" s="827"/>
      <c r="T2016" s="828"/>
      <c r="U2016" s="829"/>
      <c r="V2016" s="830"/>
      <c r="W2016" s="824"/>
      <c r="X2016" s="824"/>
      <c r="Y2016" s="706"/>
      <c r="Z2016" s="824"/>
    </row>
    <row r="2017" spans="1:26">
      <c r="A2017" s="817" t="s">
        <v>1246</v>
      </c>
      <c r="B2017" s="817" t="s">
        <v>1387</v>
      </c>
      <c r="C2017" s="831" t="s">
        <v>2</v>
      </c>
      <c r="D2017" s="819" t="str">
        <f t="shared" ref="D2017" si="2003">B2017&amp;" "&amp;" "&amp;C2017</f>
        <v>04-031  ダイ</v>
      </c>
      <c r="E2017" s="853" t="s">
        <v>120</v>
      </c>
      <c r="F2017" s="821" t="s">
        <v>34</v>
      </c>
      <c r="G2017" s="833" t="s">
        <v>19</v>
      </c>
      <c r="H2017" s="833" t="s">
        <v>19</v>
      </c>
      <c r="I2017" s="15"/>
      <c r="J2017" s="15"/>
      <c r="K2017" s="7" t="s">
        <v>37</v>
      </c>
      <c r="L2017" s="41" t="s">
        <v>98</v>
      </c>
      <c r="M2017" s="51" t="s">
        <v>1815</v>
      </c>
      <c r="N2017" s="52" t="s">
        <v>491</v>
      </c>
      <c r="O2017" s="824"/>
      <c r="P2017" s="271"/>
      <c r="Q2017" s="825">
        <v>1770</v>
      </c>
      <c r="R2017" s="826">
        <v>1290</v>
      </c>
      <c r="S2017" s="827">
        <v>700</v>
      </c>
      <c r="T2017" s="828">
        <v>1030</v>
      </c>
      <c r="U2017" s="829">
        <v>820</v>
      </c>
      <c r="V2017" s="830">
        <f t="shared" ref="V2017" si="2004">SUM(Q2017:U2018)</f>
        <v>5610</v>
      </c>
      <c r="W2017" s="824" t="s">
        <v>3389</v>
      </c>
      <c r="X2017" s="824"/>
      <c r="Y2017" s="706"/>
      <c r="Z2017" s="824"/>
    </row>
    <row r="2018" spans="1:26">
      <c r="A2018" s="817" t="s">
        <v>1246</v>
      </c>
      <c r="B2018" s="817"/>
      <c r="C2018" s="831" t="s">
        <v>2</v>
      </c>
      <c r="D2018" s="819" t="s">
        <v>2</v>
      </c>
      <c r="E2018" s="853" t="s">
        <v>120</v>
      </c>
      <c r="F2018" s="821" t="s">
        <v>34</v>
      </c>
      <c r="G2018" s="833" t="s">
        <v>19</v>
      </c>
      <c r="H2018" s="833" t="s">
        <v>19</v>
      </c>
      <c r="I2018" s="15"/>
      <c r="J2018" s="15"/>
      <c r="K2018" s="19"/>
      <c r="L2018" s="43"/>
      <c r="M2018" s="51"/>
      <c r="N2018" s="54"/>
      <c r="O2018" s="824"/>
      <c r="P2018" s="271"/>
      <c r="Q2018" s="825"/>
      <c r="R2018" s="826"/>
      <c r="S2018" s="827"/>
      <c r="T2018" s="828"/>
      <c r="U2018" s="829"/>
      <c r="V2018" s="830"/>
      <c r="W2018" s="824" t="s">
        <v>3389</v>
      </c>
      <c r="X2018" s="824"/>
      <c r="Y2018" s="706"/>
      <c r="Z2018" s="824"/>
    </row>
    <row r="2019" spans="1:26">
      <c r="A2019" s="817" t="s">
        <v>1246</v>
      </c>
      <c r="B2019" s="817" t="s">
        <v>1388</v>
      </c>
      <c r="C2019" s="831" t="s">
        <v>38</v>
      </c>
      <c r="D2019" s="819" t="str">
        <f t="shared" ref="D2019" si="2005">B2019&amp;" "&amp;" "&amp;C2019</f>
        <v>04-032  ポップ</v>
      </c>
      <c r="E2019" s="853" t="s">
        <v>120</v>
      </c>
      <c r="F2019" s="821" t="s">
        <v>34</v>
      </c>
      <c r="G2019" s="822" t="s">
        <v>40</v>
      </c>
      <c r="H2019" s="822" t="s">
        <v>40</v>
      </c>
      <c r="I2019" s="15"/>
      <c r="J2019" s="15"/>
      <c r="K2019" s="7" t="s">
        <v>37</v>
      </c>
      <c r="L2019" s="41" t="s">
        <v>98</v>
      </c>
      <c r="M2019" s="51" t="s">
        <v>1816</v>
      </c>
      <c r="N2019" s="52" t="s">
        <v>490</v>
      </c>
      <c r="O2019" s="824"/>
      <c r="P2019" s="271"/>
      <c r="Q2019" s="825">
        <v>1770</v>
      </c>
      <c r="R2019" s="826">
        <v>580</v>
      </c>
      <c r="S2019" s="827">
        <v>1430</v>
      </c>
      <c r="T2019" s="828">
        <v>990</v>
      </c>
      <c r="U2019" s="829">
        <v>840</v>
      </c>
      <c r="V2019" s="830">
        <f t="shared" ref="V2019" si="2006">SUM(Q2019:U2020)</f>
        <v>5610</v>
      </c>
      <c r="W2019" s="824" t="s">
        <v>3389</v>
      </c>
      <c r="X2019" s="824"/>
      <c r="Y2019" s="706"/>
      <c r="Z2019" s="824"/>
    </row>
    <row r="2020" spans="1:26">
      <c r="A2020" s="817" t="s">
        <v>1246</v>
      </c>
      <c r="B2020" s="817"/>
      <c r="C2020" s="831" t="s">
        <v>38</v>
      </c>
      <c r="D2020" s="819" t="s">
        <v>2</v>
      </c>
      <c r="E2020" s="853" t="s">
        <v>120</v>
      </c>
      <c r="F2020" s="821" t="s">
        <v>34</v>
      </c>
      <c r="G2020" s="822" t="s">
        <v>40</v>
      </c>
      <c r="H2020" s="822" t="s">
        <v>40</v>
      </c>
      <c r="I2020" s="15"/>
      <c r="J2020" s="15"/>
      <c r="K2020" s="19"/>
      <c r="L2020" s="43"/>
      <c r="M2020" s="51"/>
      <c r="N2020" s="54"/>
      <c r="O2020" s="824"/>
      <c r="P2020" s="271"/>
      <c r="Q2020" s="825"/>
      <c r="R2020" s="826"/>
      <c r="S2020" s="827"/>
      <c r="T2020" s="828"/>
      <c r="U2020" s="829"/>
      <c r="V2020" s="830"/>
      <c r="W2020" s="824" t="s">
        <v>3389</v>
      </c>
      <c r="X2020" s="824"/>
      <c r="Y2020" s="706"/>
      <c r="Z2020" s="824"/>
    </row>
    <row r="2021" spans="1:26">
      <c r="A2021" s="817" t="s">
        <v>1246</v>
      </c>
      <c r="B2021" s="817" t="s">
        <v>1389</v>
      </c>
      <c r="C2021" s="831" t="s">
        <v>183</v>
      </c>
      <c r="D2021" s="819" t="str">
        <f t="shared" ref="D2021" si="2007">B2021&amp;" "&amp;" "&amp;C2021</f>
        <v>04-033  マァム</v>
      </c>
      <c r="E2021" s="853" t="s">
        <v>120</v>
      </c>
      <c r="F2021" s="821" t="s">
        <v>34</v>
      </c>
      <c r="G2021" s="833" t="s">
        <v>19</v>
      </c>
      <c r="H2021" s="822" t="s">
        <v>40</v>
      </c>
      <c r="I2021" s="15"/>
      <c r="J2021" s="15"/>
      <c r="K2021" s="50" t="s">
        <v>21</v>
      </c>
      <c r="L2021" s="47" t="s">
        <v>270</v>
      </c>
      <c r="M2021" s="51" t="s">
        <v>1817</v>
      </c>
      <c r="N2021" s="52" t="s">
        <v>491</v>
      </c>
      <c r="O2021" s="824"/>
      <c r="P2021" s="271"/>
      <c r="Q2021" s="825">
        <v>1760</v>
      </c>
      <c r="R2021" s="826">
        <v>1070</v>
      </c>
      <c r="S2021" s="827">
        <v>970</v>
      </c>
      <c r="T2021" s="828">
        <v>910</v>
      </c>
      <c r="U2021" s="829">
        <v>890</v>
      </c>
      <c r="V2021" s="830">
        <f t="shared" ref="V2021" si="2008">SUM(Q2021:U2022)</f>
        <v>5600</v>
      </c>
      <c r="W2021" s="824" t="s">
        <v>3389</v>
      </c>
      <c r="X2021" s="824"/>
      <c r="Y2021" s="706"/>
      <c r="Z2021" s="824"/>
    </row>
    <row r="2022" spans="1:26">
      <c r="A2022" s="817" t="s">
        <v>1246</v>
      </c>
      <c r="B2022" s="817"/>
      <c r="C2022" s="831" t="s">
        <v>183</v>
      </c>
      <c r="D2022" s="819" t="s">
        <v>2</v>
      </c>
      <c r="E2022" s="853" t="s">
        <v>120</v>
      </c>
      <c r="F2022" s="821" t="s">
        <v>34</v>
      </c>
      <c r="G2022" s="833" t="s">
        <v>19</v>
      </c>
      <c r="H2022" s="822" t="s">
        <v>40</v>
      </c>
      <c r="I2022" s="17"/>
      <c r="J2022" s="17"/>
      <c r="K2022" s="20"/>
      <c r="L2022" s="16"/>
      <c r="M2022" s="51"/>
      <c r="N2022" s="54"/>
      <c r="O2022" s="824"/>
      <c r="P2022" s="271"/>
      <c r="Q2022" s="825"/>
      <c r="R2022" s="826"/>
      <c r="S2022" s="827"/>
      <c r="T2022" s="828"/>
      <c r="U2022" s="829"/>
      <c r="V2022" s="830"/>
      <c r="W2022" s="824" t="s">
        <v>3389</v>
      </c>
      <c r="X2022" s="824"/>
      <c r="Y2022" s="706"/>
      <c r="Z2022" s="824"/>
    </row>
    <row r="2023" spans="1:26">
      <c r="A2023" s="817" t="s">
        <v>1246</v>
      </c>
      <c r="B2023" s="817" t="s">
        <v>1390</v>
      </c>
      <c r="C2023" s="831" t="s">
        <v>42</v>
      </c>
      <c r="D2023" s="819" t="str">
        <f t="shared" ref="D2023" si="2009">B2023&amp;" "&amp;" "&amp;C2023</f>
        <v>04-034  レオナ</v>
      </c>
      <c r="E2023" s="853" t="s">
        <v>120</v>
      </c>
      <c r="F2023" s="821" t="s">
        <v>34</v>
      </c>
      <c r="G2023" s="822" t="s">
        <v>40</v>
      </c>
      <c r="H2023" s="843" t="s">
        <v>80</v>
      </c>
      <c r="I2023" s="15"/>
      <c r="J2023" s="15"/>
      <c r="K2023" s="11" t="s">
        <v>81</v>
      </c>
      <c r="L2023" s="47" t="s">
        <v>81</v>
      </c>
      <c r="M2023" s="37" t="s">
        <v>1751</v>
      </c>
      <c r="N2023" s="52" t="s">
        <v>490</v>
      </c>
      <c r="O2023" s="824"/>
      <c r="P2023" s="271"/>
      <c r="Q2023" s="825">
        <v>1700</v>
      </c>
      <c r="R2023" s="826">
        <v>540</v>
      </c>
      <c r="S2023" s="827">
        <v>1370</v>
      </c>
      <c r="T2023" s="828">
        <v>1060</v>
      </c>
      <c r="U2023" s="829">
        <v>890</v>
      </c>
      <c r="V2023" s="830">
        <f t="shared" ref="V2023" si="2010">SUM(Q2023:U2024)</f>
        <v>5560</v>
      </c>
      <c r="W2023" s="824" t="s">
        <v>3389</v>
      </c>
      <c r="X2023" s="824"/>
      <c r="Y2023" s="706"/>
      <c r="Z2023" s="824"/>
    </row>
    <row r="2024" spans="1:26">
      <c r="A2024" s="817" t="s">
        <v>1246</v>
      </c>
      <c r="B2024" s="817"/>
      <c r="C2024" s="831" t="s">
        <v>42</v>
      </c>
      <c r="D2024" s="819" t="s">
        <v>2</v>
      </c>
      <c r="E2024" s="853" t="s">
        <v>120</v>
      </c>
      <c r="F2024" s="821" t="s">
        <v>34</v>
      </c>
      <c r="G2024" s="822" t="s">
        <v>40</v>
      </c>
      <c r="H2024" s="843" t="s">
        <v>80</v>
      </c>
      <c r="I2024" s="15"/>
      <c r="J2024" s="15"/>
      <c r="K2024" s="20"/>
      <c r="L2024" s="16"/>
      <c r="M2024" s="51"/>
      <c r="N2024" s="54"/>
      <c r="O2024" s="824"/>
      <c r="P2024" s="271"/>
      <c r="Q2024" s="825"/>
      <c r="R2024" s="826"/>
      <c r="S2024" s="827"/>
      <c r="T2024" s="828"/>
      <c r="U2024" s="829"/>
      <c r="V2024" s="830"/>
      <c r="W2024" s="824" t="s">
        <v>3389</v>
      </c>
      <c r="X2024" s="824"/>
      <c r="Y2024" s="706"/>
      <c r="Z2024" s="824"/>
    </row>
    <row r="2025" spans="1:26">
      <c r="A2025" s="817" t="s">
        <v>1246</v>
      </c>
      <c r="B2025" s="817" t="s">
        <v>1391</v>
      </c>
      <c r="C2025" s="831" t="s">
        <v>4</v>
      </c>
      <c r="D2025" s="819" t="str">
        <f t="shared" ref="D2025" si="2011">B2025&amp;" "&amp;" "&amp;C2025</f>
        <v>04-035  クロコダイン</v>
      </c>
      <c r="E2025" s="853" t="s">
        <v>120</v>
      </c>
      <c r="F2025" s="821" t="s">
        <v>34</v>
      </c>
      <c r="G2025" s="842" t="s">
        <v>89</v>
      </c>
      <c r="H2025" s="833" t="s">
        <v>19</v>
      </c>
      <c r="I2025" s="17"/>
      <c r="J2025" s="17"/>
      <c r="K2025" s="46" t="s">
        <v>21</v>
      </c>
      <c r="L2025" s="41" t="s">
        <v>3</v>
      </c>
      <c r="M2025" s="51" t="s">
        <v>2016</v>
      </c>
      <c r="N2025" s="52" t="s">
        <v>494</v>
      </c>
      <c r="O2025" s="824"/>
      <c r="P2025" s="271"/>
      <c r="Q2025" s="825">
        <v>1850</v>
      </c>
      <c r="R2025" s="826">
        <v>1380</v>
      </c>
      <c r="S2025" s="827">
        <v>530</v>
      </c>
      <c r="T2025" s="828">
        <v>670</v>
      </c>
      <c r="U2025" s="829">
        <v>1160</v>
      </c>
      <c r="V2025" s="830">
        <f t="shared" ref="V2025" si="2012">SUM(Q2025:U2026)</f>
        <v>5590</v>
      </c>
      <c r="W2025" s="824"/>
      <c r="X2025" s="824"/>
      <c r="Y2025" s="706"/>
      <c r="Z2025" s="824"/>
    </row>
    <row r="2026" spans="1:26">
      <c r="A2026" s="817" t="s">
        <v>1246</v>
      </c>
      <c r="B2026" s="817"/>
      <c r="C2026" s="831" t="s">
        <v>4</v>
      </c>
      <c r="D2026" s="819" t="s">
        <v>2</v>
      </c>
      <c r="E2026" s="853" t="s">
        <v>120</v>
      </c>
      <c r="F2026" s="821" t="s">
        <v>34</v>
      </c>
      <c r="G2026" s="842" t="s">
        <v>89</v>
      </c>
      <c r="H2026" s="833" t="s">
        <v>19</v>
      </c>
      <c r="I2026" s="17"/>
      <c r="J2026" s="17"/>
      <c r="K2026" s="20"/>
      <c r="L2026" s="16"/>
      <c r="M2026" s="51"/>
      <c r="N2026" s="54"/>
      <c r="O2026" s="824"/>
      <c r="P2026" s="271"/>
      <c r="Q2026" s="825"/>
      <c r="R2026" s="826"/>
      <c r="S2026" s="827"/>
      <c r="T2026" s="828"/>
      <c r="U2026" s="829"/>
      <c r="V2026" s="830"/>
      <c r="W2026" s="824"/>
      <c r="X2026" s="824"/>
      <c r="Y2026" s="706"/>
      <c r="Z2026" s="824"/>
    </row>
    <row r="2027" spans="1:26">
      <c r="A2027" s="817" t="s">
        <v>1246</v>
      </c>
      <c r="B2027" s="817" t="s">
        <v>1392</v>
      </c>
      <c r="C2027" s="831" t="s">
        <v>172</v>
      </c>
      <c r="D2027" s="819" t="str">
        <f t="shared" ref="D2027" si="2013">B2027&amp;" "&amp;" "&amp;C2027</f>
        <v>04-036  ヒュンケル</v>
      </c>
      <c r="E2027" s="853" t="s">
        <v>120</v>
      </c>
      <c r="F2027" s="821" t="s">
        <v>34</v>
      </c>
      <c r="G2027" s="833" t="s">
        <v>19</v>
      </c>
      <c r="H2027" s="833" t="s">
        <v>19</v>
      </c>
      <c r="I2027" s="17"/>
      <c r="J2027" s="17"/>
      <c r="K2027" s="7" t="s">
        <v>37</v>
      </c>
      <c r="L2027" s="41" t="s">
        <v>98</v>
      </c>
      <c r="M2027" s="51" t="s">
        <v>1818</v>
      </c>
      <c r="N2027" s="52" t="s">
        <v>492</v>
      </c>
      <c r="O2027" s="824"/>
      <c r="P2027" s="271"/>
      <c r="Q2027" s="825">
        <v>1750</v>
      </c>
      <c r="R2027" s="826">
        <v>1280</v>
      </c>
      <c r="S2027" s="827">
        <v>560</v>
      </c>
      <c r="T2027" s="828">
        <v>900</v>
      </c>
      <c r="U2027" s="829">
        <v>1130</v>
      </c>
      <c r="V2027" s="830">
        <f t="shared" ref="V2027" si="2014">SUM(Q2027:U2028)</f>
        <v>5620</v>
      </c>
      <c r="W2027" s="824" t="s">
        <v>3389</v>
      </c>
      <c r="X2027" s="824"/>
      <c r="Y2027" s="706"/>
      <c r="Z2027" s="824"/>
    </row>
    <row r="2028" spans="1:26">
      <c r="A2028" s="817" t="s">
        <v>1246</v>
      </c>
      <c r="B2028" s="817"/>
      <c r="C2028" s="831" t="s">
        <v>172</v>
      </c>
      <c r="D2028" s="819" t="s">
        <v>2</v>
      </c>
      <c r="E2028" s="853" t="s">
        <v>120</v>
      </c>
      <c r="F2028" s="821" t="s">
        <v>34</v>
      </c>
      <c r="G2028" s="833" t="s">
        <v>19</v>
      </c>
      <c r="H2028" s="833" t="s">
        <v>19</v>
      </c>
      <c r="I2028" s="17"/>
      <c r="J2028" s="17"/>
      <c r="K2028" s="20"/>
      <c r="L2028" s="16"/>
      <c r="M2028" s="51"/>
      <c r="N2028" s="54"/>
      <c r="O2028" s="824"/>
      <c r="P2028" s="271"/>
      <c r="Q2028" s="825"/>
      <c r="R2028" s="826"/>
      <c r="S2028" s="827"/>
      <c r="T2028" s="828"/>
      <c r="U2028" s="829"/>
      <c r="V2028" s="830"/>
      <c r="W2028" s="824" t="s">
        <v>3389</v>
      </c>
      <c r="X2028" s="824"/>
      <c r="Y2028" s="706"/>
      <c r="Z2028" s="824"/>
    </row>
    <row r="2029" spans="1:26">
      <c r="A2029" s="817" t="s">
        <v>1246</v>
      </c>
      <c r="B2029" s="817" t="s">
        <v>1393</v>
      </c>
      <c r="C2029" s="818" t="s">
        <v>249</v>
      </c>
      <c r="D2029" s="819" t="str">
        <f t="shared" ref="D2029" si="2015">B2029&amp;" "&amp;" "&amp;C2029</f>
        <v>04-037  フレイザード</v>
      </c>
      <c r="E2029" s="853" t="s">
        <v>120</v>
      </c>
      <c r="F2029" s="855" t="s">
        <v>130</v>
      </c>
      <c r="G2029" s="833" t="s">
        <v>19</v>
      </c>
      <c r="H2029" s="822" t="s">
        <v>40</v>
      </c>
      <c r="I2029" s="17"/>
      <c r="J2029" s="17"/>
      <c r="K2029" s="46" t="s">
        <v>21</v>
      </c>
      <c r="L2029" s="41" t="s">
        <v>131</v>
      </c>
      <c r="M2029" s="39" t="s">
        <v>3660</v>
      </c>
      <c r="N2029" s="52" t="s">
        <v>496</v>
      </c>
      <c r="O2029" s="824"/>
      <c r="P2029" s="271"/>
      <c r="Q2029" s="825">
        <v>1940</v>
      </c>
      <c r="R2029" s="826">
        <v>1060</v>
      </c>
      <c r="S2029" s="827">
        <v>1070</v>
      </c>
      <c r="T2029" s="828">
        <v>680</v>
      </c>
      <c r="U2029" s="829">
        <v>840</v>
      </c>
      <c r="V2029" s="830">
        <f t="shared" ref="V2029" si="2016">SUM(Q2029:U2030)</f>
        <v>5590</v>
      </c>
      <c r="W2029" s="194" t="s">
        <v>3393</v>
      </c>
      <c r="X2029" s="824"/>
      <c r="Y2029" s="706"/>
      <c r="Z2029" s="824"/>
    </row>
    <row r="2030" spans="1:26">
      <c r="A2030" s="817" t="s">
        <v>1246</v>
      </c>
      <c r="B2030" s="817"/>
      <c r="C2030" s="818" t="s">
        <v>249</v>
      </c>
      <c r="D2030" s="819" t="s">
        <v>2</v>
      </c>
      <c r="E2030" s="853" t="s">
        <v>120</v>
      </c>
      <c r="F2030" s="855" t="s">
        <v>130</v>
      </c>
      <c r="G2030" s="833" t="s">
        <v>19</v>
      </c>
      <c r="H2030" s="822" t="s">
        <v>40</v>
      </c>
      <c r="I2030" s="17"/>
      <c r="J2030" s="17"/>
      <c r="K2030" s="20"/>
      <c r="L2030" s="16"/>
      <c r="M2030" s="51"/>
      <c r="N2030" s="54"/>
      <c r="O2030" s="824"/>
      <c r="P2030" s="271"/>
      <c r="Q2030" s="825"/>
      <c r="R2030" s="826"/>
      <c r="S2030" s="827"/>
      <c r="T2030" s="828"/>
      <c r="U2030" s="829"/>
      <c r="V2030" s="830"/>
      <c r="W2030" s="194" t="s">
        <v>3395</v>
      </c>
      <c r="X2030" s="824"/>
      <c r="Y2030" s="706"/>
      <c r="Z2030" s="824"/>
    </row>
    <row r="2031" spans="1:26">
      <c r="A2031" s="817" t="s">
        <v>1246</v>
      </c>
      <c r="B2031" s="817" t="s">
        <v>1394</v>
      </c>
      <c r="C2031" s="818" t="s">
        <v>596</v>
      </c>
      <c r="D2031" s="819" t="str">
        <f t="shared" ref="D2031" si="2017">B2031&amp;" "&amp;" "&amp;C2031</f>
        <v>04-038  ハドラー</v>
      </c>
      <c r="E2031" s="853" t="s">
        <v>120</v>
      </c>
      <c r="F2031" s="840" t="s">
        <v>74</v>
      </c>
      <c r="G2031" s="833" t="s">
        <v>19</v>
      </c>
      <c r="H2031" s="822" t="s">
        <v>40</v>
      </c>
      <c r="I2031" s="15"/>
      <c r="J2031" s="15"/>
      <c r="K2031" s="7" t="s">
        <v>37</v>
      </c>
      <c r="L2031" s="49" t="s">
        <v>506</v>
      </c>
      <c r="M2031" s="51" t="s">
        <v>1755</v>
      </c>
      <c r="N2031" s="52" t="s">
        <v>490</v>
      </c>
      <c r="O2031" s="824"/>
      <c r="P2031" s="271"/>
      <c r="Q2031" s="825">
        <v>1790</v>
      </c>
      <c r="R2031" s="826">
        <v>990</v>
      </c>
      <c r="S2031" s="827">
        <v>1030</v>
      </c>
      <c r="T2031" s="828">
        <v>830</v>
      </c>
      <c r="U2031" s="829">
        <v>970</v>
      </c>
      <c r="V2031" s="830">
        <f t="shared" ref="V2031" si="2018">SUM(Q2031:U2032)</f>
        <v>5610</v>
      </c>
      <c r="W2031" s="824"/>
      <c r="X2031" s="824"/>
      <c r="Y2031" s="706"/>
      <c r="Z2031" s="824"/>
    </row>
    <row r="2032" spans="1:26">
      <c r="A2032" s="817" t="s">
        <v>1246</v>
      </c>
      <c r="B2032" s="817"/>
      <c r="C2032" s="818" t="s">
        <v>596</v>
      </c>
      <c r="D2032" s="819" t="s">
        <v>2</v>
      </c>
      <c r="E2032" s="853" t="s">
        <v>120</v>
      </c>
      <c r="F2032" s="840" t="s">
        <v>74</v>
      </c>
      <c r="G2032" s="833" t="s">
        <v>19</v>
      </c>
      <c r="H2032" s="822" t="s">
        <v>40</v>
      </c>
      <c r="I2032" s="15"/>
      <c r="J2032" s="15"/>
      <c r="K2032" s="20"/>
      <c r="L2032" s="16"/>
      <c r="M2032" s="51"/>
      <c r="N2032" s="54"/>
      <c r="O2032" s="824"/>
      <c r="P2032" s="271"/>
      <c r="Q2032" s="825"/>
      <c r="R2032" s="826"/>
      <c r="S2032" s="827"/>
      <c r="T2032" s="828"/>
      <c r="U2032" s="829"/>
      <c r="V2032" s="830"/>
      <c r="W2032" s="824"/>
      <c r="X2032" s="824"/>
      <c r="Y2032" s="706"/>
      <c r="Z2032" s="824"/>
    </row>
    <row r="2033" spans="1:26">
      <c r="A2033" s="817" t="s">
        <v>1246</v>
      </c>
      <c r="B2033" s="817" t="s">
        <v>1395</v>
      </c>
      <c r="C2033" s="831" t="s">
        <v>43</v>
      </c>
      <c r="D2033" s="819" t="str">
        <f t="shared" ref="D2033" si="2019">B2033&amp;" "&amp;" "&amp;C2033</f>
        <v>04-039  ラーハルト</v>
      </c>
      <c r="E2033" s="853" t="s">
        <v>120</v>
      </c>
      <c r="F2033" s="832" t="s">
        <v>35</v>
      </c>
      <c r="G2033" s="833" t="s">
        <v>19</v>
      </c>
      <c r="H2033" s="833" t="s">
        <v>19</v>
      </c>
      <c r="I2033" s="17"/>
      <c r="J2033" s="17"/>
      <c r="K2033" s="50" t="s">
        <v>21</v>
      </c>
      <c r="L2033" s="47" t="s">
        <v>506</v>
      </c>
      <c r="M2033" s="51" t="s">
        <v>1819</v>
      </c>
      <c r="N2033" s="52" t="s">
        <v>491</v>
      </c>
      <c r="O2033" s="824"/>
      <c r="P2033" s="271"/>
      <c r="Q2033" s="825">
        <v>1750</v>
      </c>
      <c r="R2033" s="826">
        <v>1100</v>
      </c>
      <c r="S2033" s="827">
        <v>910</v>
      </c>
      <c r="T2033" s="828">
        <v>1170</v>
      </c>
      <c r="U2033" s="829">
        <v>710</v>
      </c>
      <c r="V2033" s="830">
        <f t="shared" ref="V2033" si="2020">SUM(Q2033:U2034)</f>
        <v>5640</v>
      </c>
      <c r="W2033" s="378" t="s">
        <v>3397</v>
      </c>
      <c r="X2033" s="824"/>
      <c r="Y2033" s="706"/>
      <c r="Z2033" s="824"/>
    </row>
    <row r="2034" spans="1:26">
      <c r="A2034" s="817" t="s">
        <v>1246</v>
      </c>
      <c r="B2034" s="817"/>
      <c r="C2034" s="831" t="s">
        <v>43</v>
      </c>
      <c r="D2034" s="819" t="s">
        <v>2</v>
      </c>
      <c r="E2034" s="853" t="s">
        <v>120</v>
      </c>
      <c r="F2034" s="832" t="s">
        <v>35</v>
      </c>
      <c r="G2034" s="833" t="s">
        <v>19</v>
      </c>
      <c r="H2034" s="833" t="s">
        <v>19</v>
      </c>
      <c r="I2034" s="17"/>
      <c r="J2034" s="17"/>
      <c r="K2034" s="20"/>
      <c r="L2034" s="16"/>
      <c r="M2034" s="51"/>
      <c r="N2034" s="54"/>
      <c r="O2034" s="824"/>
      <c r="P2034" s="271"/>
      <c r="Q2034" s="825"/>
      <c r="R2034" s="826"/>
      <c r="S2034" s="827"/>
      <c r="T2034" s="828"/>
      <c r="U2034" s="829"/>
      <c r="V2034" s="830"/>
      <c r="W2034" s="378" t="s">
        <v>4450</v>
      </c>
      <c r="X2034" s="824"/>
      <c r="Y2034" s="706"/>
      <c r="Z2034" s="824"/>
    </row>
    <row r="2035" spans="1:26">
      <c r="A2035" s="817" t="s">
        <v>1246</v>
      </c>
      <c r="B2035" s="817" t="s">
        <v>1396</v>
      </c>
      <c r="C2035" s="831" t="s">
        <v>1216</v>
      </c>
      <c r="D2035" s="819" t="str">
        <f t="shared" ref="D2035" si="2021">B2035&amp;" "&amp;" "&amp;C2035</f>
        <v>04-040  ボラホーン</v>
      </c>
      <c r="E2035" s="853" t="s">
        <v>120</v>
      </c>
      <c r="F2035" s="832" t="s">
        <v>35</v>
      </c>
      <c r="G2035" s="833" t="s">
        <v>19</v>
      </c>
      <c r="H2035" s="842" t="s">
        <v>89</v>
      </c>
      <c r="I2035" s="17"/>
      <c r="J2035" s="17"/>
      <c r="K2035" s="46" t="s">
        <v>21</v>
      </c>
      <c r="L2035" s="41" t="s">
        <v>131</v>
      </c>
      <c r="M2035" s="51" t="s">
        <v>1814</v>
      </c>
      <c r="N2035" s="52" t="s">
        <v>491</v>
      </c>
      <c r="O2035" s="824"/>
      <c r="P2035" s="271"/>
      <c r="Q2035" s="825">
        <v>1920</v>
      </c>
      <c r="R2035" s="826">
        <v>1300</v>
      </c>
      <c r="S2035" s="827">
        <v>760</v>
      </c>
      <c r="T2035" s="828">
        <v>630</v>
      </c>
      <c r="U2035" s="829">
        <v>1010</v>
      </c>
      <c r="V2035" s="830">
        <f t="shared" ref="V2035" si="2022">SUM(Q2035:U2036)</f>
        <v>5620</v>
      </c>
      <c r="W2035" s="824" t="s">
        <v>3397</v>
      </c>
      <c r="X2035" s="824"/>
      <c r="Y2035" s="706"/>
      <c r="Z2035" s="824"/>
    </row>
    <row r="2036" spans="1:26">
      <c r="A2036" s="817" t="s">
        <v>1246</v>
      </c>
      <c r="B2036" s="817"/>
      <c r="C2036" s="831" t="s">
        <v>1216</v>
      </c>
      <c r="D2036" s="819" t="s">
        <v>2</v>
      </c>
      <c r="E2036" s="853" t="s">
        <v>120</v>
      </c>
      <c r="F2036" s="832" t="s">
        <v>35</v>
      </c>
      <c r="G2036" s="833" t="s">
        <v>19</v>
      </c>
      <c r="H2036" s="842" t="s">
        <v>89</v>
      </c>
      <c r="I2036" s="17"/>
      <c r="J2036" s="17"/>
      <c r="K2036" s="20"/>
      <c r="L2036" s="16"/>
      <c r="M2036" s="51"/>
      <c r="N2036" s="54"/>
      <c r="O2036" s="824"/>
      <c r="P2036" s="271"/>
      <c r="Q2036" s="825"/>
      <c r="R2036" s="826"/>
      <c r="S2036" s="827"/>
      <c r="T2036" s="828"/>
      <c r="U2036" s="829"/>
      <c r="V2036" s="830"/>
      <c r="W2036" s="824" t="s">
        <v>3397</v>
      </c>
      <c r="X2036" s="824"/>
      <c r="Y2036" s="706"/>
      <c r="Z2036" s="824"/>
    </row>
    <row r="2037" spans="1:26">
      <c r="A2037" s="817" t="s">
        <v>1246</v>
      </c>
      <c r="B2037" s="817" t="s">
        <v>1397</v>
      </c>
      <c r="C2037" s="831" t="s">
        <v>1215</v>
      </c>
      <c r="D2037" s="819" t="str">
        <f t="shared" ref="D2037" si="2023">B2037&amp;" "&amp;" "&amp;C2037</f>
        <v>04-041  ガルダンディー</v>
      </c>
      <c r="E2037" s="853" t="s">
        <v>120</v>
      </c>
      <c r="F2037" s="832" t="s">
        <v>35</v>
      </c>
      <c r="G2037" s="833" t="s">
        <v>19</v>
      </c>
      <c r="H2037" s="833" t="s">
        <v>19</v>
      </c>
      <c r="I2037" s="17"/>
      <c r="J2037" s="17"/>
      <c r="K2037" s="8" t="s">
        <v>99</v>
      </c>
      <c r="L2037" s="47" t="s">
        <v>506</v>
      </c>
      <c r="M2037" s="51" t="s">
        <v>3661</v>
      </c>
      <c r="N2037" s="52" t="s">
        <v>491</v>
      </c>
      <c r="O2037" s="824"/>
      <c r="P2037" s="271"/>
      <c r="Q2037" s="825">
        <v>1770</v>
      </c>
      <c r="R2037" s="826">
        <v>1050</v>
      </c>
      <c r="S2037" s="827">
        <v>960</v>
      </c>
      <c r="T2037" s="828">
        <v>1090</v>
      </c>
      <c r="U2037" s="829">
        <v>750</v>
      </c>
      <c r="V2037" s="830">
        <f t="shared" ref="V2037" si="2024">SUM(Q2037:U2038)</f>
        <v>5620</v>
      </c>
      <c r="W2037" s="824" t="s">
        <v>3397</v>
      </c>
      <c r="X2037" s="824"/>
      <c r="Y2037" s="706"/>
      <c r="Z2037" s="824"/>
    </row>
    <row r="2038" spans="1:26">
      <c r="A2038" s="817" t="s">
        <v>1246</v>
      </c>
      <c r="B2038" s="817"/>
      <c r="C2038" s="831" t="s">
        <v>1215</v>
      </c>
      <c r="D2038" s="819" t="s">
        <v>2</v>
      </c>
      <c r="E2038" s="853" t="s">
        <v>120</v>
      </c>
      <c r="F2038" s="832" t="s">
        <v>35</v>
      </c>
      <c r="G2038" s="833" t="s">
        <v>19</v>
      </c>
      <c r="H2038" s="833" t="s">
        <v>19</v>
      </c>
      <c r="I2038" s="17"/>
      <c r="J2038" s="17"/>
      <c r="K2038" s="20"/>
      <c r="L2038" s="16"/>
      <c r="M2038" s="51"/>
      <c r="N2038" s="54"/>
      <c r="O2038" s="824"/>
      <c r="P2038" s="271"/>
      <c r="Q2038" s="825"/>
      <c r="R2038" s="826"/>
      <c r="S2038" s="827"/>
      <c r="T2038" s="828"/>
      <c r="U2038" s="829"/>
      <c r="V2038" s="830"/>
      <c r="W2038" s="824" t="s">
        <v>3397</v>
      </c>
      <c r="X2038" s="824"/>
      <c r="Y2038" s="706"/>
      <c r="Z2038" s="824"/>
    </row>
    <row r="2039" spans="1:26">
      <c r="A2039" s="817" t="s">
        <v>1246</v>
      </c>
      <c r="B2039" s="817" t="s">
        <v>1398</v>
      </c>
      <c r="C2039" s="831" t="s">
        <v>258</v>
      </c>
      <c r="D2039" s="819" t="str">
        <f t="shared" ref="D2039" si="2025">B2039&amp;" "&amp;" "&amp;C2039</f>
        <v>04-042  ベホイミスライム</v>
      </c>
      <c r="E2039" s="853" t="s">
        <v>120</v>
      </c>
      <c r="F2039" s="857" t="s">
        <v>128</v>
      </c>
      <c r="G2039" s="833" t="s">
        <v>19</v>
      </c>
      <c r="H2039" s="843" t="s">
        <v>80</v>
      </c>
      <c r="I2039" s="17"/>
      <c r="J2039" s="17"/>
      <c r="K2039" s="11" t="s">
        <v>81</v>
      </c>
      <c r="L2039" s="47" t="s">
        <v>81</v>
      </c>
      <c r="M2039" s="51" t="s">
        <v>1768</v>
      </c>
      <c r="N2039" s="52" t="s">
        <v>492</v>
      </c>
      <c r="O2039" s="824"/>
      <c r="P2039" s="271"/>
      <c r="Q2039" s="825">
        <v>1720</v>
      </c>
      <c r="R2039" s="826">
        <v>670</v>
      </c>
      <c r="S2039" s="827">
        <v>1230</v>
      </c>
      <c r="T2039" s="828">
        <v>830</v>
      </c>
      <c r="U2039" s="829">
        <v>990</v>
      </c>
      <c r="V2039" s="830">
        <f t="shared" ref="V2039" si="2026">SUM(Q2039:U2040)</f>
        <v>5440</v>
      </c>
      <c r="W2039" s="824" t="s">
        <v>3399</v>
      </c>
      <c r="X2039" s="824"/>
      <c r="Y2039" s="706"/>
      <c r="Z2039" s="824"/>
    </row>
    <row r="2040" spans="1:26">
      <c r="A2040" s="817" t="s">
        <v>1246</v>
      </c>
      <c r="B2040" s="817"/>
      <c r="C2040" s="831" t="s">
        <v>258</v>
      </c>
      <c r="D2040" s="819" t="s">
        <v>2</v>
      </c>
      <c r="E2040" s="853" t="s">
        <v>120</v>
      </c>
      <c r="F2040" s="857" t="s">
        <v>128</v>
      </c>
      <c r="G2040" s="833" t="s">
        <v>19</v>
      </c>
      <c r="H2040" s="843" t="s">
        <v>80</v>
      </c>
      <c r="I2040" s="17"/>
      <c r="J2040" s="17"/>
      <c r="K2040" s="20"/>
      <c r="L2040" s="16"/>
      <c r="M2040" s="51"/>
      <c r="N2040" s="54"/>
      <c r="O2040" s="824"/>
      <c r="P2040" s="271"/>
      <c r="Q2040" s="825"/>
      <c r="R2040" s="826"/>
      <c r="S2040" s="827"/>
      <c r="T2040" s="828"/>
      <c r="U2040" s="829"/>
      <c r="V2040" s="830"/>
      <c r="W2040" s="824" t="s">
        <v>3399</v>
      </c>
      <c r="X2040" s="824"/>
      <c r="Y2040" s="706"/>
      <c r="Z2040" s="824"/>
    </row>
    <row r="2041" spans="1:26">
      <c r="A2041" s="817" t="s">
        <v>1246</v>
      </c>
      <c r="B2041" s="817" t="s">
        <v>1399</v>
      </c>
      <c r="C2041" s="831" t="s">
        <v>125</v>
      </c>
      <c r="D2041" s="819" t="str">
        <f t="shared" ref="D2041" si="2027">B2041&amp;" "&amp;" "&amp;C2041</f>
        <v>04-043  アークデーモン</v>
      </c>
      <c r="E2041" s="853" t="s">
        <v>120</v>
      </c>
      <c r="F2041" s="852" t="s">
        <v>75</v>
      </c>
      <c r="G2041" s="833" t="s">
        <v>1224</v>
      </c>
      <c r="H2041" s="822" t="s">
        <v>40</v>
      </c>
      <c r="I2041" s="17"/>
      <c r="J2041" s="17"/>
      <c r="K2041" s="7" t="s">
        <v>37</v>
      </c>
      <c r="L2041" s="41" t="s">
        <v>98</v>
      </c>
      <c r="M2041" s="51" t="s">
        <v>1992</v>
      </c>
      <c r="N2041" s="52" t="s">
        <v>492</v>
      </c>
      <c r="O2041" s="824"/>
      <c r="P2041" s="271"/>
      <c r="Q2041" s="825">
        <v>1720</v>
      </c>
      <c r="R2041" s="826">
        <v>1040</v>
      </c>
      <c r="S2041" s="827">
        <v>1140</v>
      </c>
      <c r="T2041" s="828">
        <v>750</v>
      </c>
      <c r="U2041" s="829">
        <v>900</v>
      </c>
      <c r="V2041" s="830">
        <f t="shared" ref="V2041" si="2028">SUM(Q2041:U2042)</f>
        <v>5550</v>
      </c>
      <c r="W2041" s="824" t="s">
        <v>4260</v>
      </c>
      <c r="X2041" s="824"/>
      <c r="Y2041" s="706"/>
      <c r="Z2041" s="824"/>
    </row>
    <row r="2042" spans="1:26">
      <c r="A2042" s="817" t="s">
        <v>1246</v>
      </c>
      <c r="B2042" s="817"/>
      <c r="C2042" s="831" t="s">
        <v>125</v>
      </c>
      <c r="D2042" s="819" t="s">
        <v>2</v>
      </c>
      <c r="E2042" s="853" t="s">
        <v>120</v>
      </c>
      <c r="F2042" s="852" t="s">
        <v>75</v>
      </c>
      <c r="G2042" s="833" t="s">
        <v>19</v>
      </c>
      <c r="H2042" s="822" t="s">
        <v>40</v>
      </c>
      <c r="I2042" s="17"/>
      <c r="J2042" s="17"/>
      <c r="K2042" s="20"/>
      <c r="L2042" s="41"/>
      <c r="M2042" s="51"/>
      <c r="N2042" s="54"/>
      <c r="O2042" s="824"/>
      <c r="P2042" s="271"/>
      <c r="Q2042" s="825"/>
      <c r="R2042" s="826"/>
      <c r="S2042" s="827"/>
      <c r="T2042" s="828"/>
      <c r="U2042" s="829"/>
      <c r="V2042" s="830"/>
      <c r="W2042" s="824" t="s">
        <v>4260</v>
      </c>
      <c r="X2042" s="824"/>
      <c r="Y2042" s="706"/>
      <c r="Z2042" s="824"/>
    </row>
    <row r="2043" spans="1:26">
      <c r="A2043" s="817" t="s">
        <v>1246</v>
      </c>
      <c r="B2043" s="817" t="s">
        <v>1400</v>
      </c>
      <c r="C2043" s="831" t="s">
        <v>647</v>
      </c>
      <c r="D2043" s="819" t="str">
        <f t="shared" ref="D2043" si="2029">B2043&amp;" "&amp;" "&amp;C2043</f>
        <v>04-044  おどるほうせき</v>
      </c>
      <c r="E2043" s="853" t="s">
        <v>120</v>
      </c>
      <c r="F2043" s="851" t="s">
        <v>78</v>
      </c>
      <c r="G2043" s="835" t="s">
        <v>88</v>
      </c>
      <c r="H2043" s="835" t="s">
        <v>88</v>
      </c>
      <c r="I2043" s="17"/>
      <c r="J2043" s="17"/>
      <c r="K2043" s="8" t="s">
        <v>99</v>
      </c>
      <c r="L2043" s="41" t="s">
        <v>131</v>
      </c>
      <c r="M2043" s="51" t="s">
        <v>3662</v>
      </c>
      <c r="N2043" s="52" t="s">
        <v>496</v>
      </c>
      <c r="O2043" s="824"/>
      <c r="P2043" s="271"/>
      <c r="Q2043" s="825">
        <v>1690</v>
      </c>
      <c r="R2043" s="826">
        <v>680</v>
      </c>
      <c r="S2043" s="827">
        <v>1210</v>
      </c>
      <c r="T2043" s="828">
        <v>990</v>
      </c>
      <c r="U2043" s="829">
        <v>890</v>
      </c>
      <c r="V2043" s="830">
        <f t="shared" ref="V2043" si="2030">SUM(Q2043:U2044)</f>
        <v>5460</v>
      </c>
      <c r="W2043" s="824" t="s">
        <v>3918</v>
      </c>
      <c r="X2043" s="824"/>
      <c r="Y2043" s="706"/>
      <c r="Z2043" s="824"/>
    </row>
    <row r="2044" spans="1:26">
      <c r="A2044" s="817" t="s">
        <v>1246</v>
      </c>
      <c r="B2044" s="817"/>
      <c r="C2044" s="831" t="s">
        <v>647</v>
      </c>
      <c r="D2044" s="819" t="s">
        <v>2</v>
      </c>
      <c r="E2044" s="853" t="s">
        <v>120</v>
      </c>
      <c r="F2044" s="851" t="s">
        <v>78</v>
      </c>
      <c r="G2044" s="835" t="s">
        <v>88</v>
      </c>
      <c r="H2044" s="835" t="s">
        <v>88</v>
      </c>
      <c r="I2044" s="17"/>
      <c r="J2044" s="17"/>
      <c r="K2044" s="20"/>
      <c r="L2044" s="41"/>
      <c r="M2044" s="51"/>
      <c r="N2044" s="54"/>
      <c r="O2044" s="824"/>
      <c r="P2044" s="271"/>
      <c r="Q2044" s="825"/>
      <c r="R2044" s="826"/>
      <c r="S2044" s="827"/>
      <c r="T2044" s="828"/>
      <c r="U2044" s="829"/>
      <c r="V2044" s="830"/>
      <c r="W2044" s="824" t="s">
        <v>3918</v>
      </c>
      <c r="X2044" s="824"/>
      <c r="Y2044" s="706"/>
      <c r="Z2044" s="824"/>
    </row>
    <row r="2045" spans="1:26">
      <c r="A2045" s="817" t="s">
        <v>1246</v>
      </c>
      <c r="B2045" s="817" t="s">
        <v>1401</v>
      </c>
      <c r="C2045" s="818" t="s">
        <v>265</v>
      </c>
      <c r="D2045" s="819" t="str">
        <f t="shared" ref="D2045" si="2031">B2045&amp;" "&amp;" "&amp;C2045</f>
        <v>04-045  キラーマシン2</v>
      </c>
      <c r="E2045" s="853" t="s">
        <v>120</v>
      </c>
      <c r="F2045" s="851" t="s">
        <v>78</v>
      </c>
      <c r="G2045" s="833" t="s">
        <v>19</v>
      </c>
      <c r="H2045" s="833" t="s">
        <v>19</v>
      </c>
      <c r="I2045" s="17"/>
      <c r="J2045" s="17"/>
      <c r="K2045" s="50" t="s">
        <v>21</v>
      </c>
      <c r="L2045" s="47" t="s">
        <v>270</v>
      </c>
      <c r="M2045" s="51" t="s">
        <v>1993</v>
      </c>
      <c r="N2045" s="52" t="s">
        <v>491</v>
      </c>
      <c r="O2045" s="824"/>
      <c r="P2045" s="271"/>
      <c r="Q2045" s="825">
        <v>1750</v>
      </c>
      <c r="R2045" s="826">
        <v>1120</v>
      </c>
      <c r="S2045" s="827">
        <v>660</v>
      </c>
      <c r="T2045" s="828">
        <v>920</v>
      </c>
      <c r="U2045" s="829">
        <v>1100</v>
      </c>
      <c r="V2045" s="830">
        <f t="shared" ref="V2045" si="2032">SUM(Q2045:U2046)</f>
        <v>5550</v>
      </c>
      <c r="W2045" s="444" t="s">
        <v>3391</v>
      </c>
      <c r="X2045" s="824"/>
      <c r="Y2045" s="706"/>
      <c r="Z2045" s="824"/>
    </row>
    <row r="2046" spans="1:26">
      <c r="A2046" s="817" t="s">
        <v>1246</v>
      </c>
      <c r="B2046" s="817"/>
      <c r="C2046" s="818" t="s">
        <v>265</v>
      </c>
      <c r="D2046" s="819" t="s">
        <v>2</v>
      </c>
      <c r="E2046" s="853" t="s">
        <v>120</v>
      </c>
      <c r="F2046" s="851" t="s">
        <v>78</v>
      </c>
      <c r="G2046" s="833" t="s">
        <v>19</v>
      </c>
      <c r="H2046" s="833" t="s">
        <v>19</v>
      </c>
      <c r="I2046" s="17"/>
      <c r="J2046" s="17"/>
      <c r="K2046" s="42"/>
      <c r="L2046" s="41"/>
      <c r="M2046" s="51"/>
      <c r="N2046" s="54"/>
      <c r="O2046" s="824"/>
      <c r="P2046" s="271"/>
      <c r="Q2046" s="825"/>
      <c r="R2046" s="826"/>
      <c r="S2046" s="827"/>
      <c r="T2046" s="828"/>
      <c r="U2046" s="829"/>
      <c r="V2046" s="830"/>
      <c r="W2046" s="443" t="s">
        <v>4690</v>
      </c>
      <c r="X2046" s="824"/>
      <c r="Y2046" s="706"/>
      <c r="Z2046" s="824"/>
    </row>
    <row r="2047" spans="1:26">
      <c r="A2047" s="817" t="s">
        <v>1246</v>
      </c>
      <c r="B2047" s="817" t="s">
        <v>1402</v>
      </c>
      <c r="C2047" s="831" t="s">
        <v>2</v>
      </c>
      <c r="D2047" s="819" t="str">
        <f t="shared" ref="D2047" si="2033">B2047&amp;" "&amp;" "&amp;C2047</f>
        <v>04-046  ダイ</v>
      </c>
      <c r="E2047" s="850" t="s">
        <v>36</v>
      </c>
      <c r="F2047" s="821" t="s">
        <v>34</v>
      </c>
      <c r="G2047" s="833" t="s">
        <v>19</v>
      </c>
      <c r="H2047" s="833" t="s">
        <v>19</v>
      </c>
      <c r="I2047" s="17"/>
      <c r="J2047" s="17"/>
      <c r="K2047" s="50" t="s">
        <v>21</v>
      </c>
      <c r="L2047" s="47" t="s">
        <v>105</v>
      </c>
      <c r="M2047" s="39" t="s">
        <v>1820</v>
      </c>
      <c r="N2047" s="52" t="s">
        <v>494</v>
      </c>
      <c r="O2047" s="824"/>
      <c r="P2047" s="271"/>
      <c r="Q2047" s="825">
        <v>2030</v>
      </c>
      <c r="R2047" s="826">
        <v>1470</v>
      </c>
      <c r="S2047" s="827">
        <v>760</v>
      </c>
      <c r="T2047" s="828">
        <v>1160</v>
      </c>
      <c r="U2047" s="829">
        <v>900</v>
      </c>
      <c r="V2047" s="830">
        <f t="shared" ref="V2047" si="2034">SUM(Q2047:U2048)</f>
        <v>6320</v>
      </c>
      <c r="W2047" s="824" t="s">
        <v>3389</v>
      </c>
      <c r="X2047" s="824"/>
      <c r="Y2047" s="706"/>
      <c r="Z2047" s="824"/>
    </row>
    <row r="2048" spans="1:26">
      <c r="A2048" s="817" t="s">
        <v>1246</v>
      </c>
      <c r="B2048" s="817"/>
      <c r="C2048" s="831" t="s">
        <v>2</v>
      </c>
      <c r="D2048" s="819" t="s">
        <v>2</v>
      </c>
      <c r="E2048" s="850" t="s">
        <v>36</v>
      </c>
      <c r="F2048" s="821" t="s">
        <v>34</v>
      </c>
      <c r="G2048" s="833" t="s">
        <v>19</v>
      </c>
      <c r="H2048" s="833" t="s">
        <v>19</v>
      </c>
      <c r="I2048" s="17"/>
      <c r="J2048" s="17"/>
      <c r="K2048" s="50" t="s">
        <v>21</v>
      </c>
      <c r="L2048" s="312" t="s">
        <v>4255</v>
      </c>
      <c r="M2048" s="51" t="s">
        <v>1821</v>
      </c>
      <c r="N2048" s="52" t="s">
        <v>491</v>
      </c>
      <c r="O2048" s="824"/>
      <c r="P2048" s="271"/>
      <c r="Q2048" s="825"/>
      <c r="R2048" s="826"/>
      <c r="S2048" s="827"/>
      <c r="T2048" s="828"/>
      <c r="U2048" s="829"/>
      <c r="V2048" s="830"/>
      <c r="W2048" s="824" t="s">
        <v>3389</v>
      </c>
      <c r="X2048" s="824"/>
      <c r="Y2048" s="706"/>
      <c r="Z2048" s="824"/>
    </row>
    <row r="2049" spans="1:26">
      <c r="A2049" s="817" t="s">
        <v>1246</v>
      </c>
      <c r="B2049" s="817" t="s">
        <v>1403</v>
      </c>
      <c r="C2049" s="831" t="s">
        <v>38</v>
      </c>
      <c r="D2049" s="819" t="str">
        <f t="shared" ref="D2049" si="2035">B2049&amp;" "&amp;" "&amp;C2049</f>
        <v>04-047  ポップ</v>
      </c>
      <c r="E2049" s="850" t="s">
        <v>36</v>
      </c>
      <c r="F2049" s="821" t="s">
        <v>34</v>
      </c>
      <c r="G2049" s="822" t="s">
        <v>40</v>
      </c>
      <c r="H2049" s="822" t="s">
        <v>40</v>
      </c>
      <c r="I2049" s="17"/>
      <c r="J2049" s="17"/>
      <c r="K2049" s="50" t="s">
        <v>21</v>
      </c>
      <c r="L2049" s="47" t="s">
        <v>106</v>
      </c>
      <c r="M2049" s="51" t="s">
        <v>3663</v>
      </c>
      <c r="N2049" s="52" t="s">
        <v>491</v>
      </c>
      <c r="O2049" s="824"/>
      <c r="P2049" s="271"/>
      <c r="Q2049" s="825">
        <v>1990</v>
      </c>
      <c r="R2049" s="826">
        <v>690</v>
      </c>
      <c r="S2049" s="827">
        <v>1590</v>
      </c>
      <c r="T2049" s="828">
        <v>1110</v>
      </c>
      <c r="U2049" s="829">
        <v>930</v>
      </c>
      <c r="V2049" s="830">
        <f t="shared" ref="V2049" si="2036">SUM(Q2049:U2050)</f>
        <v>6310</v>
      </c>
      <c r="W2049" s="824" t="s">
        <v>3389</v>
      </c>
      <c r="X2049" s="824"/>
      <c r="Y2049" s="706"/>
      <c r="Z2049" s="824"/>
    </row>
    <row r="2050" spans="1:26">
      <c r="A2050" s="817" t="s">
        <v>1246</v>
      </c>
      <c r="B2050" s="817"/>
      <c r="C2050" s="831" t="s">
        <v>38</v>
      </c>
      <c r="D2050" s="819" t="s">
        <v>2</v>
      </c>
      <c r="E2050" s="850" t="s">
        <v>36</v>
      </c>
      <c r="F2050" s="821" t="s">
        <v>34</v>
      </c>
      <c r="G2050" s="822" t="s">
        <v>40</v>
      </c>
      <c r="H2050" s="822" t="s">
        <v>40</v>
      </c>
      <c r="I2050" s="17"/>
      <c r="J2050" s="17"/>
      <c r="K2050" s="50" t="s">
        <v>21</v>
      </c>
      <c r="L2050" s="47" t="s">
        <v>105</v>
      </c>
      <c r="M2050" s="51" t="s">
        <v>1822</v>
      </c>
      <c r="N2050" s="54" t="s">
        <v>490</v>
      </c>
      <c r="O2050" s="824"/>
      <c r="P2050" s="271"/>
      <c r="Q2050" s="825"/>
      <c r="R2050" s="826"/>
      <c r="S2050" s="827"/>
      <c r="T2050" s="828"/>
      <c r="U2050" s="829"/>
      <c r="V2050" s="830"/>
      <c r="W2050" s="824" t="s">
        <v>3389</v>
      </c>
      <c r="X2050" s="824"/>
      <c r="Y2050" s="706"/>
      <c r="Z2050" s="824"/>
    </row>
    <row r="2051" spans="1:26">
      <c r="A2051" s="817" t="s">
        <v>1246</v>
      </c>
      <c r="B2051" s="817" t="s">
        <v>1404</v>
      </c>
      <c r="C2051" s="831" t="s">
        <v>172</v>
      </c>
      <c r="D2051" s="819" t="str">
        <f t="shared" ref="D2051" si="2037">B2051&amp;" "&amp;" "&amp;C2051</f>
        <v>04-048  ヒュンケル</v>
      </c>
      <c r="E2051" s="850" t="s">
        <v>36</v>
      </c>
      <c r="F2051" s="821" t="s">
        <v>34</v>
      </c>
      <c r="G2051" s="833" t="s">
        <v>19</v>
      </c>
      <c r="H2051" s="835" t="s">
        <v>88</v>
      </c>
      <c r="I2051" s="17"/>
      <c r="J2051" s="17"/>
      <c r="K2051" s="50" t="s">
        <v>21</v>
      </c>
      <c r="L2051" s="47" t="s">
        <v>270</v>
      </c>
      <c r="M2051" s="51" t="s">
        <v>1823</v>
      </c>
      <c r="N2051" s="52" t="s">
        <v>491</v>
      </c>
      <c r="O2051" s="824"/>
      <c r="P2051" s="271"/>
      <c r="Q2051" s="825">
        <v>1970</v>
      </c>
      <c r="R2051" s="826">
        <v>1450</v>
      </c>
      <c r="S2051" s="827">
        <v>620</v>
      </c>
      <c r="T2051" s="828">
        <v>1030</v>
      </c>
      <c r="U2051" s="829">
        <v>1260</v>
      </c>
      <c r="V2051" s="830">
        <f t="shared" ref="V2051" si="2038">SUM(Q2051:U2052)</f>
        <v>6330</v>
      </c>
      <c r="W2051" s="824" t="s">
        <v>3389</v>
      </c>
      <c r="X2051" s="824"/>
      <c r="Y2051" s="859" t="s">
        <v>5495</v>
      </c>
      <c r="Z2051" s="824"/>
    </row>
    <row r="2052" spans="1:26">
      <c r="A2052" s="817" t="s">
        <v>1246</v>
      </c>
      <c r="B2052" s="817"/>
      <c r="C2052" s="831" t="s">
        <v>172</v>
      </c>
      <c r="D2052" s="819" t="s">
        <v>2</v>
      </c>
      <c r="E2052" s="850" t="s">
        <v>36</v>
      </c>
      <c r="F2052" s="821" t="s">
        <v>34</v>
      </c>
      <c r="G2052" s="833" t="s">
        <v>19</v>
      </c>
      <c r="H2052" s="835" t="s">
        <v>88</v>
      </c>
      <c r="I2052" s="17"/>
      <c r="J2052" s="17"/>
      <c r="K2052" s="46" t="s">
        <v>21</v>
      </c>
      <c r="L2052" s="41" t="s">
        <v>3</v>
      </c>
      <c r="M2052" s="51" t="s">
        <v>2017</v>
      </c>
      <c r="N2052" s="54" t="s">
        <v>491</v>
      </c>
      <c r="O2052" s="824"/>
      <c r="P2052" s="271"/>
      <c r="Q2052" s="825"/>
      <c r="R2052" s="826"/>
      <c r="S2052" s="827"/>
      <c r="T2052" s="828"/>
      <c r="U2052" s="829"/>
      <c r="V2052" s="830"/>
      <c r="W2052" s="824" t="s">
        <v>3389</v>
      </c>
      <c r="X2052" s="824"/>
      <c r="Y2052" s="859" t="s">
        <v>5495</v>
      </c>
      <c r="Z2052" s="824"/>
    </row>
    <row r="2053" spans="1:26">
      <c r="A2053" s="817" t="s">
        <v>1246</v>
      </c>
      <c r="B2053" s="817" t="s">
        <v>1405</v>
      </c>
      <c r="C2053" s="831" t="s">
        <v>42</v>
      </c>
      <c r="D2053" s="819" t="str">
        <f t="shared" ref="D2053" si="2039">B2053&amp;" "&amp;" "&amp;C2053</f>
        <v>04-049  レオナ</v>
      </c>
      <c r="E2053" s="850" t="s">
        <v>36</v>
      </c>
      <c r="F2053" s="821" t="s">
        <v>34</v>
      </c>
      <c r="G2053" s="822" t="s">
        <v>40</v>
      </c>
      <c r="H2053" s="843" t="s">
        <v>80</v>
      </c>
      <c r="I2053" s="15"/>
      <c r="J2053" s="15"/>
      <c r="K2053" s="7" t="s">
        <v>37</v>
      </c>
      <c r="L2053" s="41" t="s">
        <v>98</v>
      </c>
      <c r="M2053" s="51" t="s">
        <v>1824</v>
      </c>
      <c r="N2053" s="52" t="s">
        <v>490</v>
      </c>
      <c r="O2053" s="824"/>
      <c r="P2053" s="271"/>
      <c r="Q2053" s="825">
        <v>1900</v>
      </c>
      <c r="R2053" s="826">
        <v>620</v>
      </c>
      <c r="S2053" s="827">
        <v>1530</v>
      </c>
      <c r="T2053" s="828">
        <v>1190</v>
      </c>
      <c r="U2053" s="829">
        <v>1000</v>
      </c>
      <c r="V2053" s="830">
        <f t="shared" ref="V2053" si="2040">SUM(Q2053:U2054)</f>
        <v>6240</v>
      </c>
      <c r="W2053" s="824" t="s">
        <v>3389</v>
      </c>
      <c r="X2053" s="824"/>
      <c r="Y2053" s="706"/>
      <c r="Z2053" s="824"/>
    </row>
    <row r="2054" spans="1:26">
      <c r="A2054" s="817" t="s">
        <v>1246</v>
      </c>
      <c r="B2054" s="817"/>
      <c r="C2054" s="831" t="s">
        <v>42</v>
      </c>
      <c r="D2054" s="819" t="s">
        <v>2</v>
      </c>
      <c r="E2054" s="850" t="s">
        <v>36</v>
      </c>
      <c r="F2054" s="821" t="s">
        <v>34</v>
      </c>
      <c r="G2054" s="822" t="s">
        <v>40</v>
      </c>
      <c r="H2054" s="843" t="s">
        <v>80</v>
      </c>
      <c r="I2054" s="15"/>
      <c r="J2054" s="15"/>
      <c r="K2054" s="11" t="s">
        <v>81</v>
      </c>
      <c r="L2054" s="47" t="s">
        <v>81</v>
      </c>
      <c r="M2054" s="51" t="s">
        <v>3664</v>
      </c>
      <c r="N2054" s="52" t="s">
        <v>491</v>
      </c>
      <c r="O2054" s="824"/>
      <c r="P2054" s="271"/>
      <c r="Q2054" s="825"/>
      <c r="R2054" s="826"/>
      <c r="S2054" s="827"/>
      <c r="T2054" s="828"/>
      <c r="U2054" s="829"/>
      <c r="V2054" s="830"/>
      <c r="W2054" s="824" t="s">
        <v>3389</v>
      </c>
      <c r="X2054" s="824"/>
      <c r="Y2054" s="706"/>
      <c r="Z2054" s="824"/>
    </row>
    <row r="2055" spans="1:26">
      <c r="A2055" s="817" t="s">
        <v>1246</v>
      </c>
      <c r="B2055" s="817" t="s">
        <v>1406</v>
      </c>
      <c r="C2055" s="831" t="s">
        <v>32</v>
      </c>
      <c r="D2055" s="819" t="str">
        <f t="shared" ref="D2055" si="2041">B2055&amp;" "&amp;" "&amp;C2055</f>
        <v>04-050  バラン</v>
      </c>
      <c r="E2055" s="850" t="s">
        <v>36</v>
      </c>
      <c r="F2055" s="832" t="s">
        <v>35</v>
      </c>
      <c r="G2055" s="833" t="s">
        <v>19</v>
      </c>
      <c r="H2055" s="833" t="s">
        <v>19</v>
      </c>
      <c r="I2055" s="17"/>
      <c r="J2055" s="17"/>
      <c r="K2055" s="46" t="s">
        <v>21</v>
      </c>
      <c r="L2055" s="41" t="s">
        <v>131</v>
      </c>
      <c r="M2055" s="51" t="s">
        <v>1825</v>
      </c>
      <c r="N2055" s="52" t="s">
        <v>494</v>
      </c>
      <c r="O2055" s="824"/>
      <c r="P2055" s="271"/>
      <c r="Q2055" s="825">
        <v>2030</v>
      </c>
      <c r="R2055" s="826">
        <v>1340</v>
      </c>
      <c r="S2055" s="827">
        <v>1070</v>
      </c>
      <c r="T2055" s="828">
        <v>1090</v>
      </c>
      <c r="U2055" s="829">
        <v>810</v>
      </c>
      <c r="V2055" s="830">
        <f t="shared" ref="V2055" si="2042">SUM(Q2055:U2056)</f>
        <v>6340</v>
      </c>
      <c r="W2055" s="824" t="s">
        <v>4687</v>
      </c>
      <c r="X2055" s="824"/>
      <c r="Y2055" s="706"/>
      <c r="Z2055" s="824"/>
    </row>
    <row r="2056" spans="1:26">
      <c r="A2056" s="817" t="s">
        <v>1246</v>
      </c>
      <c r="B2056" s="817"/>
      <c r="C2056" s="831" t="s">
        <v>32</v>
      </c>
      <c r="D2056" s="819" t="s">
        <v>2</v>
      </c>
      <c r="E2056" s="850" t="s">
        <v>36</v>
      </c>
      <c r="F2056" s="832" t="s">
        <v>35</v>
      </c>
      <c r="G2056" s="833" t="s">
        <v>19</v>
      </c>
      <c r="H2056" s="833" t="s">
        <v>19</v>
      </c>
      <c r="I2056" s="17"/>
      <c r="J2056" s="17"/>
      <c r="K2056" s="46" t="s">
        <v>21</v>
      </c>
      <c r="L2056" s="41" t="s">
        <v>131</v>
      </c>
      <c r="M2056" s="51" t="s">
        <v>1826</v>
      </c>
      <c r="N2056" s="54" t="s">
        <v>491</v>
      </c>
      <c r="O2056" s="824"/>
      <c r="P2056" s="271"/>
      <c r="Q2056" s="825"/>
      <c r="R2056" s="826"/>
      <c r="S2056" s="827"/>
      <c r="T2056" s="828"/>
      <c r="U2056" s="829"/>
      <c r="V2056" s="830"/>
      <c r="W2056" s="824" t="s">
        <v>4687</v>
      </c>
      <c r="X2056" s="824"/>
      <c r="Y2056" s="706"/>
      <c r="Z2056" s="824"/>
    </row>
    <row r="2057" spans="1:26">
      <c r="A2057" s="817" t="s">
        <v>1246</v>
      </c>
      <c r="B2057" s="817" t="s">
        <v>1407</v>
      </c>
      <c r="C2057" s="831" t="s">
        <v>43</v>
      </c>
      <c r="D2057" s="819" t="str">
        <f t="shared" ref="D2057" si="2043">B2057&amp;" "&amp;" "&amp;C2057</f>
        <v>04-051  ラーハルト</v>
      </c>
      <c r="E2057" s="850" t="s">
        <v>36</v>
      </c>
      <c r="F2057" s="832" t="s">
        <v>35</v>
      </c>
      <c r="G2057" s="833" t="s">
        <v>19</v>
      </c>
      <c r="H2057" s="833" t="s">
        <v>19</v>
      </c>
      <c r="I2057" s="15"/>
      <c r="J2057" s="15"/>
      <c r="K2057" s="46" t="s">
        <v>21</v>
      </c>
      <c r="L2057" s="41" t="s">
        <v>131</v>
      </c>
      <c r="M2057" s="51" t="s">
        <v>1782</v>
      </c>
      <c r="N2057" s="52" t="s">
        <v>491</v>
      </c>
      <c r="O2057" s="824"/>
      <c r="P2057" s="271"/>
      <c r="Q2057" s="825">
        <v>2050</v>
      </c>
      <c r="R2057" s="826">
        <v>1210</v>
      </c>
      <c r="S2057" s="827">
        <v>1040</v>
      </c>
      <c r="T2057" s="828">
        <v>1270</v>
      </c>
      <c r="U2057" s="829">
        <v>770</v>
      </c>
      <c r="V2057" s="830">
        <f t="shared" ref="V2057" si="2044">SUM(Q2057:U2058)</f>
        <v>6340</v>
      </c>
      <c r="W2057" s="378" t="s">
        <v>3397</v>
      </c>
      <c r="X2057" s="824"/>
      <c r="Y2057" s="859" t="s">
        <v>5495</v>
      </c>
      <c r="Z2057" s="824"/>
    </row>
    <row r="2058" spans="1:26">
      <c r="A2058" s="817" t="s">
        <v>1246</v>
      </c>
      <c r="B2058" s="817"/>
      <c r="C2058" s="831" t="s">
        <v>43</v>
      </c>
      <c r="D2058" s="819" t="s">
        <v>2</v>
      </c>
      <c r="E2058" s="850" t="s">
        <v>36</v>
      </c>
      <c r="F2058" s="832" t="s">
        <v>35</v>
      </c>
      <c r="G2058" s="833" t="s">
        <v>19</v>
      </c>
      <c r="H2058" s="833" t="s">
        <v>19</v>
      </c>
      <c r="I2058" s="15"/>
      <c r="J2058" s="15"/>
      <c r="K2058" s="7" t="s">
        <v>37</v>
      </c>
      <c r="L2058" s="41" t="s">
        <v>98</v>
      </c>
      <c r="M2058" s="51" t="s">
        <v>1827</v>
      </c>
      <c r="N2058" s="52" t="s">
        <v>491</v>
      </c>
      <c r="O2058" s="824"/>
      <c r="P2058" s="271"/>
      <c r="Q2058" s="825"/>
      <c r="R2058" s="826"/>
      <c r="S2058" s="827"/>
      <c r="T2058" s="828"/>
      <c r="U2058" s="829"/>
      <c r="V2058" s="830"/>
      <c r="W2058" s="378" t="s">
        <v>4450</v>
      </c>
      <c r="X2058" s="824"/>
      <c r="Y2058" s="859" t="s">
        <v>5495</v>
      </c>
      <c r="Z2058" s="824"/>
    </row>
    <row r="2059" spans="1:26">
      <c r="A2059" s="817" t="s">
        <v>1246</v>
      </c>
      <c r="B2059" s="817" t="s">
        <v>1408</v>
      </c>
      <c r="C2059" s="831" t="s">
        <v>1216</v>
      </c>
      <c r="D2059" s="819" t="str">
        <f t="shared" ref="D2059" si="2045">B2059&amp;" "&amp;" "&amp;C2059</f>
        <v>04-052  ボラホーン</v>
      </c>
      <c r="E2059" s="850" t="s">
        <v>36</v>
      </c>
      <c r="F2059" s="832" t="s">
        <v>35</v>
      </c>
      <c r="G2059" s="833" t="s">
        <v>19</v>
      </c>
      <c r="H2059" s="842" t="s">
        <v>89</v>
      </c>
      <c r="I2059" s="15"/>
      <c r="J2059" s="15"/>
      <c r="K2059" s="7" t="s">
        <v>37</v>
      </c>
      <c r="L2059" s="49" t="s">
        <v>506</v>
      </c>
      <c r="M2059" s="51" t="s">
        <v>1769</v>
      </c>
      <c r="N2059" s="52" t="s">
        <v>492</v>
      </c>
      <c r="O2059" s="824"/>
      <c r="P2059" s="271"/>
      <c r="Q2059" s="825">
        <v>2190</v>
      </c>
      <c r="R2059" s="826">
        <v>1410</v>
      </c>
      <c r="S2059" s="827">
        <v>820</v>
      </c>
      <c r="T2059" s="828">
        <v>710</v>
      </c>
      <c r="U2059" s="829">
        <v>1190</v>
      </c>
      <c r="V2059" s="830">
        <f t="shared" ref="V2059" si="2046">SUM(Q2059:U2060)</f>
        <v>6320</v>
      </c>
      <c r="W2059" s="824" t="s">
        <v>3397</v>
      </c>
      <c r="X2059" s="824"/>
      <c r="Y2059" s="706"/>
      <c r="Z2059" s="824"/>
    </row>
    <row r="2060" spans="1:26">
      <c r="A2060" s="817" t="s">
        <v>1246</v>
      </c>
      <c r="B2060" s="817"/>
      <c r="C2060" s="831" t="s">
        <v>1216</v>
      </c>
      <c r="D2060" s="819" t="s">
        <v>2</v>
      </c>
      <c r="E2060" s="850" t="s">
        <v>36</v>
      </c>
      <c r="F2060" s="832" t="s">
        <v>35</v>
      </c>
      <c r="G2060" s="833" t="s">
        <v>19</v>
      </c>
      <c r="H2060" s="842" t="s">
        <v>89</v>
      </c>
      <c r="I2060" s="15"/>
      <c r="J2060" s="15"/>
      <c r="K2060" s="8" t="s">
        <v>99</v>
      </c>
      <c r="L2060" s="41" t="s">
        <v>131</v>
      </c>
      <c r="M2060" s="51" t="s">
        <v>1994</v>
      </c>
      <c r="N2060" s="52" t="s">
        <v>491</v>
      </c>
      <c r="O2060" s="824"/>
      <c r="P2060" s="271"/>
      <c r="Q2060" s="825"/>
      <c r="R2060" s="826"/>
      <c r="S2060" s="827"/>
      <c r="T2060" s="828"/>
      <c r="U2060" s="829"/>
      <c r="V2060" s="830"/>
      <c r="W2060" s="824" t="s">
        <v>3397</v>
      </c>
      <c r="X2060" s="824"/>
      <c r="Y2060" s="706"/>
      <c r="Z2060" s="824"/>
    </row>
    <row r="2061" spans="1:26">
      <c r="A2061" s="817" t="s">
        <v>1246</v>
      </c>
      <c r="B2061" s="817" t="s">
        <v>1409</v>
      </c>
      <c r="C2061" s="831" t="s">
        <v>1215</v>
      </c>
      <c r="D2061" s="819" t="str">
        <f t="shared" ref="D2061" si="2047">B2061&amp;" "&amp;" "&amp;C2061</f>
        <v>04-053  ガルダンディー</v>
      </c>
      <c r="E2061" s="850" t="s">
        <v>36</v>
      </c>
      <c r="F2061" s="832" t="s">
        <v>35</v>
      </c>
      <c r="G2061" s="833" t="s">
        <v>19</v>
      </c>
      <c r="H2061" s="833" t="s">
        <v>19</v>
      </c>
      <c r="I2061" s="17"/>
      <c r="J2061" s="17"/>
      <c r="K2061" s="46" t="s">
        <v>21</v>
      </c>
      <c r="L2061" s="41" t="s">
        <v>131</v>
      </c>
      <c r="M2061" s="51" t="s">
        <v>1828</v>
      </c>
      <c r="N2061" s="52" t="s">
        <v>491</v>
      </c>
      <c r="O2061" s="824"/>
      <c r="P2061" s="271"/>
      <c r="Q2061" s="825">
        <v>2030</v>
      </c>
      <c r="R2061" s="826">
        <v>1180</v>
      </c>
      <c r="S2061" s="827">
        <v>1050</v>
      </c>
      <c r="T2061" s="828">
        <v>1250</v>
      </c>
      <c r="U2061" s="829">
        <v>810</v>
      </c>
      <c r="V2061" s="830">
        <f t="shared" ref="V2061" si="2048">SUM(Q2061:U2062)</f>
        <v>6320</v>
      </c>
      <c r="W2061" s="824" t="s">
        <v>3397</v>
      </c>
      <c r="X2061" s="824"/>
      <c r="Y2061" s="706"/>
      <c r="Z2061" s="824"/>
    </row>
    <row r="2062" spans="1:26">
      <c r="A2062" s="817" t="s">
        <v>1246</v>
      </c>
      <c r="B2062" s="817"/>
      <c r="C2062" s="831" t="s">
        <v>1215</v>
      </c>
      <c r="D2062" s="819" t="s">
        <v>2</v>
      </c>
      <c r="E2062" s="850" t="s">
        <v>36</v>
      </c>
      <c r="F2062" s="832" t="s">
        <v>35</v>
      </c>
      <c r="G2062" s="833" t="s">
        <v>19</v>
      </c>
      <c r="H2062" s="833" t="s">
        <v>19</v>
      </c>
      <c r="I2062" s="17"/>
      <c r="J2062" s="17"/>
      <c r="K2062" s="7" t="s">
        <v>37</v>
      </c>
      <c r="L2062" s="41" t="s">
        <v>98</v>
      </c>
      <c r="M2062" s="51" t="s">
        <v>1995</v>
      </c>
      <c r="N2062" s="54" t="s">
        <v>491</v>
      </c>
      <c r="O2062" s="824"/>
      <c r="P2062" s="271"/>
      <c r="Q2062" s="825"/>
      <c r="R2062" s="826"/>
      <c r="S2062" s="827"/>
      <c r="T2062" s="828"/>
      <c r="U2062" s="829"/>
      <c r="V2062" s="830"/>
      <c r="W2062" s="824" t="s">
        <v>3397</v>
      </c>
      <c r="X2062" s="824"/>
      <c r="Y2062" s="706"/>
      <c r="Z2062" s="824"/>
    </row>
    <row r="2063" spans="1:26">
      <c r="A2063" s="817" t="s">
        <v>1246</v>
      </c>
      <c r="B2063" s="817" t="s">
        <v>1410</v>
      </c>
      <c r="C2063" s="818" t="s">
        <v>267</v>
      </c>
      <c r="D2063" s="819" t="str">
        <f t="shared" ref="D2063" si="2049">B2063&amp;" "&amp;" "&amp;C2063</f>
        <v>04-054  ヒドラ</v>
      </c>
      <c r="E2063" s="850" t="s">
        <v>36</v>
      </c>
      <c r="F2063" s="832" t="s">
        <v>35</v>
      </c>
      <c r="G2063" s="833" t="s">
        <v>19</v>
      </c>
      <c r="H2063" s="842" t="s">
        <v>89</v>
      </c>
      <c r="I2063" s="17"/>
      <c r="J2063" s="17"/>
      <c r="K2063" s="46" t="s">
        <v>21</v>
      </c>
      <c r="L2063" s="41" t="s">
        <v>3</v>
      </c>
      <c r="M2063" s="51" t="s">
        <v>2016</v>
      </c>
      <c r="N2063" s="52" t="s">
        <v>494</v>
      </c>
      <c r="O2063" s="824"/>
      <c r="P2063" s="271"/>
      <c r="Q2063" s="825">
        <v>2020</v>
      </c>
      <c r="R2063" s="826">
        <v>1450</v>
      </c>
      <c r="S2063" s="827">
        <v>720</v>
      </c>
      <c r="T2063" s="828">
        <v>920</v>
      </c>
      <c r="U2063" s="829">
        <v>1140</v>
      </c>
      <c r="V2063" s="830">
        <f t="shared" ref="V2063" si="2050">SUM(Q2063:U2064)</f>
        <v>6250</v>
      </c>
      <c r="W2063" s="824"/>
      <c r="X2063" s="824"/>
      <c r="Y2063" s="706"/>
      <c r="Z2063" s="824"/>
    </row>
    <row r="2064" spans="1:26">
      <c r="A2064" s="817" t="s">
        <v>1246</v>
      </c>
      <c r="B2064" s="817"/>
      <c r="C2064" s="818" t="s">
        <v>267</v>
      </c>
      <c r="D2064" s="819" t="s">
        <v>2</v>
      </c>
      <c r="E2064" s="850" t="s">
        <v>36</v>
      </c>
      <c r="F2064" s="832" t="s">
        <v>35</v>
      </c>
      <c r="G2064" s="833" t="s">
        <v>19</v>
      </c>
      <c r="H2064" s="842" t="s">
        <v>89</v>
      </c>
      <c r="I2064" s="17"/>
      <c r="J2064" s="17"/>
      <c r="K2064" s="7" t="s">
        <v>37</v>
      </c>
      <c r="L2064" s="41" t="s">
        <v>98</v>
      </c>
      <c r="M2064" s="51" t="s">
        <v>1829</v>
      </c>
      <c r="N2064" s="54" t="s">
        <v>491</v>
      </c>
      <c r="O2064" s="824"/>
      <c r="P2064" s="271"/>
      <c r="Q2064" s="825"/>
      <c r="R2064" s="826"/>
      <c r="S2064" s="827"/>
      <c r="T2064" s="828"/>
      <c r="U2064" s="829"/>
      <c r="V2064" s="830"/>
      <c r="W2064" s="824"/>
      <c r="X2064" s="824"/>
      <c r="Y2064" s="706"/>
      <c r="Z2064" s="824"/>
    </row>
    <row r="2065" spans="1:26">
      <c r="A2065" s="817" t="s">
        <v>1246</v>
      </c>
      <c r="B2065" s="817" t="s">
        <v>1411</v>
      </c>
      <c r="C2065" s="831" t="s">
        <v>32</v>
      </c>
      <c r="D2065" s="819" t="str">
        <f t="shared" ref="D2065" si="2051">B2065&amp;" "&amp;" "&amp;C2065</f>
        <v>04-055  バラン</v>
      </c>
      <c r="E2065" s="841" t="s">
        <v>54</v>
      </c>
      <c r="F2065" s="832" t="s">
        <v>35</v>
      </c>
      <c r="G2065" s="833" t="s">
        <v>19</v>
      </c>
      <c r="H2065" s="833" t="s">
        <v>19</v>
      </c>
      <c r="I2065" s="15"/>
      <c r="J2065" s="15"/>
      <c r="K2065" s="50" t="s">
        <v>21</v>
      </c>
      <c r="L2065" s="47" t="s">
        <v>270</v>
      </c>
      <c r="M2065" s="51" t="s">
        <v>1830</v>
      </c>
      <c r="N2065" s="52" t="s">
        <v>496</v>
      </c>
      <c r="O2065" s="824"/>
      <c r="P2065" s="271"/>
      <c r="Q2065" s="825">
        <v>2240</v>
      </c>
      <c r="R2065" s="826">
        <v>1400</v>
      </c>
      <c r="S2065" s="827">
        <v>1070</v>
      </c>
      <c r="T2065" s="828">
        <v>1140</v>
      </c>
      <c r="U2065" s="829">
        <v>830</v>
      </c>
      <c r="V2065" s="830">
        <f t="shared" ref="V2065" si="2052">SUM(Q2065:U2066)</f>
        <v>6680</v>
      </c>
      <c r="W2065" s="824" t="s">
        <v>4687</v>
      </c>
      <c r="X2065" s="824"/>
      <c r="Y2065" s="859" t="s">
        <v>5495</v>
      </c>
      <c r="Z2065" s="824"/>
    </row>
    <row r="2066" spans="1:26">
      <c r="A2066" s="817" t="s">
        <v>1246</v>
      </c>
      <c r="B2066" s="817"/>
      <c r="C2066" s="831" t="s">
        <v>32</v>
      </c>
      <c r="D2066" s="819" t="s">
        <v>2</v>
      </c>
      <c r="E2066" s="841" t="s">
        <v>54</v>
      </c>
      <c r="F2066" s="832" t="s">
        <v>35</v>
      </c>
      <c r="G2066" s="833" t="s">
        <v>19</v>
      </c>
      <c r="H2066" s="833" t="s">
        <v>19</v>
      </c>
      <c r="I2066" s="15"/>
      <c r="J2066" s="15"/>
      <c r="K2066" s="46" t="s">
        <v>21</v>
      </c>
      <c r="L2066" s="41" t="s">
        <v>131</v>
      </c>
      <c r="M2066" s="51" t="s">
        <v>1831</v>
      </c>
      <c r="N2066" s="52" t="s">
        <v>496</v>
      </c>
      <c r="O2066" s="824"/>
      <c r="P2066" s="271"/>
      <c r="Q2066" s="825"/>
      <c r="R2066" s="826"/>
      <c r="S2066" s="827"/>
      <c r="T2066" s="828"/>
      <c r="U2066" s="829"/>
      <c r="V2066" s="830"/>
      <c r="W2066" s="824" t="s">
        <v>4687</v>
      </c>
      <c r="X2066" s="824"/>
      <c r="Y2066" s="859" t="s">
        <v>5495</v>
      </c>
      <c r="Z2066" s="824"/>
    </row>
    <row r="2067" spans="1:26">
      <c r="A2067" s="817" t="s">
        <v>1246</v>
      </c>
      <c r="B2067" s="817" t="s">
        <v>1412</v>
      </c>
      <c r="C2067" s="831" t="s">
        <v>172</v>
      </c>
      <c r="D2067" s="819" t="str">
        <f t="shared" ref="D2067" si="2053">B2067&amp;" "&amp;" "&amp;C2067</f>
        <v>04-056  ヒュンケル</v>
      </c>
      <c r="E2067" s="841" t="s">
        <v>54</v>
      </c>
      <c r="F2067" s="821" t="s">
        <v>34</v>
      </c>
      <c r="G2067" s="833" t="s">
        <v>19</v>
      </c>
      <c r="H2067" s="833" t="s">
        <v>19</v>
      </c>
      <c r="I2067" s="15"/>
      <c r="J2067" s="15"/>
      <c r="K2067" s="50" t="s">
        <v>21</v>
      </c>
      <c r="L2067" s="47" t="s">
        <v>105</v>
      </c>
      <c r="M2067" s="51" t="s">
        <v>1832</v>
      </c>
      <c r="N2067" s="52" t="s">
        <v>490</v>
      </c>
      <c r="O2067" s="824"/>
      <c r="P2067" s="271"/>
      <c r="Q2067" s="825">
        <v>2180</v>
      </c>
      <c r="R2067" s="826">
        <v>1520</v>
      </c>
      <c r="S2067" s="827">
        <v>650</v>
      </c>
      <c r="T2067" s="828">
        <v>990</v>
      </c>
      <c r="U2067" s="829">
        <v>1330</v>
      </c>
      <c r="V2067" s="830">
        <f t="shared" ref="V2067" si="2054">SUM(Q2067:U2068)</f>
        <v>6670</v>
      </c>
      <c r="W2067" s="378" t="s">
        <v>3389</v>
      </c>
      <c r="X2067" s="824"/>
      <c r="Y2067" s="859" t="s">
        <v>5495</v>
      </c>
      <c r="Z2067" s="824"/>
    </row>
    <row r="2068" spans="1:26">
      <c r="A2068" s="817" t="s">
        <v>1246</v>
      </c>
      <c r="B2068" s="817"/>
      <c r="C2068" s="831" t="s">
        <v>172</v>
      </c>
      <c r="D2068" s="819" t="s">
        <v>2</v>
      </c>
      <c r="E2068" s="841" t="s">
        <v>54</v>
      </c>
      <c r="F2068" s="821" t="s">
        <v>34</v>
      </c>
      <c r="G2068" s="833" t="s">
        <v>19</v>
      </c>
      <c r="H2068" s="833" t="s">
        <v>19</v>
      </c>
      <c r="I2068" s="15"/>
      <c r="J2068" s="15"/>
      <c r="K2068" s="46" t="s">
        <v>21</v>
      </c>
      <c r="L2068" s="41" t="s">
        <v>3</v>
      </c>
      <c r="M2068" s="51" t="s">
        <v>2018</v>
      </c>
      <c r="N2068" s="52" t="s">
        <v>495</v>
      </c>
      <c r="O2068" s="824"/>
      <c r="P2068" s="271"/>
      <c r="Q2068" s="825"/>
      <c r="R2068" s="826"/>
      <c r="S2068" s="827"/>
      <c r="T2068" s="828"/>
      <c r="U2068" s="829"/>
      <c r="V2068" s="830"/>
      <c r="W2068" s="380" t="s">
        <v>4450</v>
      </c>
      <c r="X2068" s="824"/>
      <c r="Y2068" s="859" t="s">
        <v>5495</v>
      </c>
      <c r="Z2068" s="824"/>
    </row>
    <row r="2069" spans="1:26">
      <c r="A2069" s="817" t="s">
        <v>1246</v>
      </c>
      <c r="B2069" s="817" t="s">
        <v>1413</v>
      </c>
      <c r="C2069" s="818" t="s">
        <v>329</v>
      </c>
      <c r="D2069" s="819" t="str">
        <f t="shared" ref="D2069" si="2055">B2069&amp;" "&amp;" "&amp;C2069</f>
        <v>04-057  勇者レック</v>
      </c>
      <c r="E2069" s="841" t="s">
        <v>54</v>
      </c>
      <c r="F2069" s="821" t="s">
        <v>34</v>
      </c>
      <c r="G2069" s="833" t="s">
        <v>19</v>
      </c>
      <c r="H2069" s="833" t="s">
        <v>19</v>
      </c>
      <c r="I2069" s="15"/>
      <c r="J2069" s="15"/>
      <c r="K2069" s="46" t="s">
        <v>21</v>
      </c>
      <c r="L2069" s="41" t="s">
        <v>131</v>
      </c>
      <c r="M2069" s="51" t="s">
        <v>1833</v>
      </c>
      <c r="N2069" s="52" t="s">
        <v>491</v>
      </c>
      <c r="O2069" s="824"/>
      <c r="P2069" s="271"/>
      <c r="Q2069" s="825">
        <v>2080</v>
      </c>
      <c r="R2069" s="826">
        <v>1350</v>
      </c>
      <c r="S2069" s="827">
        <v>1180</v>
      </c>
      <c r="T2069" s="828">
        <v>1130</v>
      </c>
      <c r="U2069" s="829">
        <v>880</v>
      </c>
      <c r="V2069" s="830">
        <f t="shared" ref="V2069" si="2056">SUM(Q2069:U2070)</f>
        <v>6620</v>
      </c>
      <c r="W2069" s="824"/>
      <c r="X2069" s="824"/>
      <c r="Y2069" s="706"/>
      <c r="Z2069" s="824"/>
    </row>
    <row r="2070" spans="1:26">
      <c r="A2070" s="817" t="s">
        <v>1246</v>
      </c>
      <c r="B2070" s="817"/>
      <c r="C2070" s="818" t="s">
        <v>329</v>
      </c>
      <c r="D2070" s="819" t="s">
        <v>2</v>
      </c>
      <c r="E2070" s="841" t="s">
        <v>54</v>
      </c>
      <c r="F2070" s="821" t="s">
        <v>34</v>
      </c>
      <c r="G2070" s="833" t="s">
        <v>19</v>
      </c>
      <c r="H2070" s="833" t="s">
        <v>19</v>
      </c>
      <c r="I2070" s="15"/>
      <c r="J2070" s="15"/>
      <c r="K2070" s="46" t="s">
        <v>21</v>
      </c>
      <c r="L2070" s="41" t="s">
        <v>131</v>
      </c>
      <c r="M2070" s="51" t="s">
        <v>1834</v>
      </c>
      <c r="N2070" s="52" t="s">
        <v>491</v>
      </c>
      <c r="O2070" s="824"/>
      <c r="P2070" s="271"/>
      <c r="Q2070" s="825"/>
      <c r="R2070" s="826"/>
      <c r="S2070" s="827"/>
      <c r="T2070" s="828"/>
      <c r="U2070" s="829"/>
      <c r="V2070" s="830"/>
      <c r="W2070" s="824"/>
      <c r="X2070" s="824"/>
      <c r="Y2070" s="706"/>
      <c r="Z2070" s="824"/>
    </row>
    <row r="2071" spans="1:26">
      <c r="A2071" s="817" t="s">
        <v>1246</v>
      </c>
      <c r="B2071" s="817" t="s">
        <v>1414</v>
      </c>
      <c r="C2071" s="831" t="s">
        <v>3383</v>
      </c>
      <c r="D2071" s="819" t="str">
        <f t="shared" ref="D2071" si="2057">B2071&amp;" "&amp;" "&amp;C2071</f>
        <v>04-058  テリー</v>
      </c>
      <c r="E2071" s="841" t="s">
        <v>54</v>
      </c>
      <c r="F2071" s="821" t="s">
        <v>34</v>
      </c>
      <c r="G2071" s="833" t="s">
        <v>19</v>
      </c>
      <c r="H2071" s="833" t="s">
        <v>19</v>
      </c>
      <c r="I2071" s="17"/>
      <c r="J2071" s="17"/>
      <c r="K2071" s="7" t="s">
        <v>37</v>
      </c>
      <c r="L2071" s="41" t="s">
        <v>20</v>
      </c>
      <c r="M2071" s="51" t="s">
        <v>1425</v>
      </c>
      <c r="N2071" s="52" t="s">
        <v>494</v>
      </c>
      <c r="O2071" s="824"/>
      <c r="P2071" s="271"/>
      <c r="Q2071" s="825">
        <v>2040</v>
      </c>
      <c r="R2071" s="826">
        <v>1370</v>
      </c>
      <c r="S2071" s="827">
        <v>1050</v>
      </c>
      <c r="T2071" s="828">
        <v>1240</v>
      </c>
      <c r="U2071" s="829">
        <v>920</v>
      </c>
      <c r="V2071" s="830">
        <f t="shared" ref="V2071" si="2058">SUM(Q2071:U2072)</f>
        <v>6620</v>
      </c>
      <c r="W2071" s="824"/>
      <c r="X2071" s="824"/>
      <c r="Y2071" s="706"/>
      <c r="Z2071" s="824"/>
    </row>
    <row r="2072" spans="1:26">
      <c r="A2072" s="817" t="s">
        <v>1246</v>
      </c>
      <c r="B2072" s="817"/>
      <c r="C2072" s="831" t="s">
        <v>3383</v>
      </c>
      <c r="D2072" s="819" t="s">
        <v>2</v>
      </c>
      <c r="E2072" s="841" t="s">
        <v>54</v>
      </c>
      <c r="F2072" s="821" t="s">
        <v>34</v>
      </c>
      <c r="G2072" s="833" t="s">
        <v>19</v>
      </c>
      <c r="H2072" s="833" t="s">
        <v>19</v>
      </c>
      <c r="I2072" s="17"/>
      <c r="J2072" s="17"/>
      <c r="K2072" s="7" t="s">
        <v>37</v>
      </c>
      <c r="L2072" s="41" t="s">
        <v>98</v>
      </c>
      <c r="M2072" s="51" t="s">
        <v>1835</v>
      </c>
      <c r="N2072" s="52" t="s">
        <v>491</v>
      </c>
      <c r="O2072" s="824"/>
      <c r="P2072" s="271"/>
      <c r="Q2072" s="825"/>
      <c r="R2072" s="826"/>
      <c r="S2072" s="827"/>
      <c r="T2072" s="828"/>
      <c r="U2072" s="829"/>
      <c r="V2072" s="830"/>
      <c r="W2072" s="824"/>
      <c r="X2072" s="824"/>
      <c r="Y2072" s="706"/>
      <c r="Z2072" s="824"/>
    </row>
    <row r="2073" spans="1:26">
      <c r="A2073" s="817" t="s">
        <v>1246</v>
      </c>
      <c r="B2073" s="817" t="s">
        <v>1415</v>
      </c>
      <c r="C2073" s="831" t="s">
        <v>1727</v>
      </c>
      <c r="D2073" s="819" t="str">
        <f t="shared" ref="D2073" si="2059">B2073&amp;" "&amp;" "&amp;C2073</f>
        <v>04-059  ミレーユ</v>
      </c>
      <c r="E2073" s="841" t="s">
        <v>54</v>
      </c>
      <c r="F2073" s="821" t="s">
        <v>34</v>
      </c>
      <c r="G2073" s="822" t="s">
        <v>40</v>
      </c>
      <c r="H2073" s="843" t="s">
        <v>80</v>
      </c>
      <c r="I2073" s="17"/>
      <c r="J2073" s="17"/>
      <c r="K2073" s="46" t="s">
        <v>21</v>
      </c>
      <c r="L2073" s="41" t="s">
        <v>131</v>
      </c>
      <c r="M2073" s="51" t="s">
        <v>3665</v>
      </c>
      <c r="N2073" s="52" t="s">
        <v>491</v>
      </c>
      <c r="O2073" s="824"/>
      <c r="P2073" s="271"/>
      <c r="Q2073" s="825">
        <v>2000</v>
      </c>
      <c r="R2073" s="826">
        <v>1030</v>
      </c>
      <c r="S2073" s="827">
        <v>1320</v>
      </c>
      <c r="T2073" s="828">
        <v>1350</v>
      </c>
      <c r="U2073" s="829">
        <v>920</v>
      </c>
      <c r="V2073" s="830">
        <f t="shared" ref="V2073" si="2060">SUM(Q2073:U2074)</f>
        <v>6620</v>
      </c>
      <c r="W2073" s="824"/>
      <c r="X2073" s="824"/>
      <c r="Y2073" s="706"/>
      <c r="Z2073" s="824"/>
    </row>
    <row r="2074" spans="1:26">
      <c r="A2074" s="817" t="s">
        <v>1246</v>
      </c>
      <c r="B2074" s="817"/>
      <c r="C2074" s="831" t="s">
        <v>1727</v>
      </c>
      <c r="D2074" s="819" t="s">
        <v>2</v>
      </c>
      <c r="E2074" s="841" t="s">
        <v>54</v>
      </c>
      <c r="F2074" s="821" t="s">
        <v>34</v>
      </c>
      <c r="G2074" s="822" t="s">
        <v>40</v>
      </c>
      <c r="H2074" s="843" t="s">
        <v>80</v>
      </c>
      <c r="I2074" s="17"/>
      <c r="J2074" s="17"/>
      <c r="K2074" s="11" t="s">
        <v>81</v>
      </c>
      <c r="L2074" s="47" t="s">
        <v>81</v>
      </c>
      <c r="M2074" s="51" t="s">
        <v>1756</v>
      </c>
      <c r="N2074" s="54" t="s">
        <v>490</v>
      </c>
      <c r="O2074" s="824"/>
      <c r="P2074" s="271"/>
      <c r="Q2074" s="825"/>
      <c r="R2074" s="826"/>
      <c r="S2074" s="827"/>
      <c r="T2074" s="828"/>
      <c r="U2074" s="829"/>
      <c r="V2074" s="830"/>
      <c r="W2074" s="824"/>
      <c r="X2074" s="824"/>
      <c r="Y2074" s="706"/>
      <c r="Z2074" s="824"/>
    </row>
    <row r="2075" spans="1:26">
      <c r="A2075" s="817" t="s">
        <v>1246</v>
      </c>
      <c r="B2075" s="817" t="s">
        <v>1416</v>
      </c>
      <c r="C2075" s="831" t="s">
        <v>1726</v>
      </c>
      <c r="D2075" s="819" t="str">
        <f t="shared" ref="D2075" si="2061">B2075&amp;" "&amp;" "&amp;C2075</f>
        <v>04-060  ハッサン</v>
      </c>
      <c r="E2075" s="841" t="s">
        <v>54</v>
      </c>
      <c r="F2075" s="821" t="s">
        <v>34</v>
      </c>
      <c r="G2075" s="833" t="s">
        <v>19</v>
      </c>
      <c r="H2075" s="833" t="s">
        <v>19</v>
      </c>
      <c r="I2075" s="17"/>
      <c r="J2075" s="17"/>
      <c r="K2075" s="46" t="s">
        <v>21</v>
      </c>
      <c r="L2075" s="41" t="s">
        <v>3</v>
      </c>
      <c r="M2075" s="51" t="s">
        <v>2019</v>
      </c>
      <c r="N2075" s="52" t="s">
        <v>491</v>
      </c>
      <c r="O2075" s="824"/>
      <c r="P2075" s="271"/>
      <c r="Q2075" s="825">
        <v>2290</v>
      </c>
      <c r="R2075" s="826">
        <v>1510</v>
      </c>
      <c r="S2075" s="827">
        <v>920</v>
      </c>
      <c r="T2075" s="828">
        <v>760</v>
      </c>
      <c r="U2075" s="829">
        <v>1140</v>
      </c>
      <c r="V2075" s="830">
        <f t="shared" ref="V2075" si="2062">SUM(Q2075:U2076)</f>
        <v>6620</v>
      </c>
      <c r="W2075" s="824"/>
      <c r="X2075" s="824"/>
      <c r="Y2075" s="706"/>
      <c r="Z2075" s="824"/>
    </row>
    <row r="2076" spans="1:26">
      <c r="A2076" s="817" t="s">
        <v>1246</v>
      </c>
      <c r="B2076" s="817"/>
      <c r="C2076" s="831" t="s">
        <v>1726</v>
      </c>
      <c r="D2076" s="819" t="s">
        <v>2</v>
      </c>
      <c r="E2076" s="841" t="s">
        <v>54</v>
      </c>
      <c r="F2076" s="821" t="s">
        <v>34</v>
      </c>
      <c r="G2076" s="833" t="s">
        <v>19</v>
      </c>
      <c r="H2076" s="833" t="s">
        <v>19</v>
      </c>
      <c r="I2076" s="17"/>
      <c r="J2076" s="17"/>
      <c r="K2076" s="46" t="s">
        <v>21</v>
      </c>
      <c r="L2076" s="41" t="s">
        <v>131</v>
      </c>
      <c r="M2076" s="51" t="s">
        <v>1836</v>
      </c>
      <c r="N2076" s="52" t="s">
        <v>491</v>
      </c>
      <c r="O2076" s="824"/>
      <c r="P2076" s="271"/>
      <c r="Q2076" s="825"/>
      <c r="R2076" s="826"/>
      <c r="S2076" s="827"/>
      <c r="T2076" s="828"/>
      <c r="U2076" s="829"/>
      <c r="V2076" s="830"/>
      <c r="W2076" s="824"/>
      <c r="X2076" s="824"/>
      <c r="Y2076" s="706"/>
      <c r="Z2076" s="824"/>
    </row>
    <row r="2077" spans="1:26">
      <c r="A2077" s="817" t="s">
        <v>1246</v>
      </c>
      <c r="B2077" s="817" t="s">
        <v>1417</v>
      </c>
      <c r="C2077" s="831" t="s">
        <v>3377</v>
      </c>
      <c r="D2077" s="819" t="str">
        <f t="shared" ref="D2077" si="2063">B2077&amp;" "&amp;" "&amp;C2077</f>
        <v>04-061  デュラン</v>
      </c>
      <c r="E2077" s="841" t="s">
        <v>54</v>
      </c>
      <c r="F2077" s="840" t="s">
        <v>74</v>
      </c>
      <c r="G2077" s="833" t="s">
        <v>19</v>
      </c>
      <c r="H2077" s="833" t="s">
        <v>19</v>
      </c>
      <c r="I2077" s="17"/>
      <c r="J2077" s="17"/>
      <c r="K2077" s="46" t="s">
        <v>21</v>
      </c>
      <c r="L2077" s="41" t="s">
        <v>131</v>
      </c>
      <c r="M2077" s="51" t="s">
        <v>1837</v>
      </c>
      <c r="N2077" s="52" t="s">
        <v>491</v>
      </c>
      <c r="O2077" s="824"/>
      <c r="P2077" s="271"/>
      <c r="Q2077" s="825">
        <v>2210</v>
      </c>
      <c r="R2077" s="826">
        <v>1340</v>
      </c>
      <c r="S2077" s="827">
        <v>840</v>
      </c>
      <c r="T2077" s="828">
        <v>1070</v>
      </c>
      <c r="U2077" s="829">
        <v>1160</v>
      </c>
      <c r="V2077" s="830">
        <f t="shared" ref="V2077" si="2064">SUM(Q2077:U2078)</f>
        <v>6620</v>
      </c>
      <c r="W2077" s="824" t="s">
        <v>4679</v>
      </c>
      <c r="X2077" s="824"/>
      <c r="Y2077" s="706"/>
      <c r="Z2077" s="824"/>
    </row>
    <row r="2078" spans="1:26">
      <c r="A2078" s="817" t="s">
        <v>1246</v>
      </c>
      <c r="B2078" s="817"/>
      <c r="C2078" s="831" t="s">
        <v>3377</v>
      </c>
      <c r="D2078" s="819" t="s">
        <v>2</v>
      </c>
      <c r="E2078" s="841" t="s">
        <v>54</v>
      </c>
      <c r="F2078" s="840" t="s">
        <v>74</v>
      </c>
      <c r="G2078" s="833" t="s">
        <v>19</v>
      </c>
      <c r="H2078" s="833" t="s">
        <v>19</v>
      </c>
      <c r="I2078" s="17"/>
      <c r="J2078" s="17"/>
      <c r="K2078" s="50" t="s">
        <v>21</v>
      </c>
      <c r="L2078" s="47" t="s">
        <v>506</v>
      </c>
      <c r="M2078" s="51" t="s">
        <v>1838</v>
      </c>
      <c r="N2078" s="54" t="s">
        <v>491</v>
      </c>
      <c r="O2078" s="824"/>
      <c r="P2078" s="271"/>
      <c r="Q2078" s="825"/>
      <c r="R2078" s="826"/>
      <c r="S2078" s="827"/>
      <c r="T2078" s="828"/>
      <c r="U2078" s="829"/>
      <c r="V2078" s="830"/>
      <c r="W2078" s="824" t="s">
        <v>4679</v>
      </c>
      <c r="X2078" s="824"/>
      <c r="Y2078" s="706"/>
      <c r="Z2078" s="824"/>
    </row>
    <row r="2079" spans="1:26">
      <c r="A2079" s="817" t="s">
        <v>1246</v>
      </c>
      <c r="B2079" s="817" t="s">
        <v>1418</v>
      </c>
      <c r="C2079" s="831" t="s">
        <v>1725</v>
      </c>
      <c r="D2079" s="819" t="str">
        <f t="shared" ref="D2079" si="2065">B2079&amp;" "&amp;" "&amp;C2079</f>
        <v>04-062  グラコス</v>
      </c>
      <c r="E2079" s="841" t="s">
        <v>54</v>
      </c>
      <c r="F2079" s="840" t="s">
        <v>74</v>
      </c>
      <c r="G2079" s="833" t="s">
        <v>19</v>
      </c>
      <c r="H2079" s="822" t="s">
        <v>40</v>
      </c>
      <c r="I2079" s="17"/>
      <c r="J2079" s="17"/>
      <c r="K2079" s="50" t="s">
        <v>21</v>
      </c>
      <c r="L2079" s="47" t="s">
        <v>105</v>
      </c>
      <c r="M2079" s="51" t="s">
        <v>1839</v>
      </c>
      <c r="N2079" s="52" t="s">
        <v>496</v>
      </c>
      <c r="O2079" s="824"/>
      <c r="P2079" s="271"/>
      <c r="Q2079" s="825">
        <v>2170</v>
      </c>
      <c r="R2079" s="826">
        <v>1300</v>
      </c>
      <c r="S2079" s="827">
        <v>1030</v>
      </c>
      <c r="T2079" s="828">
        <v>990</v>
      </c>
      <c r="U2079" s="829">
        <v>1130</v>
      </c>
      <c r="V2079" s="830">
        <f t="shared" ref="V2079" si="2066">SUM(Q2079:U2080)</f>
        <v>6620</v>
      </c>
      <c r="W2079" s="443" t="s">
        <v>4679</v>
      </c>
      <c r="X2079" s="824"/>
      <c r="Y2079" s="706"/>
      <c r="Z2079" s="824"/>
    </row>
    <row r="2080" spans="1:26">
      <c r="A2080" s="817" t="s">
        <v>1246</v>
      </c>
      <c r="B2080" s="817"/>
      <c r="C2080" s="831" t="s">
        <v>1725</v>
      </c>
      <c r="D2080" s="819" t="s">
        <v>2</v>
      </c>
      <c r="E2080" s="841" t="s">
        <v>54</v>
      </c>
      <c r="F2080" s="840" t="s">
        <v>74</v>
      </c>
      <c r="G2080" s="833" t="s">
        <v>19</v>
      </c>
      <c r="H2080" s="822" t="s">
        <v>40</v>
      </c>
      <c r="I2080" s="17"/>
      <c r="J2080" s="17"/>
      <c r="K2080" s="7" t="s">
        <v>37</v>
      </c>
      <c r="L2080" s="41" t="s">
        <v>20</v>
      </c>
      <c r="M2080" s="51" t="s">
        <v>3666</v>
      </c>
      <c r="N2080" s="52" t="s">
        <v>491</v>
      </c>
      <c r="O2080" s="824"/>
      <c r="P2080" s="271"/>
      <c r="Q2080" s="825"/>
      <c r="R2080" s="826"/>
      <c r="S2080" s="827"/>
      <c r="T2080" s="828"/>
      <c r="U2080" s="829"/>
      <c r="V2080" s="830"/>
      <c r="W2080" s="443" t="s">
        <v>4442</v>
      </c>
      <c r="X2080" s="824"/>
      <c r="Y2080" s="706"/>
      <c r="Z2080" s="824"/>
    </row>
    <row r="2081" spans="1:26">
      <c r="A2081" s="817" t="s">
        <v>1246</v>
      </c>
      <c r="B2081" s="817" t="s">
        <v>1419</v>
      </c>
      <c r="C2081" s="831" t="s">
        <v>3367</v>
      </c>
      <c r="D2081" s="819" t="str">
        <f t="shared" ref="D2081" si="2067">B2081&amp;" "&amp;" "&amp;C2081</f>
        <v>04-063  ジャミラス</v>
      </c>
      <c r="E2081" s="841" t="s">
        <v>54</v>
      </c>
      <c r="F2081" s="840" t="s">
        <v>74</v>
      </c>
      <c r="G2081" s="833" t="s">
        <v>19</v>
      </c>
      <c r="H2081" s="842" t="s">
        <v>89</v>
      </c>
      <c r="I2081" s="17"/>
      <c r="J2081" s="17"/>
      <c r="K2081" s="8" t="s">
        <v>99</v>
      </c>
      <c r="L2081" s="47" t="s">
        <v>506</v>
      </c>
      <c r="M2081" s="51" t="s">
        <v>3667</v>
      </c>
      <c r="N2081" s="52" t="s">
        <v>491</v>
      </c>
      <c r="O2081" s="824"/>
      <c r="P2081" s="271"/>
      <c r="Q2081" s="825">
        <v>2100</v>
      </c>
      <c r="R2081" s="826">
        <v>1320</v>
      </c>
      <c r="S2081" s="827">
        <v>990</v>
      </c>
      <c r="T2081" s="828">
        <v>1130</v>
      </c>
      <c r="U2081" s="829">
        <v>1090</v>
      </c>
      <c r="V2081" s="830">
        <f t="shared" ref="V2081" si="2068">SUM(Q2081:U2082)</f>
        <v>6630</v>
      </c>
      <c r="W2081" s="824" t="s">
        <v>4679</v>
      </c>
      <c r="X2081" s="824"/>
      <c r="Y2081" s="706"/>
      <c r="Z2081" s="824"/>
    </row>
    <row r="2082" spans="1:26">
      <c r="A2082" s="817" t="s">
        <v>1246</v>
      </c>
      <c r="B2082" s="817"/>
      <c r="C2082" s="831" t="s">
        <v>3367</v>
      </c>
      <c r="D2082" s="819" t="s">
        <v>2</v>
      </c>
      <c r="E2082" s="841" t="s">
        <v>54</v>
      </c>
      <c r="F2082" s="840" t="s">
        <v>74</v>
      </c>
      <c r="G2082" s="833" t="s">
        <v>19</v>
      </c>
      <c r="H2082" s="842" t="s">
        <v>89</v>
      </c>
      <c r="I2082" s="17"/>
      <c r="J2082" s="17"/>
      <c r="K2082" s="46" t="s">
        <v>21</v>
      </c>
      <c r="L2082" s="41" t="s">
        <v>131</v>
      </c>
      <c r="M2082" s="51" t="s">
        <v>1840</v>
      </c>
      <c r="N2082" s="52" t="s">
        <v>496</v>
      </c>
      <c r="O2082" s="824"/>
      <c r="P2082" s="271"/>
      <c r="Q2082" s="825"/>
      <c r="R2082" s="826"/>
      <c r="S2082" s="827"/>
      <c r="T2082" s="828"/>
      <c r="U2082" s="829"/>
      <c r="V2082" s="830"/>
      <c r="W2082" s="824" t="s">
        <v>4679</v>
      </c>
      <c r="X2082" s="824"/>
      <c r="Y2082" s="706"/>
      <c r="Z2082" s="824"/>
    </row>
    <row r="2083" spans="1:26">
      <c r="A2083" s="817" t="s">
        <v>1246</v>
      </c>
      <c r="B2083" s="817" t="s">
        <v>1420</v>
      </c>
      <c r="C2083" s="831" t="s">
        <v>2</v>
      </c>
      <c r="D2083" s="819" t="str">
        <f t="shared" ref="D2083" si="2069">B2083&amp;" "&amp;" "&amp;C2083</f>
        <v>04-064  ダイ</v>
      </c>
      <c r="E2083" s="820" t="s">
        <v>2700</v>
      </c>
      <c r="F2083" s="821" t="s">
        <v>34</v>
      </c>
      <c r="G2083" s="833" t="s">
        <v>19</v>
      </c>
      <c r="H2083" s="833" t="s">
        <v>19</v>
      </c>
      <c r="I2083" s="17"/>
      <c r="J2083" s="17"/>
      <c r="K2083" s="46" t="s">
        <v>21</v>
      </c>
      <c r="L2083" s="41" t="s">
        <v>131</v>
      </c>
      <c r="M2083" s="51" t="s">
        <v>1841</v>
      </c>
      <c r="N2083" s="52" t="s">
        <v>491</v>
      </c>
      <c r="O2083" s="824"/>
      <c r="P2083" s="271"/>
      <c r="Q2083" s="825">
        <v>2240</v>
      </c>
      <c r="R2083" s="826">
        <v>1600</v>
      </c>
      <c r="S2083" s="827">
        <v>890</v>
      </c>
      <c r="T2083" s="828">
        <v>1300</v>
      </c>
      <c r="U2083" s="829">
        <v>980</v>
      </c>
      <c r="V2083" s="830">
        <f t="shared" ref="V2083" si="2070">SUM(Q2083:U2084)</f>
        <v>7010</v>
      </c>
      <c r="W2083" s="824" t="s">
        <v>3389</v>
      </c>
      <c r="X2083" s="824"/>
      <c r="Y2083" s="706"/>
      <c r="Z2083" s="824"/>
    </row>
    <row r="2084" spans="1:26">
      <c r="A2084" s="817" t="s">
        <v>1246</v>
      </c>
      <c r="B2084" s="817"/>
      <c r="C2084" s="831" t="s">
        <v>2</v>
      </c>
      <c r="D2084" s="819" t="s">
        <v>2</v>
      </c>
      <c r="E2084" s="820" t="s">
        <v>2700</v>
      </c>
      <c r="F2084" s="821" t="s">
        <v>34</v>
      </c>
      <c r="G2084" s="833" t="s">
        <v>19</v>
      </c>
      <c r="H2084" s="833" t="s">
        <v>19</v>
      </c>
      <c r="I2084" s="17"/>
      <c r="J2084" s="17"/>
      <c r="K2084" s="50" t="s">
        <v>21</v>
      </c>
      <c r="L2084" s="47" t="s">
        <v>105</v>
      </c>
      <c r="M2084" s="39" t="s">
        <v>1842</v>
      </c>
      <c r="N2084" s="52" t="s">
        <v>494</v>
      </c>
      <c r="O2084" s="824"/>
      <c r="P2084" s="271"/>
      <c r="Q2084" s="825"/>
      <c r="R2084" s="826"/>
      <c r="S2084" s="827"/>
      <c r="T2084" s="828"/>
      <c r="U2084" s="829"/>
      <c r="V2084" s="830"/>
      <c r="W2084" s="824" t="s">
        <v>3389</v>
      </c>
      <c r="X2084" s="824"/>
      <c r="Y2084" s="706"/>
      <c r="Z2084" s="824"/>
    </row>
    <row r="2085" spans="1:26">
      <c r="A2085" s="817" t="s">
        <v>1246</v>
      </c>
      <c r="B2085" s="817" t="s">
        <v>1421</v>
      </c>
      <c r="C2085" s="831" t="s">
        <v>32</v>
      </c>
      <c r="D2085" s="819" t="str">
        <f t="shared" ref="D2085" si="2071">B2085&amp;" "&amp;" "&amp;C2085</f>
        <v>04-065  バラン</v>
      </c>
      <c r="E2085" s="820" t="s">
        <v>2700</v>
      </c>
      <c r="F2085" s="832" t="s">
        <v>35</v>
      </c>
      <c r="G2085" s="833" t="s">
        <v>19</v>
      </c>
      <c r="H2085" s="822" t="s">
        <v>40</v>
      </c>
      <c r="I2085" s="15"/>
      <c r="J2085" s="15"/>
      <c r="K2085" s="50" t="s">
        <v>21</v>
      </c>
      <c r="L2085" s="312" t="s">
        <v>4255</v>
      </c>
      <c r="M2085" s="51" t="s">
        <v>1843</v>
      </c>
      <c r="N2085" s="54" t="s">
        <v>494</v>
      </c>
      <c r="O2085" s="824"/>
      <c r="P2085" s="271"/>
      <c r="Q2085" s="825">
        <v>2310</v>
      </c>
      <c r="R2085" s="826">
        <v>1520</v>
      </c>
      <c r="S2085" s="827">
        <v>1170</v>
      </c>
      <c r="T2085" s="828">
        <v>1180</v>
      </c>
      <c r="U2085" s="829">
        <v>870</v>
      </c>
      <c r="V2085" s="830">
        <f t="shared" ref="V2085" si="2072">SUM(Q2085:U2086)</f>
        <v>7050</v>
      </c>
      <c r="W2085" s="824" t="s">
        <v>4687</v>
      </c>
      <c r="X2085" s="824"/>
      <c r="Y2085" s="706"/>
      <c r="Z2085" s="824"/>
    </row>
    <row r="2086" spans="1:26">
      <c r="A2086" s="817" t="s">
        <v>1246</v>
      </c>
      <c r="B2086" s="817"/>
      <c r="C2086" s="831" t="s">
        <v>32</v>
      </c>
      <c r="D2086" s="819" t="s">
        <v>2</v>
      </c>
      <c r="E2086" s="820" t="s">
        <v>2700</v>
      </c>
      <c r="F2086" s="832" t="s">
        <v>35</v>
      </c>
      <c r="G2086" s="833" t="s">
        <v>19</v>
      </c>
      <c r="H2086" s="822" t="s">
        <v>40</v>
      </c>
      <c r="I2086" s="15"/>
      <c r="J2086" s="15"/>
      <c r="K2086" s="46" t="s">
        <v>21</v>
      </c>
      <c r="L2086" s="41" t="s">
        <v>131</v>
      </c>
      <c r="M2086" s="51" t="s">
        <v>1844</v>
      </c>
      <c r="N2086" s="54" t="s">
        <v>491</v>
      </c>
      <c r="O2086" s="824"/>
      <c r="P2086" s="271"/>
      <c r="Q2086" s="825"/>
      <c r="R2086" s="826"/>
      <c r="S2086" s="827"/>
      <c r="T2086" s="828"/>
      <c r="U2086" s="829"/>
      <c r="V2086" s="830"/>
      <c r="W2086" s="824" t="s">
        <v>4687</v>
      </c>
      <c r="X2086" s="824"/>
      <c r="Y2086" s="706"/>
      <c r="Z2086" s="824"/>
    </row>
    <row r="2087" spans="1:26">
      <c r="A2087" s="817" t="s">
        <v>1246</v>
      </c>
      <c r="B2087" s="817" t="s">
        <v>1640</v>
      </c>
      <c r="C2087" s="831" t="s">
        <v>4610</v>
      </c>
      <c r="D2087" s="819" t="str">
        <f t="shared" ref="D2087" si="2073">B2087&amp;" "&amp;" "&amp;C2087</f>
        <v>04-066  魔王ムドー</v>
      </c>
      <c r="E2087" s="820" t="s">
        <v>2700</v>
      </c>
      <c r="F2087" s="840" t="s">
        <v>74</v>
      </c>
      <c r="G2087" s="842" t="s">
        <v>89</v>
      </c>
      <c r="H2087" s="835" t="s">
        <v>88</v>
      </c>
      <c r="I2087" s="15"/>
      <c r="J2087" s="15"/>
      <c r="K2087" s="7" t="s">
        <v>37</v>
      </c>
      <c r="L2087" s="47" t="s">
        <v>453</v>
      </c>
      <c r="M2087" s="51" t="s">
        <v>3668</v>
      </c>
      <c r="N2087" s="54" t="s">
        <v>491</v>
      </c>
      <c r="O2087" s="824"/>
      <c r="P2087" s="271"/>
      <c r="Q2087" s="825">
        <v>2210</v>
      </c>
      <c r="R2087" s="826">
        <v>1040</v>
      </c>
      <c r="S2087" s="827">
        <v>1300</v>
      </c>
      <c r="T2087" s="828">
        <v>1320</v>
      </c>
      <c r="U2087" s="829">
        <v>1100</v>
      </c>
      <c r="V2087" s="830">
        <f t="shared" ref="V2087" si="2074">SUM(Q2087:U2088)</f>
        <v>6970</v>
      </c>
      <c r="W2087" s="824" t="s">
        <v>4679</v>
      </c>
      <c r="X2087" s="824"/>
      <c r="Y2087" s="706"/>
      <c r="Z2087" s="824"/>
    </row>
    <row r="2088" spans="1:26">
      <c r="A2088" s="817" t="s">
        <v>1246</v>
      </c>
      <c r="B2088" s="817"/>
      <c r="C2088" s="831" t="s">
        <v>4610</v>
      </c>
      <c r="D2088" s="819" t="s">
        <v>2</v>
      </c>
      <c r="E2088" s="820" t="s">
        <v>2700</v>
      </c>
      <c r="F2088" s="840" t="s">
        <v>74</v>
      </c>
      <c r="G2088" s="842" t="s">
        <v>89</v>
      </c>
      <c r="H2088" s="835" t="s">
        <v>88</v>
      </c>
      <c r="I2088" s="15"/>
      <c r="J2088" s="15"/>
      <c r="K2088" s="8" t="s">
        <v>99</v>
      </c>
      <c r="L2088" s="49" t="s">
        <v>269</v>
      </c>
      <c r="M2088" s="51" t="s">
        <v>3669</v>
      </c>
      <c r="N2088" s="54" t="s">
        <v>492</v>
      </c>
      <c r="O2088" s="824"/>
      <c r="P2088" s="271"/>
      <c r="Q2088" s="825"/>
      <c r="R2088" s="826"/>
      <c r="S2088" s="827"/>
      <c r="T2088" s="828"/>
      <c r="U2088" s="829"/>
      <c r="V2088" s="830"/>
      <c r="W2088" s="824" t="s">
        <v>4679</v>
      </c>
      <c r="X2088" s="824"/>
      <c r="Y2088" s="706"/>
      <c r="Z2088" s="824"/>
    </row>
    <row r="2089" spans="1:26">
      <c r="A2089" s="817" t="s">
        <v>1244</v>
      </c>
      <c r="B2089" s="817" t="s">
        <v>1447</v>
      </c>
      <c r="C2089" s="831" t="s">
        <v>2</v>
      </c>
      <c r="D2089" s="819" t="str">
        <f t="shared" ref="D2089" si="2075">B2089&amp;" "&amp;" "&amp;C2089</f>
        <v>03-001  ダイ</v>
      </c>
      <c r="E2089" s="858" t="s">
        <v>609</v>
      </c>
      <c r="F2089" s="821" t="s">
        <v>34</v>
      </c>
      <c r="G2089" s="833" t="s">
        <v>19</v>
      </c>
      <c r="H2089" s="822" t="s">
        <v>40</v>
      </c>
      <c r="I2089" s="845"/>
      <c r="J2089" s="845"/>
      <c r="K2089" s="50" t="s">
        <v>21</v>
      </c>
      <c r="L2089" s="47" t="s">
        <v>506</v>
      </c>
      <c r="M2089" s="51" t="s">
        <v>1845</v>
      </c>
      <c r="N2089" s="52" t="s">
        <v>491</v>
      </c>
      <c r="O2089" s="824"/>
      <c r="P2089" s="271"/>
      <c r="Q2089" s="825">
        <v>1330</v>
      </c>
      <c r="R2089" s="826">
        <v>960</v>
      </c>
      <c r="S2089" s="827">
        <v>370</v>
      </c>
      <c r="T2089" s="828">
        <v>730</v>
      </c>
      <c r="U2089" s="829">
        <v>610</v>
      </c>
      <c r="V2089" s="830">
        <f t="shared" ref="V2089" si="2076">SUM(Q2089:U2090)</f>
        <v>4000</v>
      </c>
      <c r="W2089" s="824" t="s">
        <v>3389</v>
      </c>
      <c r="X2089" s="824"/>
      <c r="Y2089" s="706"/>
      <c r="Z2089" s="824"/>
    </row>
    <row r="2090" spans="1:26">
      <c r="A2090" s="817" t="s">
        <v>1244</v>
      </c>
      <c r="B2090" s="817"/>
      <c r="C2090" s="831" t="s">
        <v>2</v>
      </c>
      <c r="D2090" s="819" t="s">
        <v>2</v>
      </c>
      <c r="E2090" s="858" t="s">
        <v>609</v>
      </c>
      <c r="F2090" s="821" t="s">
        <v>34</v>
      </c>
      <c r="G2090" s="833" t="s">
        <v>19</v>
      </c>
      <c r="H2090" s="822" t="s">
        <v>40</v>
      </c>
      <c r="I2090" s="845"/>
      <c r="J2090" s="845"/>
      <c r="K2090" s="42"/>
      <c r="L2090" s="42"/>
      <c r="M2090" s="51"/>
      <c r="N2090" s="53"/>
      <c r="O2090" s="824"/>
      <c r="P2090" s="271"/>
      <c r="Q2090" s="825"/>
      <c r="R2090" s="826"/>
      <c r="S2090" s="827"/>
      <c r="T2090" s="828"/>
      <c r="U2090" s="829"/>
      <c r="V2090" s="830"/>
      <c r="W2090" s="824" t="s">
        <v>3389</v>
      </c>
      <c r="X2090" s="824"/>
      <c r="Y2090" s="706"/>
      <c r="Z2090" s="824"/>
    </row>
    <row r="2091" spans="1:26">
      <c r="A2091" s="817" t="s">
        <v>1244</v>
      </c>
      <c r="B2091" s="817" t="s">
        <v>1448</v>
      </c>
      <c r="C2091" s="831" t="s">
        <v>38</v>
      </c>
      <c r="D2091" s="819" t="str">
        <f t="shared" ref="D2091" si="2077">B2091&amp;" "&amp;" "&amp;C2091</f>
        <v>03-002  ポップ</v>
      </c>
      <c r="E2091" s="858" t="s">
        <v>609</v>
      </c>
      <c r="F2091" s="821" t="s">
        <v>34</v>
      </c>
      <c r="G2091" s="822" t="s">
        <v>40</v>
      </c>
      <c r="H2091" s="822" t="s">
        <v>40</v>
      </c>
      <c r="I2091" s="845"/>
      <c r="J2091" s="845"/>
      <c r="K2091" s="50" t="s">
        <v>21</v>
      </c>
      <c r="L2091" s="47" t="s">
        <v>106</v>
      </c>
      <c r="M2091" s="51" t="s">
        <v>3670</v>
      </c>
      <c r="N2091" s="52" t="s">
        <v>491</v>
      </c>
      <c r="O2091" s="824"/>
      <c r="P2091" s="271"/>
      <c r="Q2091" s="825">
        <v>1240</v>
      </c>
      <c r="R2091" s="826">
        <v>410</v>
      </c>
      <c r="S2091" s="827">
        <v>1040</v>
      </c>
      <c r="T2091" s="828">
        <v>720</v>
      </c>
      <c r="U2091" s="829">
        <v>580</v>
      </c>
      <c r="V2091" s="830">
        <f t="shared" ref="V2091" si="2078">SUM(Q2091:U2092)</f>
        <v>3990</v>
      </c>
      <c r="W2091" s="824" t="s">
        <v>3389</v>
      </c>
      <c r="X2091" s="824"/>
      <c r="Y2091" s="706"/>
      <c r="Z2091" s="824"/>
    </row>
    <row r="2092" spans="1:26">
      <c r="A2092" s="817" t="s">
        <v>1244</v>
      </c>
      <c r="B2092" s="817"/>
      <c r="C2092" s="831" t="s">
        <v>38</v>
      </c>
      <c r="D2092" s="819" t="s">
        <v>2</v>
      </c>
      <c r="E2092" s="858" t="s">
        <v>609</v>
      </c>
      <c r="F2092" s="821" t="s">
        <v>34</v>
      </c>
      <c r="G2092" s="822" t="s">
        <v>40</v>
      </c>
      <c r="H2092" s="822" t="s">
        <v>40</v>
      </c>
      <c r="I2092" s="845"/>
      <c r="J2092" s="845"/>
      <c r="K2092" s="42"/>
      <c r="L2092" s="42"/>
      <c r="M2092" s="51"/>
      <c r="N2092" s="53"/>
      <c r="O2092" s="824"/>
      <c r="P2092" s="271"/>
      <c r="Q2092" s="825"/>
      <c r="R2092" s="826"/>
      <c r="S2092" s="827"/>
      <c r="T2092" s="828"/>
      <c r="U2092" s="829"/>
      <c r="V2092" s="830"/>
      <c r="W2092" s="824" t="s">
        <v>3389</v>
      </c>
      <c r="X2092" s="824"/>
      <c r="Y2092" s="706"/>
      <c r="Z2092" s="824"/>
    </row>
    <row r="2093" spans="1:26">
      <c r="A2093" s="817" t="s">
        <v>1244</v>
      </c>
      <c r="B2093" s="817" t="s">
        <v>1449</v>
      </c>
      <c r="C2093" s="831" t="s">
        <v>42</v>
      </c>
      <c r="D2093" s="819" t="str">
        <f t="shared" ref="D2093" si="2079">B2093&amp;" "&amp;" "&amp;C2093</f>
        <v>03-003  レオナ</v>
      </c>
      <c r="E2093" s="858" t="s">
        <v>609</v>
      </c>
      <c r="F2093" s="821" t="s">
        <v>34</v>
      </c>
      <c r="G2093" s="833" t="s">
        <v>19</v>
      </c>
      <c r="H2093" s="822" t="s">
        <v>40</v>
      </c>
      <c r="I2093" s="845"/>
      <c r="J2093" s="845"/>
      <c r="K2093" s="11" t="s">
        <v>81</v>
      </c>
      <c r="L2093" s="47" t="s">
        <v>81</v>
      </c>
      <c r="M2093" s="51" t="s">
        <v>3671</v>
      </c>
      <c r="N2093" s="52" t="s">
        <v>491</v>
      </c>
      <c r="O2093" s="824"/>
      <c r="P2093" s="271"/>
      <c r="Q2093" s="825">
        <v>1170</v>
      </c>
      <c r="R2093" s="826">
        <v>390</v>
      </c>
      <c r="S2093" s="827">
        <v>1010</v>
      </c>
      <c r="T2093" s="828">
        <v>780</v>
      </c>
      <c r="U2093" s="829">
        <v>620</v>
      </c>
      <c r="V2093" s="830">
        <f t="shared" ref="V2093" si="2080">SUM(Q2093:U2094)</f>
        <v>3970</v>
      </c>
      <c r="W2093" s="824" t="s">
        <v>3389</v>
      </c>
      <c r="X2093" s="824"/>
      <c r="Y2093" s="706"/>
      <c r="Z2093" s="824"/>
    </row>
    <row r="2094" spans="1:26">
      <c r="A2094" s="817" t="s">
        <v>1244</v>
      </c>
      <c r="B2094" s="817"/>
      <c r="C2094" s="831" t="s">
        <v>42</v>
      </c>
      <c r="D2094" s="819" t="s">
        <v>2</v>
      </c>
      <c r="E2094" s="858" t="s">
        <v>609</v>
      </c>
      <c r="F2094" s="821" t="s">
        <v>34</v>
      </c>
      <c r="G2094" s="833" t="s">
        <v>19</v>
      </c>
      <c r="H2094" s="822" t="s">
        <v>40</v>
      </c>
      <c r="I2094" s="845"/>
      <c r="J2094" s="845"/>
      <c r="K2094" s="42"/>
      <c r="L2094" s="42"/>
      <c r="M2094" s="51"/>
      <c r="N2094" s="53"/>
      <c r="O2094" s="824"/>
      <c r="P2094" s="271"/>
      <c r="Q2094" s="825"/>
      <c r="R2094" s="826"/>
      <c r="S2094" s="827"/>
      <c r="T2094" s="828"/>
      <c r="U2094" s="829"/>
      <c r="V2094" s="830"/>
      <c r="W2094" s="824" t="s">
        <v>3389</v>
      </c>
      <c r="X2094" s="824"/>
      <c r="Y2094" s="706"/>
      <c r="Z2094" s="824"/>
    </row>
    <row r="2095" spans="1:26">
      <c r="A2095" s="817" t="s">
        <v>1244</v>
      </c>
      <c r="B2095" s="817" t="s">
        <v>1450</v>
      </c>
      <c r="C2095" s="831" t="s">
        <v>631</v>
      </c>
      <c r="D2095" s="819" t="str">
        <f t="shared" ref="D2095" si="2081">B2095&amp;" "&amp;" "&amp;C2095</f>
        <v>03-004  スライム</v>
      </c>
      <c r="E2095" s="858" t="s">
        <v>609</v>
      </c>
      <c r="F2095" s="857" t="s">
        <v>128</v>
      </c>
      <c r="G2095" s="833" t="s">
        <v>19</v>
      </c>
      <c r="H2095" s="833" t="s">
        <v>19</v>
      </c>
      <c r="I2095" s="845"/>
      <c r="J2095" s="845"/>
      <c r="K2095" s="50" t="s">
        <v>21</v>
      </c>
      <c r="L2095" s="47" t="s">
        <v>506</v>
      </c>
      <c r="M2095" s="51" t="s">
        <v>1846</v>
      </c>
      <c r="N2095" s="52" t="s">
        <v>491</v>
      </c>
      <c r="O2095" s="824"/>
      <c r="P2095" s="271"/>
      <c r="Q2095" s="825">
        <v>1040</v>
      </c>
      <c r="R2095" s="826">
        <v>610</v>
      </c>
      <c r="S2095" s="827">
        <v>700</v>
      </c>
      <c r="T2095" s="828">
        <v>740</v>
      </c>
      <c r="U2095" s="829">
        <v>720</v>
      </c>
      <c r="V2095" s="830">
        <f t="shared" ref="V2095" si="2082">SUM(Q2095:U2096)</f>
        <v>3810</v>
      </c>
      <c r="W2095" s="824" t="s">
        <v>3399</v>
      </c>
      <c r="X2095" s="824"/>
      <c r="Y2095" s="706"/>
      <c r="Z2095" s="824"/>
    </row>
    <row r="2096" spans="1:26">
      <c r="A2096" s="817" t="s">
        <v>1244</v>
      </c>
      <c r="B2096" s="817"/>
      <c r="C2096" s="831" t="s">
        <v>631</v>
      </c>
      <c r="D2096" s="819" t="s">
        <v>2</v>
      </c>
      <c r="E2096" s="858" t="s">
        <v>609</v>
      </c>
      <c r="F2096" s="857" t="s">
        <v>128</v>
      </c>
      <c r="G2096" s="833" t="s">
        <v>19</v>
      </c>
      <c r="H2096" s="833" t="s">
        <v>19</v>
      </c>
      <c r="I2096" s="845"/>
      <c r="J2096" s="845"/>
      <c r="K2096" s="42"/>
      <c r="L2096" s="42"/>
      <c r="M2096" s="51"/>
      <c r="N2096" s="53"/>
      <c r="O2096" s="824"/>
      <c r="P2096" s="271"/>
      <c r="Q2096" s="825"/>
      <c r="R2096" s="826"/>
      <c r="S2096" s="827"/>
      <c r="T2096" s="828"/>
      <c r="U2096" s="829"/>
      <c r="V2096" s="830"/>
      <c r="W2096" s="824" t="s">
        <v>3399</v>
      </c>
      <c r="X2096" s="824"/>
      <c r="Y2096" s="706"/>
      <c r="Z2096" s="824"/>
    </row>
    <row r="2097" spans="1:26">
      <c r="A2097" s="817" t="s">
        <v>1244</v>
      </c>
      <c r="B2097" s="817" t="s">
        <v>1451</v>
      </c>
      <c r="C2097" s="831" t="s">
        <v>1208</v>
      </c>
      <c r="D2097" s="819" t="str">
        <f t="shared" ref="D2097" si="2083">B2097&amp;" "&amp;" "&amp;C2097</f>
        <v>03-005  スライムベス</v>
      </c>
      <c r="E2097" s="858" t="s">
        <v>609</v>
      </c>
      <c r="F2097" s="857" t="s">
        <v>128</v>
      </c>
      <c r="G2097" s="833" t="s">
        <v>19</v>
      </c>
      <c r="H2097" s="833" t="s">
        <v>19</v>
      </c>
      <c r="I2097" s="845"/>
      <c r="J2097" s="845"/>
      <c r="K2097" s="46" t="s">
        <v>21</v>
      </c>
      <c r="L2097" s="41" t="s">
        <v>131</v>
      </c>
      <c r="M2097" s="51" t="s">
        <v>1847</v>
      </c>
      <c r="N2097" s="52" t="s">
        <v>491</v>
      </c>
      <c r="O2097" s="824"/>
      <c r="P2097" s="271"/>
      <c r="Q2097" s="825">
        <v>1180</v>
      </c>
      <c r="R2097" s="826">
        <v>670</v>
      </c>
      <c r="S2097" s="827">
        <v>630</v>
      </c>
      <c r="T2097" s="828">
        <v>710</v>
      </c>
      <c r="U2097" s="829">
        <v>640</v>
      </c>
      <c r="V2097" s="830">
        <f t="shared" ref="V2097" si="2084">SUM(Q2097:U2098)</f>
        <v>3830</v>
      </c>
      <c r="W2097" s="824" t="s">
        <v>3399</v>
      </c>
      <c r="X2097" s="824"/>
      <c r="Y2097" s="706"/>
      <c r="Z2097" s="824"/>
    </row>
    <row r="2098" spans="1:26">
      <c r="A2098" s="817" t="s">
        <v>1244</v>
      </c>
      <c r="B2098" s="817"/>
      <c r="C2098" s="831" t="s">
        <v>1208</v>
      </c>
      <c r="D2098" s="819" t="s">
        <v>2</v>
      </c>
      <c r="E2098" s="858" t="s">
        <v>609</v>
      </c>
      <c r="F2098" s="857" t="s">
        <v>128</v>
      </c>
      <c r="G2098" s="833" t="s">
        <v>19</v>
      </c>
      <c r="H2098" s="833" t="s">
        <v>19</v>
      </c>
      <c r="I2098" s="845"/>
      <c r="J2098" s="845"/>
      <c r="K2098" s="42"/>
      <c r="L2098" s="42"/>
      <c r="M2098" s="51"/>
      <c r="N2098" s="53"/>
      <c r="O2098" s="824"/>
      <c r="P2098" s="271"/>
      <c r="Q2098" s="825"/>
      <c r="R2098" s="826"/>
      <c r="S2098" s="827"/>
      <c r="T2098" s="828"/>
      <c r="U2098" s="829"/>
      <c r="V2098" s="830"/>
      <c r="W2098" s="824" t="s">
        <v>3399</v>
      </c>
      <c r="X2098" s="824"/>
      <c r="Y2098" s="706"/>
      <c r="Z2098" s="824"/>
    </row>
    <row r="2099" spans="1:26">
      <c r="A2099" s="817" t="s">
        <v>1244</v>
      </c>
      <c r="B2099" s="817" t="s">
        <v>1452</v>
      </c>
      <c r="C2099" s="818" t="s">
        <v>1219</v>
      </c>
      <c r="D2099" s="819" t="str">
        <f t="shared" ref="D2099" si="2085">B2099&amp;" "&amp;" "&amp;C2099</f>
        <v>03-006  キメラ</v>
      </c>
      <c r="E2099" s="858" t="s">
        <v>609</v>
      </c>
      <c r="F2099" s="857" t="s">
        <v>128</v>
      </c>
      <c r="G2099" s="833" t="s">
        <v>19</v>
      </c>
      <c r="H2099" s="833" t="s">
        <v>19</v>
      </c>
      <c r="I2099" s="845"/>
      <c r="J2099" s="845"/>
      <c r="K2099" s="46" t="s">
        <v>21</v>
      </c>
      <c r="L2099" s="41" t="s">
        <v>131</v>
      </c>
      <c r="M2099" s="51" t="s">
        <v>1848</v>
      </c>
      <c r="N2099" s="52" t="s">
        <v>491</v>
      </c>
      <c r="O2099" s="824"/>
      <c r="P2099" s="271"/>
      <c r="Q2099" s="825">
        <v>1160</v>
      </c>
      <c r="R2099" s="826">
        <v>630</v>
      </c>
      <c r="S2099" s="827">
        <v>700</v>
      </c>
      <c r="T2099" s="828">
        <v>670</v>
      </c>
      <c r="U2099" s="829">
        <v>690</v>
      </c>
      <c r="V2099" s="830">
        <f t="shared" ref="V2099" si="2086">SUM(Q2099:U2100)</f>
        <v>3850</v>
      </c>
      <c r="W2099" s="824"/>
      <c r="X2099" s="824"/>
      <c r="Y2099" s="706"/>
      <c r="Z2099" s="824"/>
    </row>
    <row r="2100" spans="1:26">
      <c r="A2100" s="817" t="s">
        <v>1244</v>
      </c>
      <c r="B2100" s="817"/>
      <c r="C2100" s="818" t="s">
        <v>1219</v>
      </c>
      <c r="D2100" s="819" t="s">
        <v>2</v>
      </c>
      <c r="E2100" s="858" t="s">
        <v>609</v>
      </c>
      <c r="F2100" s="857" t="s">
        <v>128</v>
      </c>
      <c r="G2100" s="833" t="s">
        <v>19</v>
      </c>
      <c r="H2100" s="833" t="s">
        <v>19</v>
      </c>
      <c r="I2100" s="845"/>
      <c r="J2100" s="845"/>
      <c r="K2100" s="42"/>
      <c r="L2100" s="42"/>
      <c r="M2100" s="51"/>
      <c r="N2100" s="53"/>
      <c r="O2100" s="824"/>
      <c r="P2100" s="271"/>
      <c r="Q2100" s="825"/>
      <c r="R2100" s="826"/>
      <c r="S2100" s="827"/>
      <c r="T2100" s="828"/>
      <c r="U2100" s="829"/>
      <c r="V2100" s="830"/>
      <c r="W2100" s="824"/>
      <c r="X2100" s="824"/>
      <c r="Y2100" s="706"/>
      <c r="Z2100" s="824"/>
    </row>
    <row r="2101" spans="1:26">
      <c r="A2101" s="817" t="s">
        <v>1244</v>
      </c>
      <c r="B2101" s="817" t="s">
        <v>1453</v>
      </c>
      <c r="C2101" s="831" t="s">
        <v>1209</v>
      </c>
      <c r="D2101" s="819" t="str">
        <f t="shared" ref="D2101" si="2087">B2101&amp;" "&amp;" "&amp;C2101</f>
        <v>03-007  ドラキー</v>
      </c>
      <c r="E2101" s="858" t="s">
        <v>609</v>
      </c>
      <c r="F2101" s="857" t="s">
        <v>128</v>
      </c>
      <c r="G2101" s="833" t="s">
        <v>19</v>
      </c>
      <c r="H2101" s="835" t="s">
        <v>88</v>
      </c>
      <c r="I2101" s="845"/>
      <c r="J2101" s="845"/>
      <c r="K2101" s="46" t="s">
        <v>21</v>
      </c>
      <c r="L2101" s="41" t="s">
        <v>3</v>
      </c>
      <c r="M2101" s="51" t="s">
        <v>2020</v>
      </c>
      <c r="N2101" s="52" t="s">
        <v>491</v>
      </c>
      <c r="O2101" s="824"/>
      <c r="P2101" s="271"/>
      <c r="Q2101" s="825">
        <v>1080</v>
      </c>
      <c r="R2101" s="826">
        <v>660</v>
      </c>
      <c r="S2101" s="827">
        <v>850</v>
      </c>
      <c r="T2101" s="828">
        <v>760</v>
      </c>
      <c r="U2101" s="829">
        <v>510</v>
      </c>
      <c r="V2101" s="830">
        <f t="shared" ref="V2101" si="2088">SUM(Q2101:U2102)</f>
        <v>3860</v>
      </c>
      <c r="W2101" s="824"/>
      <c r="X2101" s="824"/>
      <c r="Y2101" s="706"/>
      <c r="Z2101" s="824"/>
    </row>
    <row r="2102" spans="1:26">
      <c r="A2102" s="817" t="s">
        <v>1244</v>
      </c>
      <c r="B2102" s="817"/>
      <c r="C2102" s="831" t="s">
        <v>1209</v>
      </c>
      <c r="D2102" s="819" t="s">
        <v>2</v>
      </c>
      <c r="E2102" s="858" t="s">
        <v>609</v>
      </c>
      <c r="F2102" s="857" t="s">
        <v>128</v>
      </c>
      <c r="G2102" s="833" t="s">
        <v>19</v>
      </c>
      <c r="H2102" s="835" t="s">
        <v>88</v>
      </c>
      <c r="I2102" s="845"/>
      <c r="J2102" s="845"/>
      <c r="K2102" s="42"/>
      <c r="L2102" s="42"/>
      <c r="M2102" s="51"/>
      <c r="N2102" s="53"/>
      <c r="O2102" s="824"/>
      <c r="P2102" s="271"/>
      <c r="Q2102" s="825"/>
      <c r="R2102" s="826"/>
      <c r="S2102" s="827"/>
      <c r="T2102" s="828"/>
      <c r="U2102" s="829"/>
      <c r="V2102" s="830"/>
      <c r="W2102" s="824"/>
      <c r="X2102" s="824"/>
      <c r="Y2102" s="706"/>
      <c r="Z2102" s="824"/>
    </row>
    <row r="2103" spans="1:26">
      <c r="A2103" s="817" t="s">
        <v>1244</v>
      </c>
      <c r="B2103" s="817" t="s">
        <v>1454</v>
      </c>
      <c r="C2103" s="831" t="s">
        <v>1234</v>
      </c>
      <c r="D2103" s="819" t="str">
        <f t="shared" ref="D2103" si="2089">B2103&amp;" "&amp;" "&amp;C2103</f>
        <v>03-008  スライムナイト</v>
      </c>
      <c r="E2103" s="858" t="s">
        <v>609</v>
      </c>
      <c r="F2103" s="857" t="s">
        <v>128</v>
      </c>
      <c r="G2103" s="833" t="s">
        <v>19</v>
      </c>
      <c r="H2103" s="833" t="s">
        <v>19</v>
      </c>
      <c r="I2103" s="845"/>
      <c r="J2103" s="845"/>
      <c r="K2103" s="50" t="s">
        <v>21</v>
      </c>
      <c r="L2103" s="47" t="s">
        <v>506</v>
      </c>
      <c r="M2103" s="51" t="s">
        <v>1849</v>
      </c>
      <c r="N2103" s="52" t="s">
        <v>494</v>
      </c>
      <c r="O2103" s="824"/>
      <c r="P2103" s="271"/>
      <c r="Q2103" s="825">
        <v>1290</v>
      </c>
      <c r="R2103" s="826">
        <v>690</v>
      </c>
      <c r="S2103" s="827">
        <v>390</v>
      </c>
      <c r="T2103" s="828">
        <v>670</v>
      </c>
      <c r="U2103" s="829">
        <v>880</v>
      </c>
      <c r="V2103" s="830">
        <f t="shared" ref="V2103" si="2090">SUM(Q2103:U2104)</f>
        <v>3920</v>
      </c>
      <c r="W2103" s="824"/>
      <c r="X2103" s="824"/>
      <c r="Y2103" s="706"/>
      <c r="Z2103" s="824"/>
    </row>
    <row r="2104" spans="1:26">
      <c r="A2104" s="817" t="s">
        <v>1244</v>
      </c>
      <c r="B2104" s="817"/>
      <c r="C2104" s="831" t="s">
        <v>173</v>
      </c>
      <c r="D2104" s="819" t="s">
        <v>2</v>
      </c>
      <c r="E2104" s="858" t="s">
        <v>609</v>
      </c>
      <c r="F2104" s="857" t="s">
        <v>128</v>
      </c>
      <c r="G2104" s="833" t="s">
        <v>19</v>
      </c>
      <c r="H2104" s="833" t="s">
        <v>19</v>
      </c>
      <c r="I2104" s="845"/>
      <c r="J2104" s="845"/>
      <c r="K2104" s="42"/>
      <c r="L2104" s="42"/>
      <c r="M2104" s="51"/>
      <c r="N2104" s="53"/>
      <c r="O2104" s="824"/>
      <c r="P2104" s="271"/>
      <c r="Q2104" s="825"/>
      <c r="R2104" s="826"/>
      <c r="S2104" s="827"/>
      <c r="T2104" s="828"/>
      <c r="U2104" s="829"/>
      <c r="V2104" s="830"/>
      <c r="W2104" s="824"/>
      <c r="X2104" s="824"/>
      <c r="Y2104" s="706"/>
      <c r="Z2104" s="824"/>
    </row>
    <row r="2105" spans="1:26">
      <c r="A2105" s="817" t="s">
        <v>1244</v>
      </c>
      <c r="B2105" s="817" t="s">
        <v>1455</v>
      </c>
      <c r="C2105" s="831" t="s">
        <v>3403</v>
      </c>
      <c r="D2105" s="819" t="str">
        <f t="shared" ref="D2105" si="2091">B2105&amp;" "&amp;" "&amp;C2105</f>
        <v>03-009  ゴーレム</v>
      </c>
      <c r="E2105" s="858" t="s">
        <v>609</v>
      </c>
      <c r="F2105" s="851" t="s">
        <v>78</v>
      </c>
      <c r="G2105" s="833" t="s">
        <v>19</v>
      </c>
      <c r="H2105" s="833" t="s">
        <v>19</v>
      </c>
      <c r="I2105" s="845"/>
      <c r="J2105" s="845"/>
      <c r="K2105" s="46" t="s">
        <v>21</v>
      </c>
      <c r="L2105" s="41" t="s">
        <v>131</v>
      </c>
      <c r="M2105" s="51" t="s">
        <v>3672</v>
      </c>
      <c r="N2105" s="52" t="s">
        <v>496</v>
      </c>
      <c r="O2105" s="824"/>
      <c r="P2105" s="271"/>
      <c r="Q2105" s="825">
        <v>1320</v>
      </c>
      <c r="R2105" s="826">
        <v>790</v>
      </c>
      <c r="S2105" s="827">
        <v>380</v>
      </c>
      <c r="T2105" s="828">
        <v>490</v>
      </c>
      <c r="U2105" s="829">
        <v>940</v>
      </c>
      <c r="V2105" s="830">
        <f t="shared" ref="V2105" si="2092">SUM(Q2105:U2106)</f>
        <v>3920</v>
      </c>
      <c r="W2105" s="824"/>
      <c r="X2105" s="824"/>
      <c r="Y2105" s="706"/>
      <c r="Z2105" s="824"/>
    </row>
    <row r="2106" spans="1:26">
      <c r="A2106" s="817" t="s">
        <v>1244</v>
      </c>
      <c r="B2106" s="817"/>
      <c r="C2106" s="831" t="s">
        <v>3403</v>
      </c>
      <c r="D2106" s="819" t="s">
        <v>2</v>
      </c>
      <c r="E2106" s="858" t="s">
        <v>609</v>
      </c>
      <c r="F2106" s="851" t="s">
        <v>78</v>
      </c>
      <c r="G2106" s="833" t="s">
        <v>19</v>
      </c>
      <c r="H2106" s="833" t="s">
        <v>19</v>
      </c>
      <c r="I2106" s="845"/>
      <c r="J2106" s="845"/>
      <c r="K2106" s="42"/>
      <c r="L2106" s="42"/>
      <c r="M2106" s="51"/>
      <c r="N2106" s="53"/>
      <c r="O2106" s="824"/>
      <c r="P2106" s="271"/>
      <c r="Q2106" s="825"/>
      <c r="R2106" s="826"/>
      <c r="S2106" s="827"/>
      <c r="T2106" s="828"/>
      <c r="U2106" s="829"/>
      <c r="V2106" s="830"/>
      <c r="W2106" s="824"/>
      <c r="X2106" s="824"/>
      <c r="Y2106" s="706"/>
      <c r="Z2106" s="824"/>
    </row>
    <row r="2107" spans="1:26">
      <c r="A2107" s="817" t="s">
        <v>1244</v>
      </c>
      <c r="B2107" s="817" t="s">
        <v>1456</v>
      </c>
      <c r="C2107" s="831" t="s">
        <v>632</v>
      </c>
      <c r="D2107" s="819" t="str">
        <f t="shared" ref="D2107" si="2093">B2107&amp;" "&amp;" "&amp;C2107</f>
        <v>03-010  ホイミスライム</v>
      </c>
      <c r="E2107" s="858" t="s">
        <v>609</v>
      </c>
      <c r="F2107" s="857" t="s">
        <v>128</v>
      </c>
      <c r="G2107" s="833" t="s">
        <v>19</v>
      </c>
      <c r="H2107" s="843" t="s">
        <v>80</v>
      </c>
      <c r="I2107" s="845"/>
      <c r="J2107" s="845"/>
      <c r="K2107" s="11" t="s">
        <v>81</v>
      </c>
      <c r="L2107" s="47" t="s">
        <v>81</v>
      </c>
      <c r="M2107" s="51" t="s">
        <v>3673</v>
      </c>
      <c r="N2107" s="52" t="s">
        <v>492</v>
      </c>
      <c r="O2107" s="824"/>
      <c r="P2107" s="271"/>
      <c r="Q2107" s="825">
        <v>1200</v>
      </c>
      <c r="R2107" s="826">
        <v>470</v>
      </c>
      <c r="S2107" s="827">
        <v>860</v>
      </c>
      <c r="T2107" s="828">
        <v>760</v>
      </c>
      <c r="U2107" s="829">
        <v>590</v>
      </c>
      <c r="V2107" s="830">
        <f t="shared" ref="V2107" si="2094">SUM(Q2107:U2108)</f>
        <v>3880</v>
      </c>
      <c r="W2107" s="824" t="s">
        <v>3399</v>
      </c>
      <c r="X2107" s="824"/>
      <c r="Y2107" s="706"/>
      <c r="Z2107" s="824"/>
    </row>
    <row r="2108" spans="1:26">
      <c r="A2108" s="817" t="s">
        <v>1244</v>
      </c>
      <c r="B2108" s="817"/>
      <c r="C2108" s="831" t="s">
        <v>632</v>
      </c>
      <c r="D2108" s="819" t="s">
        <v>2</v>
      </c>
      <c r="E2108" s="858" t="s">
        <v>609</v>
      </c>
      <c r="F2108" s="857" t="s">
        <v>128</v>
      </c>
      <c r="G2108" s="833" t="s">
        <v>19</v>
      </c>
      <c r="H2108" s="843" t="s">
        <v>80</v>
      </c>
      <c r="I2108" s="845"/>
      <c r="J2108" s="845"/>
      <c r="K2108" s="42"/>
      <c r="L2108" s="42"/>
      <c r="M2108" s="51"/>
      <c r="N2108" s="53"/>
      <c r="O2108" s="824"/>
      <c r="P2108" s="271"/>
      <c r="Q2108" s="825"/>
      <c r="R2108" s="826"/>
      <c r="S2108" s="827"/>
      <c r="T2108" s="828"/>
      <c r="U2108" s="829"/>
      <c r="V2108" s="830"/>
      <c r="W2108" s="824" t="s">
        <v>3399</v>
      </c>
      <c r="X2108" s="824"/>
      <c r="Y2108" s="706"/>
      <c r="Z2108" s="824"/>
    </row>
    <row r="2109" spans="1:26">
      <c r="A2109" s="817" t="s">
        <v>1244</v>
      </c>
      <c r="B2109" s="817" t="s">
        <v>1457</v>
      </c>
      <c r="C2109" s="831" t="s">
        <v>1218</v>
      </c>
      <c r="D2109" s="819" t="str">
        <f t="shared" ref="D2109" si="2095">B2109&amp;" "&amp;" "&amp;C2109</f>
        <v>03-011  オーク</v>
      </c>
      <c r="E2109" s="858" t="s">
        <v>609</v>
      </c>
      <c r="F2109" s="857" t="s">
        <v>128</v>
      </c>
      <c r="G2109" s="833" t="s">
        <v>19</v>
      </c>
      <c r="H2109" s="833" t="s">
        <v>19</v>
      </c>
      <c r="I2109" s="845"/>
      <c r="J2109" s="845"/>
      <c r="K2109" s="46" t="s">
        <v>21</v>
      </c>
      <c r="L2109" s="41" t="s">
        <v>131</v>
      </c>
      <c r="M2109" s="51" t="s">
        <v>1850</v>
      </c>
      <c r="N2109" s="52" t="s">
        <v>491</v>
      </c>
      <c r="O2109" s="824"/>
      <c r="P2109" s="271"/>
      <c r="Q2109" s="825">
        <v>1210</v>
      </c>
      <c r="R2109" s="826">
        <v>940</v>
      </c>
      <c r="S2109" s="827">
        <v>400</v>
      </c>
      <c r="T2109" s="828">
        <v>600</v>
      </c>
      <c r="U2109" s="829">
        <v>750</v>
      </c>
      <c r="V2109" s="830">
        <f t="shared" ref="V2109" si="2096">SUM(Q2109:U2110)</f>
        <v>3900</v>
      </c>
      <c r="W2109" s="824" t="s">
        <v>4260</v>
      </c>
      <c r="X2109" s="824"/>
      <c r="Y2109" s="706"/>
      <c r="Z2109" s="824"/>
    </row>
    <row r="2110" spans="1:26">
      <c r="A2110" s="817" t="s">
        <v>1244</v>
      </c>
      <c r="B2110" s="817"/>
      <c r="C2110" s="831" t="s">
        <v>1218</v>
      </c>
      <c r="D2110" s="819" t="s">
        <v>2</v>
      </c>
      <c r="E2110" s="858" t="s">
        <v>609</v>
      </c>
      <c r="F2110" s="857" t="s">
        <v>128</v>
      </c>
      <c r="G2110" s="833" t="s">
        <v>19</v>
      </c>
      <c r="H2110" s="833" t="s">
        <v>19</v>
      </c>
      <c r="I2110" s="845"/>
      <c r="J2110" s="845"/>
      <c r="K2110" s="42"/>
      <c r="L2110" s="42"/>
      <c r="M2110" s="51"/>
      <c r="N2110" s="53"/>
      <c r="O2110" s="824"/>
      <c r="P2110" s="271"/>
      <c r="Q2110" s="825"/>
      <c r="R2110" s="826"/>
      <c r="S2110" s="827"/>
      <c r="T2110" s="828"/>
      <c r="U2110" s="829"/>
      <c r="V2110" s="830"/>
      <c r="W2110" s="824" t="s">
        <v>4260</v>
      </c>
      <c r="X2110" s="824"/>
      <c r="Y2110" s="706"/>
      <c r="Z2110" s="824"/>
    </row>
    <row r="2111" spans="1:26">
      <c r="A2111" s="817" t="s">
        <v>1244</v>
      </c>
      <c r="B2111" s="817" t="s">
        <v>1458</v>
      </c>
      <c r="C2111" s="831" t="s">
        <v>1212</v>
      </c>
      <c r="D2111" s="819" t="str">
        <f t="shared" ref="D2111" si="2097">B2111&amp;" "&amp;" "&amp;C2111</f>
        <v>03-012  ギズモ</v>
      </c>
      <c r="E2111" s="858" t="s">
        <v>609</v>
      </c>
      <c r="F2111" s="855" t="s">
        <v>130</v>
      </c>
      <c r="G2111" s="842" t="s">
        <v>89</v>
      </c>
      <c r="H2111" s="835" t="s">
        <v>88</v>
      </c>
      <c r="I2111" s="845"/>
      <c r="J2111" s="845"/>
      <c r="K2111" s="50" t="s">
        <v>21</v>
      </c>
      <c r="L2111" s="312" t="s">
        <v>4255</v>
      </c>
      <c r="M2111" s="51" t="s">
        <v>1851</v>
      </c>
      <c r="N2111" s="52" t="s">
        <v>491</v>
      </c>
      <c r="O2111" s="824"/>
      <c r="P2111" s="271"/>
      <c r="Q2111" s="825">
        <v>1160</v>
      </c>
      <c r="R2111" s="826">
        <v>500</v>
      </c>
      <c r="S2111" s="827">
        <v>830</v>
      </c>
      <c r="T2111" s="828">
        <v>820</v>
      </c>
      <c r="U2111" s="829">
        <v>580</v>
      </c>
      <c r="V2111" s="830">
        <f t="shared" ref="V2111" si="2098">SUM(Q2111:U2112)</f>
        <v>3890</v>
      </c>
      <c r="W2111" s="824"/>
      <c r="X2111" s="824"/>
      <c r="Y2111" s="706"/>
      <c r="Z2111" s="824"/>
    </row>
    <row r="2112" spans="1:26">
      <c r="A2112" s="817" t="s">
        <v>1244</v>
      </c>
      <c r="B2112" s="817"/>
      <c r="C2112" s="831" t="s">
        <v>1212</v>
      </c>
      <c r="D2112" s="819" t="s">
        <v>2</v>
      </c>
      <c r="E2112" s="858" t="s">
        <v>609</v>
      </c>
      <c r="F2112" s="855" t="s">
        <v>130</v>
      </c>
      <c r="G2112" s="842" t="s">
        <v>89</v>
      </c>
      <c r="H2112" s="835" t="s">
        <v>88</v>
      </c>
      <c r="I2112" s="845"/>
      <c r="J2112" s="845"/>
      <c r="K2112" s="42"/>
      <c r="L2112" s="42"/>
      <c r="M2112" s="51"/>
      <c r="N2112" s="53"/>
      <c r="O2112" s="824"/>
      <c r="P2112" s="271"/>
      <c r="Q2112" s="825"/>
      <c r="R2112" s="826"/>
      <c r="S2112" s="827"/>
      <c r="T2112" s="828"/>
      <c r="U2112" s="829"/>
      <c r="V2112" s="830"/>
      <c r="W2112" s="824"/>
      <c r="X2112" s="824"/>
      <c r="Y2112" s="706"/>
      <c r="Z2112" s="824"/>
    </row>
    <row r="2113" spans="1:26">
      <c r="A2113" s="817" t="s">
        <v>1244</v>
      </c>
      <c r="B2113" s="817" t="s">
        <v>1459</v>
      </c>
      <c r="C2113" s="831" t="s">
        <v>1211</v>
      </c>
      <c r="D2113" s="819" t="str">
        <f t="shared" ref="D2113" si="2099">B2113&amp;" "&amp;" "&amp;C2113</f>
        <v>03-013  ボーンファイター</v>
      </c>
      <c r="E2113" s="858" t="s">
        <v>609</v>
      </c>
      <c r="F2113" s="856" t="s">
        <v>129</v>
      </c>
      <c r="G2113" s="833" t="s">
        <v>19</v>
      </c>
      <c r="H2113" s="833" t="s">
        <v>19</v>
      </c>
      <c r="I2113" s="845"/>
      <c r="J2113" s="845"/>
      <c r="K2113" s="46" t="s">
        <v>21</v>
      </c>
      <c r="L2113" s="41" t="s">
        <v>3</v>
      </c>
      <c r="M2113" s="51" t="s">
        <v>2021</v>
      </c>
      <c r="N2113" s="52" t="s">
        <v>491</v>
      </c>
      <c r="O2113" s="824"/>
      <c r="P2113" s="271"/>
      <c r="Q2113" s="825">
        <v>1190</v>
      </c>
      <c r="R2113" s="826">
        <v>970</v>
      </c>
      <c r="S2113" s="827">
        <v>440</v>
      </c>
      <c r="T2113" s="828">
        <v>680</v>
      </c>
      <c r="U2113" s="829">
        <v>660</v>
      </c>
      <c r="V2113" s="830">
        <f>SUM(Q2113:U2114)</f>
        <v>3940</v>
      </c>
      <c r="W2113" s="443" t="s">
        <v>3400</v>
      </c>
      <c r="X2113" s="824"/>
      <c r="Y2113" s="706"/>
      <c r="Z2113" s="824"/>
    </row>
    <row r="2114" spans="1:26">
      <c r="A2114" s="817" t="s">
        <v>1244</v>
      </c>
      <c r="B2114" s="817"/>
      <c r="C2114" s="831" t="s">
        <v>1211</v>
      </c>
      <c r="D2114" s="819" t="s">
        <v>2</v>
      </c>
      <c r="E2114" s="858" t="s">
        <v>609</v>
      </c>
      <c r="F2114" s="856" t="s">
        <v>129</v>
      </c>
      <c r="G2114" s="833" t="s">
        <v>19</v>
      </c>
      <c r="H2114" s="833" t="s">
        <v>19</v>
      </c>
      <c r="I2114" s="845"/>
      <c r="J2114" s="845"/>
      <c r="K2114" s="42"/>
      <c r="L2114" s="42"/>
      <c r="M2114" s="51"/>
      <c r="N2114" s="53"/>
      <c r="O2114" s="824"/>
      <c r="P2114" s="271"/>
      <c r="Q2114" s="825"/>
      <c r="R2114" s="826"/>
      <c r="S2114" s="827"/>
      <c r="T2114" s="828"/>
      <c r="U2114" s="829"/>
      <c r="V2114" s="830"/>
      <c r="W2114" s="443" t="s">
        <v>4688</v>
      </c>
      <c r="X2114" s="824"/>
      <c r="Y2114" s="706"/>
      <c r="Z2114" s="824"/>
    </row>
    <row r="2115" spans="1:26">
      <c r="A2115" s="817" t="s">
        <v>1244</v>
      </c>
      <c r="B2115" s="817" t="s">
        <v>1460</v>
      </c>
      <c r="C2115" s="831" t="s">
        <v>1213</v>
      </c>
      <c r="D2115" s="819" t="str">
        <f t="shared" ref="D2115" si="2100">B2115&amp;" "&amp;" "&amp;C2115</f>
        <v>03-014  さまようよろい</v>
      </c>
      <c r="E2115" s="858" t="s">
        <v>609</v>
      </c>
      <c r="F2115" s="851" t="s">
        <v>78</v>
      </c>
      <c r="G2115" s="833" t="s">
        <v>19</v>
      </c>
      <c r="H2115" s="833" t="s">
        <v>19</v>
      </c>
      <c r="I2115" s="845"/>
      <c r="J2115" s="845"/>
      <c r="K2115" s="46" t="s">
        <v>21</v>
      </c>
      <c r="L2115" s="41" t="s">
        <v>131</v>
      </c>
      <c r="M2115" s="51" t="s">
        <v>1852</v>
      </c>
      <c r="N2115" s="52" t="s">
        <v>491</v>
      </c>
      <c r="O2115" s="824"/>
      <c r="P2115" s="271"/>
      <c r="Q2115" s="825">
        <v>1240</v>
      </c>
      <c r="R2115" s="826">
        <v>880</v>
      </c>
      <c r="S2115" s="827">
        <v>420</v>
      </c>
      <c r="T2115" s="828">
        <v>440</v>
      </c>
      <c r="U2115" s="829">
        <v>930</v>
      </c>
      <c r="V2115" s="830">
        <f t="shared" ref="V2115" si="2101">SUM(Q2115:U2116)</f>
        <v>3910</v>
      </c>
      <c r="W2115" s="824"/>
      <c r="X2115" s="824"/>
      <c r="Y2115" s="706"/>
      <c r="Z2115" s="824"/>
    </row>
    <row r="2116" spans="1:26">
      <c r="A2116" s="817" t="s">
        <v>1244</v>
      </c>
      <c r="B2116" s="817"/>
      <c r="C2116" s="831" t="s">
        <v>1213</v>
      </c>
      <c r="D2116" s="819" t="s">
        <v>2</v>
      </c>
      <c r="E2116" s="858" t="s">
        <v>609</v>
      </c>
      <c r="F2116" s="851" t="s">
        <v>78</v>
      </c>
      <c r="G2116" s="833" t="s">
        <v>19</v>
      </c>
      <c r="H2116" s="833" t="s">
        <v>19</v>
      </c>
      <c r="I2116" s="845"/>
      <c r="J2116" s="845"/>
      <c r="K2116" s="42"/>
      <c r="L2116" s="42"/>
      <c r="M2116" s="51"/>
      <c r="N2116" s="53"/>
      <c r="O2116" s="824"/>
      <c r="P2116" s="271"/>
      <c r="Q2116" s="825"/>
      <c r="R2116" s="826"/>
      <c r="S2116" s="827"/>
      <c r="T2116" s="828"/>
      <c r="U2116" s="829"/>
      <c r="V2116" s="830"/>
      <c r="W2116" s="824"/>
      <c r="X2116" s="824"/>
      <c r="Y2116" s="706"/>
      <c r="Z2116" s="824"/>
    </row>
    <row r="2117" spans="1:26">
      <c r="A2117" s="817" t="s">
        <v>1244</v>
      </c>
      <c r="B2117" s="817" t="s">
        <v>1461</v>
      </c>
      <c r="C2117" s="831" t="s">
        <v>635</v>
      </c>
      <c r="D2117" s="819" t="str">
        <f t="shared" ref="D2117" si="2102">B2117&amp;" "&amp;" "&amp;C2117</f>
        <v>03-015  キラーパンサー</v>
      </c>
      <c r="E2117" s="858" t="s">
        <v>609</v>
      </c>
      <c r="F2117" s="857" t="s">
        <v>128</v>
      </c>
      <c r="G2117" s="833" t="s">
        <v>19</v>
      </c>
      <c r="H2117" s="833" t="s">
        <v>19</v>
      </c>
      <c r="I2117" s="845"/>
      <c r="J2117" s="845"/>
      <c r="K2117" s="46" t="s">
        <v>21</v>
      </c>
      <c r="L2117" s="41" t="s">
        <v>131</v>
      </c>
      <c r="M2117" s="51" t="s">
        <v>1853</v>
      </c>
      <c r="N2117" s="52" t="s">
        <v>491</v>
      </c>
      <c r="O2117" s="824"/>
      <c r="P2117" s="271"/>
      <c r="Q2117" s="825">
        <v>1210</v>
      </c>
      <c r="R2117" s="826">
        <v>730</v>
      </c>
      <c r="S2117" s="827">
        <v>270</v>
      </c>
      <c r="T2117" s="828">
        <v>1030</v>
      </c>
      <c r="U2117" s="829">
        <v>710</v>
      </c>
      <c r="V2117" s="830">
        <f t="shared" ref="V2117" si="2103">SUM(Q2117:U2118)</f>
        <v>3950</v>
      </c>
      <c r="W2117" s="824"/>
      <c r="X2117" s="824"/>
      <c r="Y2117" s="706"/>
      <c r="Z2117" s="824"/>
    </row>
    <row r="2118" spans="1:26">
      <c r="A2118" s="817" t="s">
        <v>1244</v>
      </c>
      <c r="B2118" s="817"/>
      <c r="C2118" s="831" t="s">
        <v>635</v>
      </c>
      <c r="D2118" s="819" t="s">
        <v>2</v>
      </c>
      <c r="E2118" s="858" t="s">
        <v>609</v>
      </c>
      <c r="F2118" s="857" t="s">
        <v>128</v>
      </c>
      <c r="G2118" s="833" t="s">
        <v>19</v>
      </c>
      <c r="H2118" s="833" t="s">
        <v>19</v>
      </c>
      <c r="I2118" s="845"/>
      <c r="J2118" s="845"/>
      <c r="K2118" s="42"/>
      <c r="L2118" s="42"/>
      <c r="M2118" s="51"/>
      <c r="N2118" s="53"/>
      <c r="O2118" s="824"/>
      <c r="P2118" s="271"/>
      <c r="Q2118" s="825"/>
      <c r="R2118" s="826"/>
      <c r="S2118" s="827"/>
      <c r="T2118" s="828"/>
      <c r="U2118" s="829"/>
      <c r="V2118" s="830"/>
      <c r="W2118" s="824"/>
      <c r="X2118" s="824"/>
      <c r="Y2118" s="706"/>
      <c r="Z2118" s="824"/>
    </row>
    <row r="2119" spans="1:26">
      <c r="A2119" s="817" t="s">
        <v>1244</v>
      </c>
      <c r="B2119" s="817" t="s">
        <v>1462</v>
      </c>
      <c r="C2119" s="831" t="s">
        <v>183</v>
      </c>
      <c r="D2119" s="819" t="str">
        <f t="shared" ref="D2119" si="2104">B2119&amp;" "&amp;" "&amp;C2119</f>
        <v>03-016  マァム</v>
      </c>
      <c r="E2119" s="854" t="s">
        <v>630</v>
      </c>
      <c r="F2119" s="821" t="s">
        <v>34</v>
      </c>
      <c r="G2119" s="833" t="s">
        <v>19</v>
      </c>
      <c r="H2119" s="822" t="s">
        <v>40</v>
      </c>
      <c r="I2119" s="845"/>
      <c r="J2119" s="845"/>
      <c r="K2119" s="46" t="s">
        <v>21</v>
      </c>
      <c r="L2119" s="41" t="s">
        <v>131</v>
      </c>
      <c r="M2119" s="51" t="s">
        <v>3674</v>
      </c>
      <c r="N2119" s="52" t="s">
        <v>496</v>
      </c>
      <c r="O2119" s="824"/>
      <c r="P2119" s="271"/>
      <c r="Q2119" s="825">
        <v>1370</v>
      </c>
      <c r="R2119" s="826">
        <v>780</v>
      </c>
      <c r="S2119" s="827">
        <v>770</v>
      </c>
      <c r="T2119" s="828">
        <v>730</v>
      </c>
      <c r="U2119" s="829">
        <v>680</v>
      </c>
      <c r="V2119" s="830">
        <f t="shared" ref="V2119" si="2105">SUM(Q2119:U2120)</f>
        <v>4330</v>
      </c>
      <c r="W2119" s="824" t="s">
        <v>3389</v>
      </c>
      <c r="X2119" s="824"/>
      <c r="Y2119" s="706"/>
      <c r="Z2119" s="824"/>
    </row>
    <row r="2120" spans="1:26">
      <c r="A2120" s="817" t="s">
        <v>1244</v>
      </c>
      <c r="B2120" s="817"/>
      <c r="C2120" s="831" t="s">
        <v>183</v>
      </c>
      <c r="D2120" s="819" t="s">
        <v>2</v>
      </c>
      <c r="E2120" s="854" t="s">
        <v>630</v>
      </c>
      <c r="F2120" s="821" t="s">
        <v>34</v>
      </c>
      <c r="G2120" s="833" t="s">
        <v>19</v>
      </c>
      <c r="H2120" s="822" t="s">
        <v>40</v>
      </c>
      <c r="I2120" s="845"/>
      <c r="J2120" s="845"/>
      <c r="K2120" s="42"/>
      <c r="L2120" s="42"/>
      <c r="M2120" s="51"/>
      <c r="N2120" s="53"/>
      <c r="O2120" s="824"/>
      <c r="P2120" s="271"/>
      <c r="Q2120" s="825"/>
      <c r="R2120" s="826"/>
      <c r="S2120" s="827"/>
      <c r="T2120" s="828"/>
      <c r="U2120" s="829"/>
      <c r="V2120" s="830"/>
      <c r="W2120" s="824" t="s">
        <v>3389</v>
      </c>
      <c r="X2120" s="824"/>
      <c r="Y2120" s="706"/>
      <c r="Z2120" s="824"/>
    </row>
    <row r="2121" spans="1:26">
      <c r="A2121" s="817" t="s">
        <v>1244</v>
      </c>
      <c r="B2121" s="817" t="s">
        <v>1463</v>
      </c>
      <c r="C2121" s="831" t="s">
        <v>4</v>
      </c>
      <c r="D2121" s="819" t="str">
        <f t="shared" ref="D2121" si="2106">B2121&amp;" "&amp;" "&amp;C2121</f>
        <v>03-017  クロコダイン</v>
      </c>
      <c r="E2121" s="854" t="s">
        <v>630</v>
      </c>
      <c r="F2121" s="857" t="s">
        <v>128</v>
      </c>
      <c r="G2121" s="842" t="s">
        <v>89</v>
      </c>
      <c r="H2121" s="833" t="s">
        <v>19</v>
      </c>
      <c r="I2121" s="845"/>
      <c r="J2121" s="845"/>
      <c r="K2121" s="46" t="s">
        <v>21</v>
      </c>
      <c r="L2121" s="41" t="s">
        <v>131</v>
      </c>
      <c r="M2121" s="51" t="s">
        <v>1854</v>
      </c>
      <c r="N2121" s="52" t="s">
        <v>491</v>
      </c>
      <c r="O2121" s="824"/>
      <c r="P2121" s="271"/>
      <c r="Q2121" s="825">
        <v>1480</v>
      </c>
      <c r="R2121" s="826">
        <v>1040</v>
      </c>
      <c r="S2121" s="827">
        <v>400</v>
      </c>
      <c r="T2121" s="828">
        <v>500</v>
      </c>
      <c r="U2121" s="829">
        <v>920</v>
      </c>
      <c r="V2121" s="830">
        <f t="shared" ref="V2121" si="2107">SUM(Q2121:U2122)</f>
        <v>4340</v>
      </c>
      <c r="W2121" s="824" t="s">
        <v>4687</v>
      </c>
      <c r="X2121" s="824"/>
      <c r="Y2121" s="706"/>
      <c r="Z2121" s="824"/>
    </row>
    <row r="2122" spans="1:26">
      <c r="A2122" s="817" t="s">
        <v>1244</v>
      </c>
      <c r="B2122" s="817"/>
      <c r="C2122" s="831" t="s">
        <v>4</v>
      </c>
      <c r="D2122" s="819" t="s">
        <v>2</v>
      </c>
      <c r="E2122" s="854" t="s">
        <v>630</v>
      </c>
      <c r="F2122" s="857" t="s">
        <v>128</v>
      </c>
      <c r="G2122" s="842" t="s">
        <v>89</v>
      </c>
      <c r="H2122" s="833" t="s">
        <v>19</v>
      </c>
      <c r="I2122" s="845"/>
      <c r="J2122" s="845"/>
      <c r="K2122" s="42"/>
      <c r="L2122" s="42"/>
      <c r="M2122" s="51"/>
      <c r="N2122" s="53"/>
      <c r="O2122" s="824"/>
      <c r="P2122" s="271"/>
      <c r="Q2122" s="825"/>
      <c r="R2122" s="826"/>
      <c r="S2122" s="827"/>
      <c r="T2122" s="828"/>
      <c r="U2122" s="829"/>
      <c r="V2122" s="830"/>
      <c r="W2122" s="824" t="s">
        <v>4687</v>
      </c>
      <c r="X2122" s="824"/>
      <c r="Y2122" s="706"/>
      <c r="Z2122" s="824"/>
    </row>
    <row r="2123" spans="1:26">
      <c r="A2123" s="817" t="s">
        <v>1244</v>
      </c>
      <c r="B2123" s="817" t="s">
        <v>1464</v>
      </c>
      <c r="C2123" s="831" t="s">
        <v>172</v>
      </c>
      <c r="D2123" s="819" t="str">
        <f t="shared" ref="D2123" si="2108">B2123&amp;" "&amp;" "&amp;C2123</f>
        <v>03-018  ヒュンケル</v>
      </c>
      <c r="E2123" s="854" t="s">
        <v>630</v>
      </c>
      <c r="F2123" s="821" t="s">
        <v>34</v>
      </c>
      <c r="G2123" s="833" t="s">
        <v>19</v>
      </c>
      <c r="H2123" s="833" t="s">
        <v>19</v>
      </c>
      <c r="I2123" s="845"/>
      <c r="J2123" s="845"/>
      <c r="K2123" s="7" t="s">
        <v>37</v>
      </c>
      <c r="L2123" s="41" t="s">
        <v>98</v>
      </c>
      <c r="M2123" s="51" t="s">
        <v>1855</v>
      </c>
      <c r="N2123" s="52" t="s">
        <v>491</v>
      </c>
      <c r="O2123" s="824"/>
      <c r="P2123" s="271"/>
      <c r="Q2123" s="825">
        <v>1430</v>
      </c>
      <c r="R2123" s="826">
        <v>1030</v>
      </c>
      <c r="S2123" s="827">
        <v>390</v>
      </c>
      <c r="T2123" s="828">
        <v>600</v>
      </c>
      <c r="U2123" s="829">
        <v>900</v>
      </c>
      <c r="V2123" s="830">
        <f t="shared" ref="V2123" si="2109">SUM(Q2123:U2124)</f>
        <v>4350</v>
      </c>
      <c r="W2123" s="824" t="s">
        <v>3389</v>
      </c>
      <c r="X2123" s="824"/>
      <c r="Y2123" s="706"/>
      <c r="Z2123" s="824"/>
    </row>
    <row r="2124" spans="1:26">
      <c r="A2124" s="817" t="s">
        <v>1244</v>
      </c>
      <c r="B2124" s="817"/>
      <c r="C2124" s="831" t="s">
        <v>172</v>
      </c>
      <c r="D2124" s="819" t="s">
        <v>2</v>
      </c>
      <c r="E2124" s="854" t="s">
        <v>630</v>
      </c>
      <c r="F2124" s="821" t="s">
        <v>34</v>
      </c>
      <c r="G2124" s="833" t="s">
        <v>19</v>
      </c>
      <c r="H2124" s="833" t="s">
        <v>19</v>
      </c>
      <c r="I2124" s="845"/>
      <c r="J2124" s="845"/>
      <c r="K2124" s="42"/>
      <c r="L2124" s="42"/>
      <c r="M2124" s="51"/>
      <c r="N2124" s="53"/>
      <c r="O2124" s="824"/>
      <c r="P2124" s="271"/>
      <c r="Q2124" s="825"/>
      <c r="R2124" s="826"/>
      <c r="S2124" s="827"/>
      <c r="T2124" s="828"/>
      <c r="U2124" s="829"/>
      <c r="V2124" s="830"/>
      <c r="W2124" s="824" t="s">
        <v>3389</v>
      </c>
      <c r="X2124" s="824"/>
      <c r="Y2124" s="706"/>
      <c r="Z2124" s="824"/>
    </row>
    <row r="2125" spans="1:26">
      <c r="A2125" s="817" t="s">
        <v>1244</v>
      </c>
      <c r="B2125" s="817" t="s">
        <v>1465</v>
      </c>
      <c r="C2125" s="831" t="s">
        <v>1220</v>
      </c>
      <c r="D2125" s="819" t="str">
        <f t="shared" ref="D2125" si="2110">B2125&amp;" "&amp;" "&amp;C2125</f>
        <v>03-019  フレイム</v>
      </c>
      <c r="E2125" s="854" t="s">
        <v>630</v>
      </c>
      <c r="F2125" s="855" t="s">
        <v>130</v>
      </c>
      <c r="G2125" s="833" t="s">
        <v>19</v>
      </c>
      <c r="H2125" s="842" t="s">
        <v>89</v>
      </c>
      <c r="I2125" s="845"/>
      <c r="J2125" s="845"/>
      <c r="K2125" s="8" t="s">
        <v>99</v>
      </c>
      <c r="L2125" s="41" t="s">
        <v>131</v>
      </c>
      <c r="M2125" s="51" t="s">
        <v>3675</v>
      </c>
      <c r="N2125" s="52" t="s">
        <v>491</v>
      </c>
      <c r="O2125" s="824"/>
      <c r="P2125" s="271"/>
      <c r="Q2125" s="825">
        <v>1310</v>
      </c>
      <c r="R2125" s="826">
        <v>670</v>
      </c>
      <c r="S2125" s="827">
        <v>920</v>
      </c>
      <c r="T2125" s="828">
        <v>620</v>
      </c>
      <c r="U2125" s="829">
        <v>760</v>
      </c>
      <c r="V2125" s="830">
        <f t="shared" ref="V2125" si="2111">SUM(Q2125:U2126)</f>
        <v>4280</v>
      </c>
      <c r="W2125" s="831" t="s">
        <v>3392</v>
      </c>
      <c r="X2125" s="824"/>
      <c r="Y2125" s="706"/>
      <c r="Z2125" s="824"/>
    </row>
    <row r="2126" spans="1:26">
      <c r="A2126" s="817" t="s">
        <v>1244</v>
      </c>
      <c r="B2126" s="817"/>
      <c r="C2126" s="831" t="s">
        <v>1220</v>
      </c>
      <c r="D2126" s="819" t="s">
        <v>2</v>
      </c>
      <c r="E2126" s="854" t="s">
        <v>630</v>
      </c>
      <c r="F2126" s="855" t="s">
        <v>130</v>
      </c>
      <c r="G2126" s="833" t="s">
        <v>19</v>
      </c>
      <c r="H2126" s="842" t="s">
        <v>89</v>
      </c>
      <c r="I2126" s="845"/>
      <c r="J2126" s="845"/>
      <c r="K2126" s="42"/>
      <c r="L2126" s="42"/>
      <c r="M2126" s="51"/>
      <c r="N2126" s="53"/>
      <c r="O2126" s="824"/>
      <c r="P2126" s="271"/>
      <c r="Q2126" s="825"/>
      <c r="R2126" s="826"/>
      <c r="S2126" s="827"/>
      <c r="T2126" s="828"/>
      <c r="U2126" s="829"/>
      <c r="V2126" s="830"/>
      <c r="W2126" s="831" t="s">
        <v>3392</v>
      </c>
      <c r="X2126" s="824"/>
      <c r="Y2126" s="706"/>
      <c r="Z2126" s="824"/>
    </row>
    <row r="2127" spans="1:26">
      <c r="A2127" s="817" t="s">
        <v>1244</v>
      </c>
      <c r="B2127" s="817" t="s">
        <v>1466</v>
      </c>
      <c r="C2127" s="831" t="s">
        <v>1221</v>
      </c>
      <c r="D2127" s="819" t="str">
        <f t="shared" ref="D2127" si="2112">B2127&amp;" "&amp;" "&amp;C2127</f>
        <v>03-020  ブリザード</v>
      </c>
      <c r="E2127" s="854" t="s">
        <v>630</v>
      </c>
      <c r="F2127" s="855" t="s">
        <v>130</v>
      </c>
      <c r="G2127" s="833" t="s">
        <v>19</v>
      </c>
      <c r="H2127" s="842" t="s">
        <v>89</v>
      </c>
      <c r="I2127" s="845"/>
      <c r="J2127" s="845"/>
      <c r="K2127" s="50" t="s">
        <v>21</v>
      </c>
      <c r="L2127" s="47" t="s">
        <v>270</v>
      </c>
      <c r="M2127" s="51" t="s">
        <v>1856</v>
      </c>
      <c r="N2127" s="52" t="s">
        <v>491</v>
      </c>
      <c r="O2127" s="824"/>
      <c r="P2127" s="271"/>
      <c r="Q2127" s="825">
        <v>1310</v>
      </c>
      <c r="R2127" s="826">
        <v>760</v>
      </c>
      <c r="S2127" s="827">
        <v>800</v>
      </c>
      <c r="T2127" s="828">
        <v>710</v>
      </c>
      <c r="U2127" s="829">
        <v>690</v>
      </c>
      <c r="V2127" s="830">
        <f t="shared" ref="V2127" si="2113">SUM(Q2127:U2128)</f>
        <v>4270</v>
      </c>
      <c r="W2127" s="831" t="s">
        <v>3394</v>
      </c>
      <c r="X2127" s="824"/>
      <c r="Y2127" s="706"/>
      <c r="Z2127" s="824"/>
    </row>
    <row r="2128" spans="1:26">
      <c r="A2128" s="817" t="s">
        <v>1244</v>
      </c>
      <c r="B2128" s="817"/>
      <c r="C2128" s="831" t="s">
        <v>1221</v>
      </c>
      <c r="D2128" s="819" t="s">
        <v>2</v>
      </c>
      <c r="E2128" s="854" t="s">
        <v>630</v>
      </c>
      <c r="F2128" s="855" t="s">
        <v>130</v>
      </c>
      <c r="G2128" s="833" t="s">
        <v>19</v>
      </c>
      <c r="H2128" s="842" t="s">
        <v>89</v>
      </c>
      <c r="I2128" s="845"/>
      <c r="J2128" s="845"/>
      <c r="K2128" s="42"/>
      <c r="L2128" s="42"/>
      <c r="M2128" s="51"/>
      <c r="N2128" s="53"/>
      <c r="O2128" s="824"/>
      <c r="P2128" s="271"/>
      <c r="Q2128" s="825"/>
      <c r="R2128" s="826"/>
      <c r="S2128" s="827"/>
      <c r="T2128" s="828"/>
      <c r="U2128" s="829"/>
      <c r="V2128" s="830"/>
      <c r="W2128" s="831" t="s">
        <v>3394</v>
      </c>
      <c r="X2128" s="824"/>
      <c r="Y2128" s="706"/>
      <c r="Z2128" s="824"/>
    </row>
    <row r="2129" spans="1:26">
      <c r="A2129" s="817" t="s">
        <v>1244</v>
      </c>
      <c r="B2129" s="817" t="s">
        <v>1467</v>
      </c>
      <c r="C2129" s="831" t="s">
        <v>633</v>
      </c>
      <c r="D2129" s="819" t="str">
        <f t="shared" ref="D2129" si="2114">B2129&amp;" "&amp;" "&amp;C2129</f>
        <v>03-021  トンブレロ</v>
      </c>
      <c r="E2129" s="854" t="s">
        <v>630</v>
      </c>
      <c r="F2129" s="857" t="s">
        <v>128</v>
      </c>
      <c r="G2129" s="842" t="s">
        <v>89</v>
      </c>
      <c r="H2129" s="833" t="s">
        <v>19</v>
      </c>
      <c r="I2129" s="845"/>
      <c r="J2129" s="845"/>
      <c r="K2129" s="7" t="s">
        <v>37</v>
      </c>
      <c r="L2129" s="41" t="s">
        <v>20</v>
      </c>
      <c r="M2129" s="51" t="s">
        <v>1736</v>
      </c>
      <c r="N2129" s="52" t="s">
        <v>491</v>
      </c>
      <c r="O2129" s="824"/>
      <c r="P2129" s="271"/>
      <c r="Q2129" s="825">
        <v>1260</v>
      </c>
      <c r="R2129" s="826">
        <v>520</v>
      </c>
      <c r="S2129" s="827">
        <v>910</v>
      </c>
      <c r="T2129" s="828">
        <v>740</v>
      </c>
      <c r="U2129" s="829">
        <v>780</v>
      </c>
      <c r="V2129" s="830">
        <f t="shared" ref="V2129" si="2115">SUM(Q2129:U2130)</f>
        <v>4210</v>
      </c>
      <c r="W2129" s="824" t="s">
        <v>4680</v>
      </c>
      <c r="X2129" s="824"/>
      <c r="Y2129" s="706"/>
      <c r="Z2129" s="824"/>
    </row>
    <row r="2130" spans="1:26">
      <c r="A2130" s="817" t="s">
        <v>1244</v>
      </c>
      <c r="B2130" s="817"/>
      <c r="C2130" s="831" t="s">
        <v>633</v>
      </c>
      <c r="D2130" s="819" t="s">
        <v>2</v>
      </c>
      <c r="E2130" s="854" t="s">
        <v>630</v>
      </c>
      <c r="F2130" s="857" t="s">
        <v>128</v>
      </c>
      <c r="G2130" s="842" t="s">
        <v>89</v>
      </c>
      <c r="H2130" s="833" t="s">
        <v>19</v>
      </c>
      <c r="I2130" s="845"/>
      <c r="J2130" s="845"/>
      <c r="K2130" s="42"/>
      <c r="L2130" s="42"/>
      <c r="M2130" s="51"/>
      <c r="N2130" s="53"/>
      <c r="O2130" s="824"/>
      <c r="P2130" s="271"/>
      <c r="Q2130" s="825"/>
      <c r="R2130" s="826"/>
      <c r="S2130" s="827"/>
      <c r="T2130" s="828"/>
      <c r="U2130" s="829"/>
      <c r="V2130" s="830"/>
      <c r="W2130" s="824" t="s">
        <v>4680</v>
      </c>
      <c r="X2130" s="824"/>
      <c r="Y2130" s="706"/>
      <c r="Z2130" s="824"/>
    </row>
    <row r="2131" spans="1:26">
      <c r="A2131" s="817" t="s">
        <v>1244</v>
      </c>
      <c r="B2131" s="817" t="s">
        <v>1468</v>
      </c>
      <c r="C2131" s="818" t="s">
        <v>178</v>
      </c>
      <c r="D2131" s="819" t="str">
        <f t="shared" ref="D2131" si="2116">B2131&amp;" "&amp;" "&amp;C2131</f>
        <v>03-022  ボストロール</v>
      </c>
      <c r="E2131" s="854" t="s">
        <v>630</v>
      </c>
      <c r="F2131" s="852" t="s">
        <v>75</v>
      </c>
      <c r="G2131" s="833" t="s">
        <v>19</v>
      </c>
      <c r="H2131" s="833" t="s">
        <v>19</v>
      </c>
      <c r="I2131" s="845"/>
      <c r="J2131" s="845"/>
      <c r="K2131" s="50" t="s">
        <v>21</v>
      </c>
      <c r="L2131" s="49" t="s">
        <v>104</v>
      </c>
      <c r="M2131" s="51" t="s">
        <v>1857</v>
      </c>
      <c r="N2131" s="52" t="s">
        <v>491</v>
      </c>
      <c r="O2131" s="824"/>
      <c r="P2131" s="271"/>
      <c r="Q2131" s="825">
        <v>1460</v>
      </c>
      <c r="R2131" s="826">
        <v>1040</v>
      </c>
      <c r="S2131" s="827">
        <v>540</v>
      </c>
      <c r="T2131" s="828">
        <v>380</v>
      </c>
      <c r="U2131" s="829">
        <v>860</v>
      </c>
      <c r="V2131" s="830">
        <f t="shared" ref="V2131" si="2117">SUM(Q2131:U2132)</f>
        <v>4280</v>
      </c>
      <c r="W2131" s="824" t="s">
        <v>4212</v>
      </c>
      <c r="X2131" s="824"/>
      <c r="Y2131" s="706"/>
      <c r="Z2131" s="824"/>
    </row>
    <row r="2132" spans="1:26">
      <c r="A2132" s="817" t="s">
        <v>1244</v>
      </c>
      <c r="B2132" s="817"/>
      <c r="C2132" s="818" t="s">
        <v>178</v>
      </c>
      <c r="D2132" s="819" t="s">
        <v>2</v>
      </c>
      <c r="E2132" s="854" t="s">
        <v>630</v>
      </c>
      <c r="F2132" s="852" t="s">
        <v>75</v>
      </c>
      <c r="G2132" s="833" t="s">
        <v>19</v>
      </c>
      <c r="H2132" s="833" t="s">
        <v>19</v>
      </c>
      <c r="I2132" s="845"/>
      <c r="J2132" s="845"/>
      <c r="K2132" s="42"/>
      <c r="L2132" s="42"/>
      <c r="M2132" s="51"/>
      <c r="N2132" s="53"/>
      <c r="O2132" s="824"/>
      <c r="P2132" s="271"/>
      <c r="Q2132" s="825"/>
      <c r="R2132" s="826"/>
      <c r="S2132" s="827"/>
      <c r="T2132" s="828"/>
      <c r="U2132" s="829"/>
      <c r="V2132" s="830"/>
      <c r="W2132" s="824" t="s">
        <v>4212</v>
      </c>
      <c r="X2132" s="824"/>
      <c r="Y2132" s="706"/>
      <c r="Z2132" s="824"/>
    </row>
    <row r="2133" spans="1:26">
      <c r="A2133" s="817" t="s">
        <v>1244</v>
      </c>
      <c r="B2133" s="817" t="s">
        <v>1469</v>
      </c>
      <c r="C2133" s="831" t="s">
        <v>1236</v>
      </c>
      <c r="D2133" s="819" t="str">
        <f t="shared" ref="D2133" si="2118">B2133&amp;" "&amp;" "&amp;C2133</f>
        <v>03-023  魔のサソリ</v>
      </c>
      <c r="E2133" s="854" t="s">
        <v>630</v>
      </c>
      <c r="F2133" s="857" t="s">
        <v>128</v>
      </c>
      <c r="G2133" s="833" t="s">
        <v>19</v>
      </c>
      <c r="H2133" s="833" t="s">
        <v>19</v>
      </c>
      <c r="I2133" s="845"/>
      <c r="J2133" s="845"/>
      <c r="K2133" s="46" t="s">
        <v>21</v>
      </c>
      <c r="L2133" s="41" t="s">
        <v>131</v>
      </c>
      <c r="M2133" s="51" t="s">
        <v>1858</v>
      </c>
      <c r="N2133" s="52" t="s">
        <v>491</v>
      </c>
      <c r="O2133" s="824"/>
      <c r="P2133" s="271"/>
      <c r="Q2133" s="825">
        <v>1390</v>
      </c>
      <c r="R2133" s="826">
        <v>1030</v>
      </c>
      <c r="S2133" s="827">
        <v>380</v>
      </c>
      <c r="T2133" s="828">
        <v>890</v>
      </c>
      <c r="U2133" s="829">
        <v>620</v>
      </c>
      <c r="V2133" s="830">
        <f t="shared" ref="V2133" si="2119">SUM(Q2133:U2134)</f>
        <v>4310</v>
      </c>
      <c r="W2133" s="824"/>
      <c r="X2133" s="824"/>
      <c r="Y2133" s="706"/>
      <c r="Z2133" s="824"/>
    </row>
    <row r="2134" spans="1:26">
      <c r="A2134" s="817" t="s">
        <v>1244</v>
      </c>
      <c r="B2134" s="817"/>
      <c r="C2134" s="831" t="s">
        <v>1236</v>
      </c>
      <c r="D2134" s="819" t="s">
        <v>2</v>
      </c>
      <c r="E2134" s="854" t="s">
        <v>630</v>
      </c>
      <c r="F2134" s="857" t="s">
        <v>128</v>
      </c>
      <c r="G2134" s="833" t="s">
        <v>19</v>
      </c>
      <c r="H2134" s="833" t="s">
        <v>19</v>
      </c>
      <c r="I2134" s="845"/>
      <c r="J2134" s="845"/>
      <c r="K2134" s="42"/>
      <c r="L2134" s="42"/>
      <c r="M2134" s="51"/>
      <c r="N2134" s="53"/>
      <c r="O2134" s="824"/>
      <c r="P2134" s="271"/>
      <c r="Q2134" s="825"/>
      <c r="R2134" s="826"/>
      <c r="S2134" s="827"/>
      <c r="T2134" s="828"/>
      <c r="U2134" s="829"/>
      <c r="V2134" s="830"/>
      <c r="W2134" s="824"/>
      <c r="X2134" s="824"/>
      <c r="Y2134" s="706"/>
      <c r="Z2134" s="824"/>
    </row>
    <row r="2135" spans="1:26">
      <c r="A2135" s="817" t="s">
        <v>1244</v>
      </c>
      <c r="B2135" s="817" t="s">
        <v>1470</v>
      </c>
      <c r="C2135" s="831" t="s">
        <v>634</v>
      </c>
      <c r="D2135" s="819" t="str">
        <f t="shared" ref="D2135" si="2120">B2135&amp;" "&amp;" "&amp;C2135</f>
        <v>03-024  ライオンヘッド</v>
      </c>
      <c r="E2135" s="854" t="s">
        <v>630</v>
      </c>
      <c r="F2135" s="857" t="s">
        <v>128</v>
      </c>
      <c r="G2135" s="842" t="s">
        <v>89</v>
      </c>
      <c r="H2135" s="842" t="s">
        <v>89</v>
      </c>
      <c r="I2135" s="845"/>
      <c r="J2135" s="845"/>
      <c r="K2135" s="7" t="s">
        <v>37</v>
      </c>
      <c r="L2135" s="41" t="s">
        <v>20</v>
      </c>
      <c r="M2135" s="51" t="s">
        <v>1737</v>
      </c>
      <c r="N2135" s="52" t="s">
        <v>491</v>
      </c>
      <c r="O2135" s="824"/>
      <c r="P2135" s="271"/>
      <c r="Q2135" s="825">
        <v>1400</v>
      </c>
      <c r="R2135" s="826">
        <v>690</v>
      </c>
      <c r="S2135" s="827">
        <v>840</v>
      </c>
      <c r="T2135" s="828">
        <v>770</v>
      </c>
      <c r="U2135" s="829">
        <v>600</v>
      </c>
      <c r="V2135" s="830">
        <f t="shared" ref="V2135" si="2121">SUM(Q2135:U2136)</f>
        <v>4300</v>
      </c>
      <c r="W2135" s="824"/>
      <c r="X2135" s="824"/>
      <c r="Y2135" s="706"/>
      <c r="Z2135" s="824"/>
    </row>
    <row r="2136" spans="1:26">
      <c r="A2136" s="817" t="s">
        <v>1244</v>
      </c>
      <c r="B2136" s="817"/>
      <c r="C2136" s="831" t="s">
        <v>634</v>
      </c>
      <c r="D2136" s="819" t="s">
        <v>2</v>
      </c>
      <c r="E2136" s="854" t="s">
        <v>630</v>
      </c>
      <c r="F2136" s="857" t="s">
        <v>128</v>
      </c>
      <c r="G2136" s="842" t="s">
        <v>89</v>
      </c>
      <c r="H2136" s="842" t="s">
        <v>89</v>
      </c>
      <c r="I2136" s="845"/>
      <c r="J2136" s="845"/>
      <c r="K2136" s="42"/>
      <c r="L2136" s="42"/>
      <c r="M2136" s="51"/>
      <c r="N2136" s="53"/>
      <c r="O2136" s="824"/>
      <c r="P2136" s="271"/>
      <c r="Q2136" s="825"/>
      <c r="R2136" s="826"/>
      <c r="S2136" s="827"/>
      <c r="T2136" s="828"/>
      <c r="U2136" s="829"/>
      <c r="V2136" s="830"/>
      <c r="W2136" s="824"/>
      <c r="X2136" s="824"/>
      <c r="Y2136" s="706"/>
      <c r="Z2136" s="824"/>
    </row>
    <row r="2137" spans="1:26">
      <c r="A2137" s="817" t="s">
        <v>1244</v>
      </c>
      <c r="B2137" s="817" t="s">
        <v>1471</v>
      </c>
      <c r="C2137" s="831" t="s">
        <v>121</v>
      </c>
      <c r="D2137" s="819" t="str">
        <f t="shared" ref="D2137" si="2122">B2137&amp;" "&amp;" "&amp;C2137</f>
        <v>03-025  れんごく天馬</v>
      </c>
      <c r="E2137" s="854" t="s">
        <v>630</v>
      </c>
      <c r="F2137" s="857" t="s">
        <v>128</v>
      </c>
      <c r="G2137" s="833" t="s">
        <v>19</v>
      </c>
      <c r="H2137" s="842" t="s">
        <v>89</v>
      </c>
      <c r="I2137" s="845"/>
      <c r="J2137" s="845"/>
      <c r="K2137" s="50" t="s">
        <v>21</v>
      </c>
      <c r="L2137" s="47" t="s">
        <v>330</v>
      </c>
      <c r="M2137" s="51" t="s">
        <v>1859</v>
      </c>
      <c r="N2137" s="52" t="s">
        <v>491</v>
      </c>
      <c r="O2137" s="824"/>
      <c r="P2137" s="271"/>
      <c r="Q2137" s="825">
        <v>1300</v>
      </c>
      <c r="R2137" s="826">
        <v>830</v>
      </c>
      <c r="S2137" s="827">
        <v>590</v>
      </c>
      <c r="T2137" s="828">
        <v>970</v>
      </c>
      <c r="U2137" s="829">
        <v>620</v>
      </c>
      <c r="V2137" s="830">
        <f t="shared" ref="V2137" si="2123">SUM(Q2137:U2138)</f>
        <v>4310</v>
      </c>
      <c r="W2137" s="831" t="s">
        <v>3392</v>
      </c>
      <c r="X2137" s="824"/>
      <c r="Y2137" s="706"/>
      <c r="Z2137" s="824"/>
    </row>
    <row r="2138" spans="1:26">
      <c r="A2138" s="817" t="s">
        <v>1244</v>
      </c>
      <c r="B2138" s="817"/>
      <c r="C2138" s="831" t="s">
        <v>121</v>
      </c>
      <c r="D2138" s="819" t="s">
        <v>2</v>
      </c>
      <c r="E2138" s="854" t="s">
        <v>630</v>
      </c>
      <c r="F2138" s="857" t="s">
        <v>128</v>
      </c>
      <c r="G2138" s="833" t="s">
        <v>19</v>
      </c>
      <c r="H2138" s="842" t="s">
        <v>89</v>
      </c>
      <c r="I2138" s="845"/>
      <c r="J2138" s="845"/>
      <c r="K2138" s="42"/>
      <c r="L2138" s="42"/>
      <c r="M2138" s="51"/>
      <c r="N2138" s="53"/>
      <c r="O2138" s="824"/>
      <c r="P2138" s="271"/>
      <c r="Q2138" s="825"/>
      <c r="R2138" s="826"/>
      <c r="S2138" s="827"/>
      <c r="T2138" s="828"/>
      <c r="U2138" s="829"/>
      <c r="V2138" s="830"/>
      <c r="W2138" s="831" t="s">
        <v>3392</v>
      </c>
      <c r="X2138" s="824"/>
      <c r="Y2138" s="706"/>
      <c r="Z2138" s="824"/>
    </row>
    <row r="2139" spans="1:26">
      <c r="A2139" s="817" t="s">
        <v>1244</v>
      </c>
      <c r="B2139" s="817" t="s">
        <v>1472</v>
      </c>
      <c r="C2139" s="831" t="s">
        <v>125</v>
      </c>
      <c r="D2139" s="819" t="str">
        <f t="shared" ref="D2139" si="2124">B2139&amp;" "&amp;" "&amp;C2139</f>
        <v>03-026  アークデーモン</v>
      </c>
      <c r="E2139" s="854" t="s">
        <v>630</v>
      </c>
      <c r="F2139" s="852" t="s">
        <v>75</v>
      </c>
      <c r="G2139" s="833" t="s">
        <v>1224</v>
      </c>
      <c r="H2139" s="822" t="s">
        <v>40</v>
      </c>
      <c r="I2139" s="845"/>
      <c r="J2139" s="845"/>
      <c r="K2139" s="7" t="s">
        <v>37</v>
      </c>
      <c r="L2139" s="41" t="s">
        <v>98</v>
      </c>
      <c r="M2139" s="51" t="s">
        <v>1996</v>
      </c>
      <c r="N2139" s="52" t="s">
        <v>491</v>
      </c>
      <c r="O2139" s="824"/>
      <c r="P2139" s="271"/>
      <c r="Q2139" s="825">
        <v>1320</v>
      </c>
      <c r="R2139" s="826">
        <v>800</v>
      </c>
      <c r="S2139" s="827">
        <v>890</v>
      </c>
      <c r="T2139" s="828">
        <v>620</v>
      </c>
      <c r="U2139" s="829">
        <v>670</v>
      </c>
      <c r="V2139" s="830">
        <f t="shared" ref="V2139" si="2125">SUM(Q2139:U2140)</f>
        <v>4300</v>
      </c>
      <c r="W2139" s="824" t="s">
        <v>4260</v>
      </c>
      <c r="X2139" s="824"/>
      <c r="Y2139" s="706"/>
      <c r="Z2139" s="824"/>
    </row>
    <row r="2140" spans="1:26">
      <c r="A2140" s="817" t="s">
        <v>1244</v>
      </c>
      <c r="B2140" s="817"/>
      <c r="C2140" s="831" t="s">
        <v>125</v>
      </c>
      <c r="D2140" s="819" t="s">
        <v>2</v>
      </c>
      <c r="E2140" s="854" t="s">
        <v>630</v>
      </c>
      <c r="F2140" s="852" t="s">
        <v>75</v>
      </c>
      <c r="G2140" s="833" t="s">
        <v>19</v>
      </c>
      <c r="H2140" s="822" t="s">
        <v>40</v>
      </c>
      <c r="I2140" s="845"/>
      <c r="J2140" s="845"/>
      <c r="K2140" s="42"/>
      <c r="L2140" s="42"/>
      <c r="M2140" s="51"/>
      <c r="N2140" s="53"/>
      <c r="O2140" s="824"/>
      <c r="P2140" s="271"/>
      <c r="Q2140" s="825"/>
      <c r="R2140" s="826"/>
      <c r="S2140" s="827"/>
      <c r="T2140" s="828"/>
      <c r="U2140" s="829"/>
      <c r="V2140" s="830"/>
      <c r="W2140" s="824" t="s">
        <v>4260</v>
      </c>
      <c r="X2140" s="824"/>
      <c r="Y2140" s="706"/>
      <c r="Z2140" s="824"/>
    </row>
    <row r="2141" spans="1:26">
      <c r="A2141" s="817" t="s">
        <v>1244</v>
      </c>
      <c r="B2141" s="817" t="s">
        <v>1473</v>
      </c>
      <c r="C2141" s="831" t="s">
        <v>123</v>
      </c>
      <c r="D2141" s="819" t="str">
        <f t="shared" ref="D2141" si="2126">B2141&amp;" "&amp;" "&amp;C2141</f>
        <v>03-027  ばくだん岩</v>
      </c>
      <c r="E2141" s="854" t="s">
        <v>630</v>
      </c>
      <c r="F2141" s="855" t="s">
        <v>130</v>
      </c>
      <c r="G2141" s="833" t="s">
        <v>19</v>
      </c>
      <c r="H2141" s="833" t="s">
        <v>19</v>
      </c>
      <c r="I2141" s="845"/>
      <c r="J2141" s="845"/>
      <c r="K2141" s="7" t="s">
        <v>37</v>
      </c>
      <c r="L2141" s="47" t="s">
        <v>39</v>
      </c>
      <c r="M2141" s="51" t="s">
        <v>3676</v>
      </c>
      <c r="N2141" s="52" t="s">
        <v>490</v>
      </c>
      <c r="O2141" s="824"/>
      <c r="P2141" s="271"/>
      <c r="Q2141" s="825">
        <v>1370</v>
      </c>
      <c r="R2141" s="826">
        <v>890</v>
      </c>
      <c r="S2141" s="827">
        <v>450</v>
      </c>
      <c r="T2141" s="828">
        <v>530</v>
      </c>
      <c r="U2141" s="829">
        <v>1030</v>
      </c>
      <c r="V2141" s="830">
        <f t="shared" ref="V2141" si="2127">SUM(Q2141:U2142)</f>
        <v>4270</v>
      </c>
      <c r="W2141" s="824"/>
      <c r="X2141" s="824"/>
      <c r="Y2141" s="706"/>
      <c r="Z2141" s="824"/>
    </row>
    <row r="2142" spans="1:26">
      <c r="A2142" s="817" t="s">
        <v>1244</v>
      </c>
      <c r="B2142" s="817"/>
      <c r="C2142" s="831" t="s">
        <v>123</v>
      </c>
      <c r="D2142" s="819" t="s">
        <v>2</v>
      </c>
      <c r="E2142" s="854" t="s">
        <v>630</v>
      </c>
      <c r="F2142" s="855" t="s">
        <v>130</v>
      </c>
      <c r="G2142" s="833" t="s">
        <v>19</v>
      </c>
      <c r="H2142" s="833" t="s">
        <v>19</v>
      </c>
      <c r="I2142" s="845"/>
      <c r="J2142" s="845"/>
      <c r="K2142" s="42"/>
      <c r="L2142" s="42"/>
      <c r="M2142" s="51"/>
      <c r="N2142" s="53"/>
      <c r="O2142" s="824"/>
      <c r="P2142" s="271"/>
      <c r="Q2142" s="825"/>
      <c r="R2142" s="826"/>
      <c r="S2142" s="827"/>
      <c r="T2142" s="828"/>
      <c r="U2142" s="829"/>
      <c r="V2142" s="830"/>
      <c r="W2142" s="824"/>
      <c r="X2142" s="824"/>
      <c r="Y2142" s="706"/>
      <c r="Z2142" s="824"/>
    </row>
    <row r="2143" spans="1:26">
      <c r="A2143" s="817" t="s">
        <v>1244</v>
      </c>
      <c r="B2143" s="817" t="s">
        <v>1474</v>
      </c>
      <c r="C2143" s="831" t="s">
        <v>1217</v>
      </c>
      <c r="D2143" s="819" t="str">
        <f t="shared" ref="D2143" si="2128">B2143&amp;" "&amp;" "&amp;C2143</f>
        <v>03-028  タホドラキー</v>
      </c>
      <c r="E2143" s="854" t="s">
        <v>630</v>
      </c>
      <c r="F2143" s="857" t="s">
        <v>128</v>
      </c>
      <c r="G2143" s="833" t="s">
        <v>19</v>
      </c>
      <c r="H2143" s="835" t="s">
        <v>88</v>
      </c>
      <c r="I2143" s="845"/>
      <c r="J2143" s="845"/>
      <c r="K2143" s="8" t="s">
        <v>99</v>
      </c>
      <c r="L2143" s="41" t="s">
        <v>131</v>
      </c>
      <c r="M2143" s="51" t="s">
        <v>3677</v>
      </c>
      <c r="N2143" s="52" t="s">
        <v>491</v>
      </c>
      <c r="O2143" s="824"/>
      <c r="P2143" s="271"/>
      <c r="Q2143" s="825">
        <v>1210</v>
      </c>
      <c r="R2143" s="826">
        <v>710</v>
      </c>
      <c r="S2143" s="827">
        <v>960</v>
      </c>
      <c r="T2143" s="828">
        <v>850</v>
      </c>
      <c r="U2143" s="829">
        <v>500</v>
      </c>
      <c r="V2143" s="830">
        <f t="shared" ref="V2143" si="2129">SUM(Q2143:U2144)</f>
        <v>4230</v>
      </c>
      <c r="W2143" s="824" t="s">
        <v>4451</v>
      </c>
      <c r="X2143" s="824"/>
      <c r="Y2143" s="706"/>
      <c r="Z2143" s="824"/>
    </row>
    <row r="2144" spans="1:26">
      <c r="A2144" s="817" t="s">
        <v>1244</v>
      </c>
      <c r="B2144" s="817"/>
      <c r="C2144" s="831" t="s">
        <v>1217</v>
      </c>
      <c r="D2144" s="819" t="s">
        <v>2</v>
      </c>
      <c r="E2144" s="854" t="s">
        <v>630</v>
      </c>
      <c r="F2144" s="857" t="s">
        <v>128</v>
      </c>
      <c r="G2144" s="833" t="s">
        <v>19</v>
      </c>
      <c r="H2144" s="835" t="s">
        <v>88</v>
      </c>
      <c r="I2144" s="845"/>
      <c r="J2144" s="845"/>
      <c r="K2144" s="42"/>
      <c r="L2144" s="42"/>
      <c r="M2144" s="51"/>
      <c r="N2144" s="53"/>
      <c r="O2144" s="824"/>
      <c r="P2144" s="271"/>
      <c r="Q2144" s="825"/>
      <c r="R2144" s="826"/>
      <c r="S2144" s="827"/>
      <c r="T2144" s="828"/>
      <c r="U2144" s="829"/>
      <c r="V2144" s="830"/>
      <c r="W2144" s="824" t="s">
        <v>4451</v>
      </c>
      <c r="X2144" s="824"/>
      <c r="Y2144" s="706"/>
      <c r="Z2144" s="824"/>
    </row>
    <row r="2145" spans="1:26">
      <c r="A2145" s="817" t="s">
        <v>1244</v>
      </c>
      <c r="B2145" s="817" t="s">
        <v>1475</v>
      </c>
      <c r="C2145" s="831" t="s">
        <v>645</v>
      </c>
      <c r="D2145" s="819" t="str">
        <f t="shared" ref="D2145" si="2130">B2145&amp;" "&amp;" "&amp;C2145</f>
        <v>03-029  どくどくゾンビ</v>
      </c>
      <c r="E2145" s="854" t="s">
        <v>630</v>
      </c>
      <c r="F2145" s="856" t="s">
        <v>129</v>
      </c>
      <c r="G2145" s="833" t="s">
        <v>19</v>
      </c>
      <c r="H2145" s="842" t="s">
        <v>89</v>
      </c>
      <c r="I2145" s="845"/>
      <c r="J2145" s="845"/>
      <c r="K2145" s="11" t="s">
        <v>81</v>
      </c>
      <c r="L2145" s="47" t="s">
        <v>81</v>
      </c>
      <c r="M2145" s="51" t="s">
        <v>1770</v>
      </c>
      <c r="N2145" s="52" t="s">
        <v>491</v>
      </c>
      <c r="O2145" s="824"/>
      <c r="P2145" s="271"/>
      <c r="Q2145" s="825">
        <v>1340</v>
      </c>
      <c r="R2145" s="826">
        <v>1000</v>
      </c>
      <c r="S2145" s="827">
        <v>300</v>
      </c>
      <c r="T2145" s="828">
        <v>510</v>
      </c>
      <c r="U2145" s="829">
        <v>1100</v>
      </c>
      <c r="V2145" s="830">
        <f t="shared" ref="V2145" si="2131">SUM(Q2145:U2146)</f>
        <v>4250</v>
      </c>
      <c r="W2145" s="824"/>
      <c r="X2145" s="824"/>
      <c r="Y2145" s="706"/>
      <c r="Z2145" s="824"/>
    </row>
    <row r="2146" spans="1:26">
      <c r="A2146" s="817" t="s">
        <v>1244</v>
      </c>
      <c r="B2146" s="817"/>
      <c r="C2146" s="831" t="s">
        <v>645</v>
      </c>
      <c r="D2146" s="819" t="s">
        <v>2</v>
      </c>
      <c r="E2146" s="854" t="s">
        <v>630</v>
      </c>
      <c r="F2146" s="856" t="s">
        <v>129</v>
      </c>
      <c r="G2146" s="833" t="s">
        <v>19</v>
      </c>
      <c r="H2146" s="842" t="s">
        <v>89</v>
      </c>
      <c r="I2146" s="845"/>
      <c r="J2146" s="845"/>
      <c r="K2146" s="42"/>
      <c r="L2146" s="42"/>
      <c r="M2146" s="51"/>
      <c r="N2146" s="53"/>
      <c r="O2146" s="824"/>
      <c r="P2146" s="271"/>
      <c r="Q2146" s="825"/>
      <c r="R2146" s="826"/>
      <c r="S2146" s="827"/>
      <c r="T2146" s="828"/>
      <c r="U2146" s="829"/>
      <c r="V2146" s="830"/>
      <c r="W2146" s="824"/>
      <c r="X2146" s="824"/>
      <c r="Y2146" s="706"/>
      <c r="Z2146" s="824"/>
    </row>
    <row r="2147" spans="1:26">
      <c r="A2147" s="817" t="s">
        <v>1244</v>
      </c>
      <c r="B2147" s="817" t="s">
        <v>1476</v>
      </c>
      <c r="C2147" s="831" t="s">
        <v>177</v>
      </c>
      <c r="D2147" s="819" t="str">
        <f t="shared" ref="D2147" si="2132">B2147&amp;" "&amp;" "&amp;C2147</f>
        <v>03-030  フロストギズモ</v>
      </c>
      <c r="E2147" s="854" t="s">
        <v>630</v>
      </c>
      <c r="F2147" s="855" t="s">
        <v>130</v>
      </c>
      <c r="G2147" s="842" t="s">
        <v>89</v>
      </c>
      <c r="H2147" s="835" t="s">
        <v>88</v>
      </c>
      <c r="I2147" s="845"/>
      <c r="J2147" s="845"/>
      <c r="K2147" s="50" t="s">
        <v>21</v>
      </c>
      <c r="L2147" s="47" t="s">
        <v>107</v>
      </c>
      <c r="M2147" s="51" t="s">
        <v>3678</v>
      </c>
      <c r="N2147" s="52" t="s">
        <v>491</v>
      </c>
      <c r="O2147" s="824"/>
      <c r="P2147" s="271"/>
      <c r="Q2147" s="825">
        <v>1310</v>
      </c>
      <c r="R2147" s="826">
        <v>540</v>
      </c>
      <c r="S2147" s="827">
        <v>900</v>
      </c>
      <c r="T2147" s="828">
        <v>920</v>
      </c>
      <c r="U2147" s="829">
        <v>590</v>
      </c>
      <c r="V2147" s="830">
        <f t="shared" ref="V2147" si="2133">SUM(Q2147:U2148)</f>
        <v>4260</v>
      </c>
      <c r="W2147" s="831" t="s">
        <v>3394</v>
      </c>
      <c r="X2147" s="824"/>
      <c r="Y2147" s="706"/>
      <c r="Z2147" s="824"/>
    </row>
    <row r="2148" spans="1:26">
      <c r="A2148" s="817" t="s">
        <v>1244</v>
      </c>
      <c r="B2148" s="817"/>
      <c r="C2148" s="831" t="s">
        <v>177</v>
      </c>
      <c r="D2148" s="819" t="s">
        <v>2</v>
      </c>
      <c r="E2148" s="854" t="s">
        <v>630</v>
      </c>
      <c r="F2148" s="855" t="s">
        <v>130</v>
      </c>
      <c r="G2148" s="842" t="s">
        <v>89</v>
      </c>
      <c r="H2148" s="835" t="s">
        <v>88</v>
      </c>
      <c r="I2148" s="845"/>
      <c r="J2148" s="845"/>
      <c r="K2148" s="42"/>
      <c r="L2148" s="42"/>
      <c r="M2148" s="51"/>
      <c r="N2148" s="53"/>
      <c r="O2148" s="824"/>
      <c r="P2148" s="271"/>
      <c r="Q2148" s="825"/>
      <c r="R2148" s="826"/>
      <c r="S2148" s="827"/>
      <c r="T2148" s="828"/>
      <c r="U2148" s="829"/>
      <c r="V2148" s="830"/>
      <c r="W2148" s="831" t="s">
        <v>3394</v>
      </c>
      <c r="X2148" s="824"/>
      <c r="Y2148" s="706"/>
      <c r="Z2148" s="824"/>
    </row>
    <row r="2149" spans="1:26">
      <c r="A2149" s="817" t="s">
        <v>1244</v>
      </c>
      <c r="B2149" s="817" t="s">
        <v>1477</v>
      </c>
      <c r="C2149" s="831" t="s">
        <v>2</v>
      </c>
      <c r="D2149" s="819" t="str">
        <f t="shared" ref="D2149" si="2134">B2149&amp;" "&amp;" "&amp;C2149</f>
        <v>03-031  ダイ</v>
      </c>
      <c r="E2149" s="853" t="s">
        <v>120</v>
      </c>
      <c r="F2149" s="821" t="s">
        <v>34</v>
      </c>
      <c r="G2149" s="833" t="s">
        <v>19</v>
      </c>
      <c r="H2149" s="833" t="s">
        <v>19</v>
      </c>
      <c r="I2149" s="15"/>
      <c r="J2149" s="15"/>
      <c r="K2149" s="7" t="s">
        <v>37</v>
      </c>
      <c r="L2149" s="41" t="s">
        <v>98</v>
      </c>
      <c r="M2149" s="51" t="s">
        <v>1860</v>
      </c>
      <c r="N2149" s="52" t="s">
        <v>491</v>
      </c>
      <c r="O2149" s="824"/>
      <c r="P2149" s="271"/>
      <c r="Q2149" s="825">
        <v>1770</v>
      </c>
      <c r="R2149" s="826">
        <v>1300</v>
      </c>
      <c r="S2149" s="827">
        <v>530</v>
      </c>
      <c r="T2149" s="828">
        <v>970</v>
      </c>
      <c r="U2149" s="829">
        <v>810</v>
      </c>
      <c r="V2149" s="830">
        <f t="shared" ref="V2149" si="2135">SUM(Q2149:U2150)</f>
        <v>5380</v>
      </c>
      <c r="W2149" s="824" t="s">
        <v>3389</v>
      </c>
      <c r="X2149" s="824"/>
      <c r="Y2149" s="706"/>
      <c r="Z2149" s="824"/>
    </row>
    <row r="2150" spans="1:26">
      <c r="A2150" s="817" t="s">
        <v>1244</v>
      </c>
      <c r="B2150" s="817"/>
      <c r="C2150" s="831" t="s">
        <v>2</v>
      </c>
      <c r="D2150" s="819" t="s">
        <v>2</v>
      </c>
      <c r="E2150" s="853" t="s">
        <v>120</v>
      </c>
      <c r="F2150" s="821" t="s">
        <v>34</v>
      </c>
      <c r="G2150" s="833" t="s">
        <v>19</v>
      </c>
      <c r="H2150" s="833" t="s">
        <v>19</v>
      </c>
      <c r="I2150" s="15"/>
      <c r="J2150" s="15"/>
      <c r="K2150" s="19"/>
      <c r="L2150" s="43"/>
      <c r="M2150" s="51"/>
      <c r="N2150" s="54"/>
      <c r="O2150" s="824"/>
      <c r="P2150" s="271"/>
      <c r="Q2150" s="825"/>
      <c r="R2150" s="826"/>
      <c r="S2150" s="827"/>
      <c r="T2150" s="828"/>
      <c r="U2150" s="829"/>
      <c r="V2150" s="830"/>
      <c r="W2150" s="824" t="s">
        <v>3389</v>
      </c>
      <c r="X2150" s="824"/>
      <c r="Y2150" s="706"/>
      <c r="Z2150" s="824"/>
    </row>
    <row r="2151" spans="1:26">
      <c r="A2151" s="817" t="s">
        <v>1244</v>
      </c>
      <c r="B2151" s="817" t="s">
        <v>1478</v>
      </c>
      <c r="C2151" s="831" t="s">
        <v>38</v>
      </c>
      <c r="D2151" s="819" t="str">
        <f t="shared" ref="D2151" si="2136">B2151&amp;" "&amp;" "&amp;C2151</f>
        <v>03-032  ポップ</v>
      </c>
      <c r="E2151" s="853" t="s">
        <v>120</v>
      </c>
      <c r="F2151" s="821" t="s">
        <v>34</v>
      </c>
      <c r="G2151" s="822" t="s">
        <v>40</v>
      </c>
      <c r="H2151" s="822" t="s">
        <v>40</v>
      </c>
      <c r="I2151" s="15"/>
      <c r="J2151" s="15"/>
      <c r="K2151" s="50" t="s">
        <v>21</v>
      </c>
      <c r="L2151" s="47" t="s">
        <v>506</v>
      </c>
      <c r="M2151" s="51" t="s">
        <v>1849</v>
      </c>
      <c r="N2151" s="52" t="s">
        <v>494</v>
      </c>
      <c r="O2151" s="824"/>
      <c r="P2151" s="271"/>
      <c r="Q2151" s="825">
        <v>1670</v>
      </c>
      <c r="R2151" s="826">
        <v>570</v>
      </c>
      <c r="S2151" s="827">
        <v>1040</v>
      </c>
      <c r="T2151" s="828">
        <v>930</v>
      </c>
      <c r="U2151" s="829">
        <v>800</v>
      </c>
      <c r="V2151" s="830">
        <f t="shared" ref="V2151" si="2137">SUM(Q2151:U2152)</f>
        <v>5010</v>
      </c>
      <c r="W2151" s="824" t="s">
        <v>3389</v>
      </c>
      <c r="X2151" s="824"/>
      <c r="Y2151" s="706"/>
      <c r="Z2151" s="824"/>
    </row>
    <row r="2152" spans="1:26">
      <c r="A2152" s="817" t="s">
        <v>1244</v>
      </c>
      <c r="B2152" s="817"/>
      <c r="C2152" s="831" t="s">
        <v>38</v>
      </c>
      <c r="D2152" s="819" t="s">
        <v>2</v>
      </c>
      <c r="E2152" s="853" t="s">
        <v>120</v>
      </c>
      <c r="F2152" s="821" t="s">
        <v>34</v>
      </c>
      <c r="G2152" s="822" t="s">
        <v>40</v>
      </c>
      <c r="H2152" s="822" t="s">
        <v>40</v>
      </c>
      <c r="I2152" s="15"/>
      <c r="J2152" s="15"/>
      <c r="K2152" s="19"/>
      <c r="L2152" s="43"/>
      <c r="M2152" s="51"/>
      <c r="N2152" s="54"/>
      <c r="O2152" s="824"/>
      <c r="P2152" s="271"/>
      <c r="Q2152" s="825"/>
      <c r="R2152" s="826"/>
      <c r="S2152" s="827"/>
      <c r="T2152" s="828"/>
      <c r="U2152" s="829"/>
      <c r="V2152" s="830"/>
      <c r="W2152" s="824" t="s">
        <v>3389</v>
      </c>
      <c r="X2152" s="824"/>
      <c r="Y2152" s="706"/>
      <c r="Z2152" s="824"/>
    </row>
    <row r="2153" spans="1:26">
      <c r="A2153" s="817" t="s">
        <v>1244</v>
      </c>
      <c r="B2153" s="817" t="s">
        <v>1479</v>
      </c>
      <c r="C2153" s="831" t="s">
        <v>42</v>
      </c>
      <c r="D2153" s="819" t="str">
        <f t="shared" ref="D2153" si="2138">B2153&amp;" "&amp;" "&amp;C2153</f>
        <v>03-033  レオナ</v>
      </c>
      <c r="E2153" s="853" t="s">
        <v>120</v>
      </c>
      <c r="F2153" s="821" t="s">
        <v>34</v>
      </c>
      <c r="G2153" s="822" t="s">
        <v>40</v>
      </c>
      <c r="H2153" s="843" t="s">
        <v>80</v>
      </c>
      <c r="I2153" s="15"/>
      <c r="J2153" s="15"/>
      <c r="K2153" s="46" t="s">
        <v>21</v>
      </c>
      <c r="L2153" s="41" t="s">
        <v>131</v>
      </c>
      <c r="M2153" s="51" t="s">
        <v>1861</v>
      </c>
      <c r="N2153" s="52" t="s">
        <v>491</v>
      </c>
      <c r="O2153" s="824"/>
      <c r="P2153" s="271"/>
      <c r="Q2153" s="825">
        <v>1610</v>
      </c>
      <c r="R2153" s="826">
        <v>520</v>
      </c>
      <c r="S2153" s="827">
        <v>1380</v>
      </c>
      <c r="T2153" s="828">
        <v>1020</v>
      </c>
      <c r="U2153" s="829">
        <v>830</v>
      </c>
      <c r="V2153" s="830">
        <f t="shared" ref="V2153" si="2139">SUM(Q2153:U2154)</f>
        <v>5360</v>
      </c>
      <c r="W2153" s="824" t="s">
        <v>3389</v>
      </c>
      <c r="X2153" s="824"/>
      <c r="Y2153" s="706"/>
      <c r="Z2153" s="824"/>
    </row>
    <row r="2154" spans="1:26">
      <c r="A2154" s="817" t="s">
        <v>1244</v>
      </c>
      <c r="B2154" s="817"/>
      <c r="C2154" s="831" t="s">
        <v>42</v>
      </c>
      <c r="D2154" s="819" t="s">
        <v>2</v>
      </c>
      <c r="E2154" s="853" t="s">
        <v>120</v>
      </c>
      <c r="F2154" s="821" t="s">
        <v>34</v>
      </c>
      <c r="G2154" s="822" t="s">
        <v>40</v>
      </c>
      <c r="H2154" s="843" t="s">
        <v>80</v>
      </c>
      <c r="I2154" s="17"/>
      <c r="J2154" s="17"/>
      <c r="K2154" s="20"/>
      <c r="L2154" s="16"/>
      <c r="M2154" s="51"/>
      <c r="N2154" s="54"/>
      <c r="O2154" s="824"/>
      <c r="P2154" s="271"/>
      <c r="Q2154" s="825"/>
      <c r="R2154" s="826"/>
      <c r="S2154" s="827"/>
      <c r="T2154" s="828"/>
      <c r="U2154" s="829"/>
      <c r="V2154" s="830"/>
      <c r="W2154" s="824" t="s">
        <v>3389</v>
      </c>
      <c r="X2154" s="824"/>
      <c r="Y2154" s="706"/>
      <c r="Z2154" s="824"/>
    </row>
    <row r="2155" spans="1:26">
      <c r="A2155" s="817" t="s">
        <v>1244</v>
      </c>
      <c r="B2155" s="817" t="s">
        <v>1480</v>
      </c>
      <c r="C2155" s="831" t="s">
        <v>4</v>
      </c>
      <c r="D2155" s="819" t="str">
        <f t="shared" ref="D2155" si="2140">B2155&amp;" "&amp;" "&amp;C2155</f>
        <v>03-034  クロコダイン</v>
      </c>
      <c r="E2155" s="853" t="s">
        <v>120</v>
      </c>
      <c r="F2155" s="821" t="s">
        <v>34</v>
      </c>
      <c r="G2155" s="842" t="s">
        <v>89</v>
      </c>
      <c r="H2155" s="833" t="s">
        <v>19</v>
      </c>
      <c r="I2155" s="15"/>
      <c r="J2155" s="15"/>
      <c r="K2155" s="46" t="s">
        <v>21</v>
      </c>
      <c r="L2155" s="41" t="s">
        <v>3</v>
      </c>
      <c r="M2155" s="51" t="s">
        <v>3679</v>
      </c>
      <c r="N2155" s="52" t="s">
        <v>496</v>
      </c>
      <c r="O2155" s="824"/>
      <c r="P2155" s="271"/>
      <c r="Q2155" s="825">
        <v>1840</v>
      </c>
      <c r="R2155" s="826">
        <v>1300</v>
      </c>
      <c r="S2155" s="827">
        <v>480</v>
      </c>
      <c r="T2155" s="828">
        <v>680</v>
      </c>
      <c r="U2155" s="829">
        <v>1080</v>
      </c>
      <c r="V2155" s="830">
        <f t="shared" ref="V2155" si="2141">SUM(Q2155:U2156)</f>
        <v>5380</v>
      </c>
      <c r="W2155" s="824"/>
      <c r="X2155" s="824"/>
      <c r="Y2155" s="706"/>
      <c r="Z2155" s="824"/>
    </row>
    <row r="2156" spans="1:26">
      <c r="A2156" s="817" t="s">
        <v>1244</v>
      </c>
      <c r="B2156" s="817"/>
      <c r="C2156" s="831" t="s">
        <v>4</v>
      </c>
      <c r="D2156" s="819" t="s">
        <v>2</v>
      </c>
      <c r="E2156" s="853" t="s">
        <v>120</v>
      </c>
      <c r="F2156" s="821" t="s">
        <v>34</v>
      </c>
      <c r="G2156" s="842" t="s">
        <v>89</v>
      </c>
      <c r="H2156" s="833" t="s">
        <v>19</v>
      </c>
      <c r="I2156" s="15"/>
      <c r="J2156" s="15"/>
      <c r="K2156" s="20"/>
      <c r="L2156" s="16"/>
      <c r="M2156" s="51"/>
      <c r="N2156" s="54"/>
      <c r="O2156" s="824"/>
      <c r="P2156" s="271"/>
      <c r="Q2156" s="825"/>
      <c r="R2156" s="826"/>
      <c r="S2156" s="827"/>
      <c r="T2156" s="828"/>
      <c r="U2156" s="829"/>
      <c r="V2156" s="830"/>
      <c r="W2156" s="824"/>
      <c r="X2156" s="824"/>
      <c r="Y2156" s="706"/>
      <c r="Z2156" s="824"/>
    </row>
    <row r="2157" spans="1:26">
      <c r="A2157" s="817" t="s">
        <v>1244</v>
      </c>
      <c r="B2157" s="817" t="s">
        <v>1481</v>
      </c>
      <c r="C2157" s="831" t="s">
        <v>172</v>
      </c>
      <c r="D2157" s="819" t="str">
        <f t="shared" ref="D2157" si="2142">B2157&amp;" "&amp;" "&amp;C2157</f>
        <v>03-035  ヒュンケル</v>
      </c>
      <c r="E2157" s="853" t="s">
        <v>120</v>
      </c>
      <c r="F2157" s="821" t="s">
        <v>34</v>
      </c>
      <c r="G2157" s="833" t="s">
        <v>19</v>
      </c>
      <c r="H2157" s="833" t="s">
        <v>19</v>
      </c>
      <c r="I2157" s="17"/>
      <c r="J2157" s="17"/>
      <c r="K2157" s="46" t="s">
        <v>21</v>
      </c>
      <c r="L2157" s="41" t="s">
        <v>3</v>
      </c>
      <c r="M2157" s="51" t="s">
        <v>3680</v>
      </c>
      <c r="N2157" s="52" t="s">
        <v>491</v>
      </c>
      <c r="O2157" s="824"/>
      <c r="P2157" s="271"/>
      <c r="Q2157" s="825">
        <v>1750</v>
      </c>
      <c r="R2157" s="826">
        <v>1280</v>
      </c>
      <c r="S2157" s="827">
        <v>510</v>
      </c>
      <c r="T2157" s="828">
        <v>740</v>
      </c>
      <c r="U2157" s="829">
        <v>1130</v>
      </c>
      <c r="V2157" s="830">
        <f t="shared" ref="V2157" si="2143">SUM(Q2157:U2158)</f>
        <v>5410</v>
      </c>
      <c r="W2157" s="824" t="s">
        <v>3389</v>
      </c>
      <c r="X2157" s="824"/>
      <c r="Y2157" s="706"/>
      <c r="Z2157" s="824"/>
    </row>
    <row r="2158" spans="1:26">
      <c r="A2158" s="817" t="s">
        <v>1244</v>
      </c>
      <c r="B2158" s="817"/>
      <c r="C2158" s="831" t="s">
        <v>172</v>
      </c>
      <c r="D2158" s="819" t="s">
        <v>2</v>
      </c>
      <c r="E2158" s="853" t="s">
        <v>120</v>
      </c>
      <c r="F2158" s="821" t="s">
        <v>34</v>
      </c>
      <c r="G2158" s="833" t="s">
        <v>19</v>
      </c>
      <c r="H2158" s="833" t="s">
        <v>19</v>
      </c>
      <c r="I2158" s="17"/>
      <c r="J2158" s="17"/>
      <c r="K2158" s="20"/>
      <c r="L2158" s="16"/>
      <c r="M2158" s="51"/>
      <c r="N2158" s="54"/>
      <c r="O2158" s="824"/>
      <c r="P2158" s="271"/>
      <c r="Q2158" s="825"/>
      <c r="R2158" s="826"/>
      <c r="S2158" s="827"/>
      <c r="T2158" s="828"/>
      <c r="U2158" s="829"/>
      <c r="V2158" s="830"/>
      <c r="W2158" s="824" t="s">
        <v>3389</v>
      </c>
      <c r="X2158" s="824"/>
      <c r="Y2158" s="706"/>
      <c r="Z2158" s="824"/>
    </row>
    <row r="2159" spans="1:26">
      <c r="A2159" s="817" t="s">
        <v>1244</v>
      </c>
      <c r="B2159" s="817" t="s">
        <v>1482</v>
      </c>
      <c r="C2159" s="831" t="s">
        <v>542</v>
      </c>
      <c r="D2159" s="819" t="str">
        <f t="shared" ref="D2159" si="2144">B2159&amp;" "&amp;" "&amp;C2159</f>
        <v>03-036  ドラゴン</v>
      </c>
      <c r="E2159" s="853" t="s">
        <v>120</v>
      </c>
      <c r="F2159" s="832" t="s">
        <v>35</v>
      </c>
      <c r="G2159" s="833" t="s">
        <v>19</v>
      </c>
      <c r="H2159" s="842" t="s">
        <v>89</v>
      </c>
      <c r="I2159" s="17"/>
      <c r="J2159" s="17"/>
      <c r="K2159" s="50" t="s">
        <v>21</v>
      </c>
      <c r="L2159" s="47" t="s">
        <v>506</v>
      </c>
      <c r="M2159" s="51" t="s">
        <v>1862</v>
      </c>
      <c r="N2159" s="52" t="s">
        <v>491</v>
      </c>
      <c r="O2159" s="824"/>
      <c r="P2159" s="271"/>
      <c r="Q2159" s="825">
        <v>1640</v>
      </c>
      <c r="R2159" s="826">
        <v>1090</v>
      </c>
      <c r="S2159" s="827">
        <v>650</v>
      </c>
      <c r="T2159" s="828">
        <v>900</v>
      </c>
      <c r="U2159" s="829">
        <v>990</v>
      </c>
      <c r="V2159" s="830">
        <f t="shared" ref="V2159" si="2145">SUM(Q2159:U2160)</f>
        <v>5270</v>
      </c>
      <c r="W2159" s="824" t="s">
        <v>4451</v>
      </c>
      <c r="X2159" s="824"/>
      <c r="Y2159" s="706"/>
      <c r="Z2159" s="824"/>
    </row>
    <row r="2160" spans="1:26">
      <c r="A2160" s="817" t="s">
        <v>1244</v>
      </c>
      <c r="B2160" s="817"/>
      <c r="C2160" s="831" t="s">
        <v>542</v>
      </c>
      <c r="D2160" s="819" t="s">
        <v>2</v>
      </c>
      <c r="E2160" s="853" t="s">
        <v>120</v>
      </c>
      <c r="F2160" s="832" t="s">
        <v>35</v>
      </c>
      <c r="G2160" s="833" t="s">
        <v>19</v>
      </c>
      <c r="H2160" s="842" t="s">
        <v>89</v>
      </c>
      <c r="I2160" s="17"/>
      <c r="J2160" s="17"/>
      <c r="K2160" s="20"/>
      <c r="L2160" s="16"/>
      <c r="M2160" s="51"/>
      <c r="N2160" s="54"/>
      <c r="O2160" s="824"/>
      <c r="P2160" s="271"/>
      <c r="Q2160" s="825"/>
      <c r="R2160" s="826"/>
      <c r="S2160" s="827"/>
      <c r="T2160" s="828"/>
      <c r="U2160" s="829"/>
      <c r="V2160" s="830"/>
      <c r="W2160" s="824" t="s">
        <v>4451</v>
      </c>
      <c r="X2160" s="824"/>
      <c r="Y2160" s="706"/>
      <c r="Z2160" s="824"/>
    </row>
    <row r="2161" spans="1:26">
      <c r="A2161" s="817" t="s">
        <v>1244</v>
      </c>
      <c r="B2161" s="817" t="s">
        <v>1483</v>
      </c>
      <c r="C2161" s="831" t="s">
        <v>182</v>
      </c>
      <c r="D2161" s="819" t="str">
        <f t="shared" ref="D2161" si="2146">B2161&amp;" "&amp;" "&amp;C2161</f>
        <v>03-037  スカイドラゴン</v>
      </c>
      <c r="E2161" s="853" t="s">
        <v>120</v>
      </c>
      <c r="F2161" s="832" t="s">
        <v>35</v>
      </c>
      <c r="G2161" s="842" t="s">
        <v>89</v>
      </c>
      <c r="H2161" s="842" t="s">
        <v>89</v>
      </c>
      <c r="I2161" s="17"/>
      <c r="J2161" s="17"/>
      <c r="K2161" s="50" t="s">
        <v>21</v>
      </c>
      <c r="L2161" s="47" t="s">
        <v>107</v>
      </c>
      <c r="M2161" s="51" t="s">
        <v>1863</v>
      </c>
      <c r="N2161" s="52" t="s">
        <v>491</v>
      </c>
      <c r="O2161" s="824"/>
      <c r="P2161" s="271"/>
      <c r="Q2161" s="825">
        <v>1670</v>
      </c>
      <c r="R2161" s="826">
        <v>1240</v>
      </c>
      <c r="S2161" s="827">
        <v>670</v>
      </c>
      <c r="T2161" s="828">
        <v>930</v>
      </c>
      <c r="U2161" s="829">
        <v>840</v>
      </c>
      <c r="V2161" s="830">
        <f t="shared" ref="V2161" si="2147">SUM(Q2161:U2162)</f>
        <v>5350</v>
      </c>
      <c r="W2161" s="824"/>
      <c r="X2161" s="824"/>
      <c r="Y2161" s="706"/>
      <c r="Z2161" s="824"/>
    </row>
    <row r="2162" spans="1:26">
      <c r="A2162" s="817" t="s">
        <v>1244</v>
      </c>
      <c r="B2162" s="817"/>
      <c r="C2162" s="831" t="s">
        <v>182</v>
      </c>
      <c r="D2162" s="819" t="s">
        <v>2</v>
      </c>
      <c r="E2162" s="853" t="s">
        <v>120</v>
      </c>
      <c r="F2162" s="832" t="s">
        <v>35</v>
      </c>
      <c r="G2162" s="842" t="s">
        <v>89</v>
      </c>
      <c r="H2162" s="842" t="s">
        <v>89</v>
      </c>
      <c r="I2162" s="17"/>
      <c r="J2162" s="17"/>
      <c r="K2162" s="20"/>
      <c r="L2162" s="16"/>
      <c r="M2162" s="51"/>
      <c r="N2162" s="54"/>
      <c r="O2162" s="824"/>
      <c r="P2162" s="271"/>
      <c r="Q2162" s="825"/>
      <c r="R2162" s="826"/>
      <c r="S2162" s="827"/>
      <c r="T2162" s="828"/>
      <c r="U2162" s="829"/>
      <c r="V2162" s="830"/>
      <c r="W2162" s="824"/>
      <c r="X2162" s="824"/>
      <c r="Y2162" s="706"/>
      <c r="Z2162" s="824"/>
    </row>
    <row r="2163" spans="1:26">
      <c r="A2163" s="817" t="s">
        <v>1244</v>
      </c>
      <c r="B2163" s="817" t="s">
        <v>1484</v>
      </c>
      <c r="C2163" s="818" t="s">
        <v>247</v>
      </c>
      <c r="D2163" s="819" t="str">
        <f t="shared" ref="D2163" si="2148">B2163&amp;" "&amp;" "&amp;C2163</f>
        <v>03-038  ザボエラ</v>
      </c>
      <c r="E2163" s="853" t="s">
        <v>120</v>
      </c>
      <c r="F2163" s="852" t="s">
        <v>75</v>
      </c>
      <c r="G2163" s="835" t="s">
        <v>88</v>
      </c>
      <c r="H2163" s="822" t="s">
        <v>40</v>
      </c>
      <c r="I2163" s="15"/>
      <c r="J2163" s="15"/>
      <c r="K2163" s="8" t="s">
        <v>99</v>
      </c>
      <c r="L2163" s="47" t="s">
        <v>506</v>
      </c>
      <c r="M2163" s="51" t="s">
        <v>3681</v>
      </c>
      <c r="N2163" s="52" t="s">
        <v>491</v>
      </c>
      <c r="O2163" s="824"/>
      <c r="P2163" s="271"/>
      <c r="Q2163" s="825">
        <v>1610</v>
      </c>
      <c r="R2163" s="826">
        <v>550</v>
      </c>
      <c r="S2163" s="827">
        <v>1410</v>
      </c>
      <c r="T2163" s="828">
        <v>1190</v>
      </c>
      <c r="U2163" s="829">
        <v>620</v>
      </c>
      <c r="V2163" s="830">
        <f t="shared" ref="V2163" si="2149">SUM(Q2163:U2164)</f>
        <v>5380</v>
      </c>
      <c r="W2163" s="824" t="s">
        <v>4687</v>
      </c>
      <c r="X2163" s="824"/>
      <c r="Y2163" s="706"/>
      <c r="Z2163" s="824"/>
    </row>
    <row r="2164" spans="1:26">
      <c r="A2164" s="817" t="s">
        <v>1244</v>
      </c>
      <c r="B2164" s="817"/>
      <c r="C2164" s="818" t="s">
        <v>247</v>
      </c>
      <c r="D2164" s="819" t="s">
        <v>2</v>
      </c>
      <c r="E2164" s="853" t="s">
        <v>120</v>
      </c>
      <c r="F2164" s="852" t="s">
        <v>75</v>
      </c>
      <c r="G2164" s="835" t="s">
        <v>88</v>
      </c>
      <c r="H2164" s="822" t="s">
        <v>40</v>
      </c>
      <c r="I2164" s="15"/>
      <c r="J2164" s="15"/>
      <c r="K2164" s="20"/>
      <c r="L2164" s="16"/>
      <c r="M2164" s="51"/>
      <c r="N2164" s="54"/>
      <c r="O2164" s="824"/>
      <c r="P2164" s="271"/>
      <c r="Q2164" s="825"/>
      <c r="R2164" s="826"/>
      <c r="S2164" s="827"/>
      <c r="T2164" s="828"/>
      <c r="U2164" s="829"/>
      <c r="V2164" s="830"/>
      <c r="W2164" s="824" t="s">
        <v>4687</v>
      </c>
      <c r="X2164" s="824"/>
      <c r="Y2164" s="706"/>
      <c r="Z2164" s="824"/>
    </row>
    <row r="2165" spans="1:26">
      <c r="A2165" s="817" t="s">
        <v>1244</v>
      </c>
      <c r="B2165" s="817" t="s">
        <v>1485</v>
      </c>
      <c r="C2165" s="818" t="s">
        <v>262</v>
      </c>
      <c r="D2165" s="819" t="str">
        <f t="shared" ref="D2165" si="2150">B2165&amp;" "&amp;" "&amp;C2165</f>
        <v>03-039  じごくのつかい</v>
      </c>
      <c r="E2165" s="853" t="s">
        <v>120</v>
      </c>
      <c r="F2165" s="852" t="s">
        <v>75</v>
      </c>
      <c r="G2165" s="822" t="s">
        <v>40</v>
      </c>
      <c r="H2165" s="822" t="s">
        <v>40</v>
      </c>
      <c r="I2165" s="17"/>
      <c r="J2165" s="17"/>
      <c r="K2165" s="7" t="s">
        <v>37</v>
      </c>
      <c r="L2165" s="41" t="s">
        <v>98</v>
      </c>
      <c r="M2165" s="51" t="s">
        <v>3682</v>
      </c>
      <c r="N2165" s="52" t="s">
        <v>491</v>
      </c>
      <c r="O2165" s="824"/>
      <c r="P2165" s="271"/>
      <c r="Q2165" s="825">
        <v>1560</v>
      </c>
      <c r="R2165" s="826">
        <v>920</v>
      </c>
      <c r="S2165" s="827">
        <v>1350</v>
      </c>
      <c r="T2165" s="828">
        <v>700</v>
      </c>
      <c r="U2165" s="829">
        <v>790</v>
      </c>
      <c r="V2165" s="830">
        <f t="shared" ref="V2165" si="2151">SUM(Q2165:U2166)</f>
        <v>5320</v>
      </c>
      <c r="W2165" s="824" t="s">
        <v>4689</v>
      </c>
      <c r="X2165" s="824"/>
      <c r="Y2165" s="706"/>
      <c r="Z2165" s="824"/>
    </row>
    <row r="2166" spans="1:26">
      <c r="A2166" s="817" t="s">
        <v>1244</v>
      </c>
      <c r="B2166" s="817"/>
      <c r="C2166" s="818" t="s">
        <v>262</v>
      </c>
      <c r="D2166" s="819" t="s">
        <v>2</v>
      </c>
      <c r="E2166" s="853" t="s">
        <v>120</v>
      </c>
      <c r="F2166" s="852" t="s">
        <v>75</v>
      </c>
      <c r="G2166" s="822" t="s">
        <v>40</v>
      </c>
      <c r="H2166" s="822" t="s">
        <v>40</v>
      </c>
      <c r="I2166" s="17"/>
      <c r="J2166" s="17"/>
      <c r="K2166" s="20"/>
      <c r="L2166" s="16"/>
      <c r="M2166" s="51"/>
      <c r="N2166" s="54"/>
      <c r="O2166" s="824"/>
      <c r="P2166" s="271"/>
      <c r="Q2166" s="825"/>
      <c r="R2166" s="826"/>
      <c r="S2166" s="827"/>
      <c r="T2166" s="828"/>
      <c r="U2166" s="829"/>
      <c r="V2166" s="830"/>
      <c r="W2166" s="824" t="s">
        <v>4689</v>
      </c>
      <c r="X2166" s="824"/>
      <c r="Y2166" s="706"/>
      <c r="Z2166" s="824"/>
    </row>
    <row r="2167" spans="1:26">
      <c r="A2167" s="817" t="s">
        <v>1244</v>
      </c>
      <c r="B2167" s="817" t="s">
        <v>1486</v>
      </c>
      <c r="C2167" s="818" t="s">
        <v>541</v>
      </c>
      <c r="D2167" s="819" t="str">
        <f t="shared" ref="D2167" si="2152">B2167&amp;" "&amp;" "&amp;C2167</f>
        <v>03-040  キラーアーマー</v>
      </c>
      <c r="E2167" s="853" t="s">
        <v>120</v>
      </c>
      <c r="F2167" s="851" t="s">
        <v>78</v>
      </c>
      <c r="G2167" s="833" t="s">
        <v>19</v>
      </c>
      <c r="H2167" s="833" t="s">
        <v>19</v>
      </c>
      <c r="I2167" s="17"/>
      <c r="J2167" s="17"/>
      <c r="K2167" s="50" t="s">
        <v>21</v>
      </c>
      <c r="L2167" s="312" t="s">
        <v>4255</v>
      </c>
      <c r="M2167" s="51" t="s">
        <v>1864</v>
      </c>
      <c r="N2167" s="52" t="s">
        <v>494</v>
      </c>
      <c r="O2167" s="824"/>
      <c r="P2167" s="271"/>
      <c r="Q2167" s="825">
        <v>1700</v>
      </c>
      <c r="R2167" s="826">
        <v>1190</v>
      </c>
      <c r="S2167" s="827">
        <v>560</v>
      </c>
      <c r="T2167" s="828">
        <v>600</v>
      </c>
      <c r="U2167" s="829">
        <v>1260</v>
      </c>
      <c r="V2167" s="830">
        <f t="shared" ref="V2167" si="2153">SUM(Q2167:U2168)</f>
        <v>5310</v>
      </c>
      <c r="W2167" s="824"/>
      <c r="X2167" s="824"/>
      <c r="Y2167" s="706"/>
      <c r="Z2167" s="824"/>
    </row>
    <row r="2168" spans="1:26">
      <c r="A2168" s="817" t="s">
        <v>1244</v>
      </c>
      <c r="B2168" s="817"/>
      <c r="C2168" s="818" t="s">
        <v>541</v>
      </c>
      <c r="D2168" s="819" t="s">
        <v>2</v>
      </c>
      <c r="E2168" s="853" t="s">
        <v>120</v>
      </c>
      <c r="F2168" s="851" t="s">
        <v>78</v>
      </c>
      <c r="G2168" s="833" t="s">
        <v>19</v>
      </c>
      <c r="H2168" s="833" t="s">
        <v>19</v>
      </c>
      <c r="I2168" s="17"/>
      <c r="J2168" s="17"/>
      <c r="K2168" s="20"/>
      <c r="L2168" s="16"/>
      <c r="M2168" s="51"/>
      <c r="N2168" s="54"/>
      <c r="O2168" s="824"/>
      <c r="P2168" s="271"/>
      <c r="Q2168" s="825"/>
      <c r="R2168" s="826"/>
      <c r="S2168" s="827"/>
      <c r="T2168" s="828"/>
      <c r="U2168" s="829"/>
      <c r="V2168" s="830"/>
      <c r="W2168" s="824"/>
      <c r="X2168" s="824"/>
      <c r="Y2168" s="706"/>
      <c r="Z2168" s="824"/>
    </row>
    <row r="2169" spans="1:26">
      <c r="A2169" s="817" t="s">
        <v>1244</v>
      </c>
      <c r="B2169" s="817" t="s">
        <v>1487</v>
      </c>
      <c r="C2169" s="831" t="s">
        <v>181</v>
      </c>
      <c r="D2169" s="819" t="str">
        <f t="shared" ref="D2169" si="2154">B2169&amp;" "&amp;" "&amp;C2169</f>
        <v>03-041  じごくのよろい</v>
      </c>
      <c r="E2169" s="853" t="s">
        <v>120</v>
      </c>
      <c r="F2169" s="851" t="s">
        <v>78</v>
      </c>
      <c r="G2169" s="833" t="s">
        <v>19</v>
      </c>
      <c r="H2169" s="833" t="s">
        <v>19</v>
      </c>
      <c r="I2169" s="17"/>
      <c r="J2169" s="17"/>
      <c r="K2169" s="46" t="s">
        <v>21</v>
      </c>
      <c r="L2169" s="41" t="s">
        <v>5540</v>
      </c>
      <c r="M2169" s="51" t="s">
        <v>1997</v>
      </c>
      <c r="N2169" s="52" t="s">
        <v>491</v>
      </c>
      <c r="O2169" s="824"/>
      <c r="P2169" s="271"/>
      <c r="Q2169" s="825">
        <v>1690</v>
      </c>
      <c r="R2169" s="826">
        <v>1160</v>
      </c>
      <c r="S2169" s="827">
        <v>590</v>
      </c>
      <c r="T2169" s="828">
        <v>620</v>
      </c>
      <c r="U2169" s="829">
        <v>1240</v>
      </c>
      <c r="V2169" s="830">
        <f t="shared" ref="V2169" si="2155">SUM(Q2169:U2170)</f>
        <v>5300</v>
      </c>
      <c r="W2169" s="824"/>
      <c r="X2169" s="824"/>
      <c r="Y2169" s="706"/>
      <c r="Z2169" s="824"/>
    </row>
    <row r="2170" spans="1:26">
      <c r="A2170" s="817" t="s">
        <v>1244</v>
      </c>
      <c r="B2170" s="817"/>
      <c r="C2170" s="831" t="s">
        <v>181</v>
      </c>
      <c r="D2170" s="819" t="s">
        <v>2</v>
      </c>
      <c r="E2170" s="853" t="s">
        <v>120</v>
      </c>
      <c r="F2170" s="851" t="s">
        <v>78</v>
      </c>
      <c r="G2170" s="833" t="s">
        <v>19</v>
      </c>
      <c r="H2170" s="833" t="s">
        <v>19</v>
      </c>
      <c r="I2170" s="17"/>
      <c r="J2170" s="17"/>
      <c r="K2170" s="20"/>
      <c r="L2170" s="16"/>
      <c r="M2170" s="51"/>
      <c r="N2170" s="54"/>
      <c r="O2170" s="824"/>
      <c r="P2170" s="271"/>
      <c r="Q2170" s="825"/>
      <c r="R2170" s="826"/>
      <c r="S2170" s="827"/>
      <c r="T2170" s="828"/>
      <c r="U2170" s="829"/>
      <c r="V2170" s="830"/>
      <c r="W2170" s="824"/>
      <c r="X2170" s="824"/>
      <c r="Y2170" s="706"/>
      <c r="Z2170" s="824"/>
    </row>
    <row r="2171" spans="1:26">
      <c r="A2171" s="817" t="s">
        <v>1244</v>
      </c>
      <c r="B2171" s="817" t="s">
        <v>1488</v>
      </c>
      <c r="C2171" s="831" t="s">
        <v>124</v>
      </c>
      <c r="D2171" s="819" t="str">
        <f t="shared" ref="D2171" si="2156">B2171&amp;" "&amp;" "&amp;C2171</f>
        <v>03-042  メガザルロック</v>
      </c>
      <c r="E2171" s="853" t="s">
        <v>120</v>
      </c>
      <c r="F2171" s="855" t="s">
        <v>130</v>
      </c>
      <c r="G2171" s="833" t="s">
        <v>19</v>
      </c>
      <c r="H2171" s="833" t="s">
        <v>19</v>
      </c>
      <c r="I2171" s="17"/>
      <c r="J2171" s="17"/>
      <c r="K2171" s="11" t="s">
        <v>81</v>
      </c>
      <c r="L2171" s="47" t="s">
        <v>81</v>
      </c>
      <c r="M2171" s="51" t="s">
        <v>3683</v>
      </c>
      <c r="N2171" s="52" t="s">
        <v>490</v>
      </c>
      <c r="O2171" s="824"/>
      <c r="P2171" s="271"/>
      <c r="Q2171" s="825">
        <v>1720</v>
      </c>
      <c r="R2171" s="826">
        <v>1080</v>
      </c>
      <c r="S2171" s="827">
        <v>590</v>
      </c>
      <c r="T2171" s="828">
        <v>700</v>
      </c>
      <c r="U2171" s="829">
        <v>1250</v>
      </c>
      <c r="V2171" s="830">
        <f t="shared" ref="V2171" si="2157">SUM(Q2171:U2172)</f>
        <v>5340</v>
      </c>
      <c r="W2171" s="824"/>
      <c r="X2171" s="824"/>
      <c r="Y2171" s="706"/>
      <c r="Z2171" s="824"/>
    </row>
    <row r="2172" spans="1:26">
      <c r="A2172" s="817" t="s">
        <v>1244</v>
      </c>
      <c r="B2172" s="817"/>
      <c r="C2172" s="831" t="s">
        <v>124</v>
      </c>
      <c r="D2172" s="819" t="s">
        <v>2</v>
      </c>
      <c r="E2172" s="853" t="s">
        <v>120</v>
      </c>
      <c r="F2172" s="855" t="s">
        <v>130</v>
      </c>
      <c r="G2172" s="833" t="s">
        <v>19</v>
      </c>
      <c r="H2172" s="833" t="s">
        <v>19</v>
      </c>
      <c r="I2172" s="17"/>
      <c r="J2172" s="17"/>
      <c r="K2172" s="20"/>
      <c r="L2172" s="16"/>
      <c r="M2172" s="51"/>
      <c r="N2172" s="54"/>
      <c r="O2172" s="824"/>
      <c r="P2172" s="271"/>
      <c r="Q2172" s="825"/>
      <c r="R2172" s="826"/>
      <c r="S2172" s="827"/>
      <c r="T2172" s="828"/>
      <c r="U2172" s="829"/>
      <c r="V2172" s="830"/>
      <c r="W2172" s="824"/>
      <c r="X2172" s="824"/>
      <c r="Y2172" s="706"/>
      <c r="Z2172" s="824"/>
    </row>
    <row r="2173" spans="1:26">
      <c r="A2173" s="817" t="s">
        <v>1244</v>
      </c>
      <c r="B2173" s="817" t="s">
        <v>1489</v>
      </c>
      <c r="C2173" s="831" t="s">
        <v>543</v>
      </c>
      <c r="D2173" s="819" t="str">
        <f t="shared" ref="D2173" si="2158">B2173&amp;" "&amp;" "&amp;C2173</f>
        <v>03-043  キースドラゴン</v>
      </c>
      <c r="E2173" s="853" t="s">
        <v>120</v>
      </c>
      <c r="F2173" s="832" t="s">
        <v>35</v>
      </c>
      <c r="G2173" s="833" t="s">
        <v>19</v>
      </c>
      <c r="H2173" s="842" t="s">
        <v>89</v>
      </c>
      <c r="I2173" s="17"/>
      <c r="J2173" s="17"/>
      <c r="K2173" s="7" t="s">
        <v>37</v>
      </c>
      <c r="L2173" s="41" t="s">
        <v>98</v>
      </c>
      <c r="M2173" s="51" t="s">
        <v>1865</v>
      </c>
      <c r="N2173" s="52" t="s">
        <v>491</v>
      </c>
      <c r="O2173" s="824"/>
      <c r="P2173" s="271"/>
      <c r="Q2173" s="825">
        <v>1660</v>
      </c>
      <c r="R2173" s="826">
        <v>1100</v>
      </c>
      <c r="S2173" s="827">
        <v>650</v>
      </c>
      <c r="T2173" s="828">
        <v>900</v>
      </c>
      <c r="U2173" s="829">
        <v>1010</v>
      </c>
      <c r="V2173" s="830">
        <f t="shared" ref="V2173" si="2159">SUM(Q2173:U2174)</f>
        <v>5320</v>
      </c>
      <c r="W2173" s="824"/>
      <c r="X2173" s="824"/>
      <c r="Y2173" s="706"/>
      <c r="Z2173" s="824"/>
    </row>
    <row r="2174" spans="1:26">
      <c r="A2174" s="817" t="s">
        <v>1244</v>
      </c>
      <c r="B2174" s="817"/>
      <c r="C2174" s="831" t="s">
        <v>543</v>
      </c>
      <c r="D2174" s="819" t="s">
        <v>2</v>
      </c>
      <c r="E2174" s="853" t="s">
        <v>120</v>
      </c>
      <c r="F2174" s="832" t="s">
        <v>35</v>
      </c>
      <c r="G2174" s="833" t="s">
        <v>19</v>
      </c>
      <c r="H2174" s="842" t="s">
        <v>89</v>
      </c>
      <c r="I2174" s="17"/>
      <c r="J2174" s="17"/>
      <c r="K2174" s="20"/>
      <c r="L2174" s="41"/>
      <c r="M2174" s="51"/>
      <c r="N2174" s="54"/>
      <c r="O2174" s="824"/>
      <c r="P2174" s="271"/>
      <c r="Q2174" s="825"/>
      <c r="R2174" s="826"/>
      <c r="S2174" s="827"/>
      <c r="T2174" s="828"/>
      <c r="U2174" s="829"/>
      <c r="V2174" s="830"/>
      <c r="W2174" s="824"/>
      <c r="X2174" s="824"/>
      <c r="Y2174" s="706"/>
      <c r="Z2174" s="824"/>
    </row>
    <row r="2175" spans="1:26">
      <c r="A2175" s="817" t="s">
        <v>1244</v>
      </c>
      <c r="B2175" s="817" t="s">
        <v>1490</v>
      </c>
      <c r="C2175" s="831" t="s">
        <v>258</v>
      </c>
      <c r="D2175" s="819" t="str">
        <f t="shared" ref="D2175" si="2160">B2175&amp;" "&amp;" "&amp;C2175</f>
        <v>03-044  ベホイミスライム</v>
      </c>
      <c r="E2175" s="853" t="s">
        <v>120</v>
      </c>
      <c r="F2175" s="857" t="s">
        <v>128</v>
      </c>
      <c r="G2175" s="833" t="s">
        <v>19</v>
      </c>
      <c r="H2175" s="843" t="s">
        <v>80</v>
      </c>
      <c r="I2175" s="17"/>
      <c r="J2175" s="17"/>
      <c r="K2175" s="7" t="s">
        <v>37</v>
      </c>
      <c r="L2175" s="114" t="s">
        <v>2780</v>
      </c>
      <c r="M2175" s="51" t="s">
        <v>1426</v>
      </c>
      <c r="N2175" s="52" t="s">
        <v>491</v>
      </c>
      <c r="O2175" s="824"/>
      <c r="P2175" s="271"/>
      <c r="Q2175" s="825">
        <v>1630</v>
      </c>
      <c r="R2175" s="826">
        <v>670</v>
      </c>
      <c r="S2175" s="827">
        <v>1180</v>
      </c>
      <c r="T2175" s="828">
        <v>820</v>
      </c>
      <c r="U2175" s="829">
        <v>950</v>
      </c>
      <c r="V2175" s="830">
        <f t="shared" ref="V2175" si="2161">SUM(Q2175:U2176)</f>
        <v>5250</v>
      </c>
      <c r="W2175" s="824" t="s">
        <v>3399</v>
      </c>
      <c r="X2175" s="824"/>
      <c r="Y2175" s="706"/>
      <c r="Z2175" s="824"/>
    </row>
    <row r="2176" spans="1:26">
      <c r="A2176" s="817" t="s">
        <v>1244</v>
      </c>
      <c r="B2176" s="817"/>
      <c r="C2176" s="831" t="s">
        <v>258</v>
      </c>
      <c r="D2176" s="819" t="s">
        <v>2</v>
      </c>
      <c r="E2176" s="853" t="s">
        <v>120</v>
      </c>
      <c r="F2176" s="857" t="s">
        <v>128</v>
      </c>
      <c r="G2176" s="833" t="s">
        <v>19</v>
      </c>
      <c r="H2176" s="843" t="s">
        <v>80</v>
      </c>
      <c r="I2176" s="17"/>
      <c r="J2176" s="17"/>
      <c r="K2176" s="20"/>
      <c r="L2176" s="41"/>
      <c r="M2176" s="51"/>
      <c r="N2176" s="54"/>
      <c r="O2176" s="824"/>
      <c r="P2176" s="271"/>
      <c r="Q2176" s="825"/>
      <c r="R2176" s="826"/>
      <c r="S2176" s="827"/>
      <c r="T2176" s="828"/>
      <c r="U2176" s="829"/>
      <c r="V2176" s="830"/>
      <c r="W2176" s="824" t="s">
        <v>3399</v>
      </c>
      <c r="X2176" s="824"/>
      <c r="Y2176" s="706"/>
      <c r="Z2176" s="824"/>
    </row>
    <row r="2177" spans="1:26">
      <c r="A2177" s="817" t="s">
        <v>1244</v>
      </c>
      <c r="B2177" s="817" t="s">
        <v>1491</v>
      </c>
      <c r="C2177" s="831" t="s">
        <v>259</v>
      </c>
      <c r="D2177" s="819" t="str">
        <f t="shared" ref="D2177" si="2162">B2177&amp;" "&amp;" "&amp;C2177</f>
        <v>03-045  ウドラー</v>
      </c>
      <c r="E2177" s="853" t="s">
        <v>120</v>
      </c>
      <c r="F2177" s="857" t="s">
        <v>128</v>
      </c>
      <c r="G2177" s="833" t="s">
        <v>19</v>
      </c>
      <c r="H2177" s="835" t="s">
        <v>88</v>
      </c>
      <c r="I2177" s="17"/>
      <c r="J2177" s="17"/>
      <c r="K2177" s="11" t="s">
        <v>81</v>
      </c>
      <c r="L2177" s="47" t="s">
        <v>81</v>
      </c>
      <c r="M2177" s="51" t="s">
        <v>3684</v>
      </c>
      <c r="N2177" s="52" t="s">
        <v>491</v>
      </c>
      <c r="O2177" s="824"/>
      <c r="P2177" s="271"/>
      <c r="Q2177" s="825">
        <v>1770</v>
      </c>
      <c r="R2177" s="826">
        <v>870</v>
      </c>
      <c r="S2177" s="827">
        <v>900</v>
      </c>
      <c r="T2177" s="828">
        <v>600</v>
      </c>
      <c r="U2177" s="829">
        <v>1190</v>
      </c>
      <c r="V2177" s="830">
        <f t="shared" ref="V2177" si="2163">SUM(Q2177:U2178)</f>
        <v>5330</v>
      </c>
      <c r="W2177" s="824"/>
      <c r="X2177" s="824"/>
      <c r="Y2177" s="706"/>
      <c r="Z2177" s="824"/>
    </row>
    <row r="2178" spans="1:26">
      <c r="A2178" s="817" t="s">
        <v>1244</v>
      </c>
      <c r="B2178" s="817"/>
      <c r="C2178" s="831" t="s">
        <v>259</v>
      </c>
      <c r="D2178" s="819" t="s">
        <v>2</v>
      </c>
      <c r="E2178" s="853" t="s">
        <v>120</v>
      </c>
      <c r="F2178" s="857" t="s">
        <v>128</v>
      </c>
      <c r="G2178" s="833" t="s">
        <v>19</v>
      </c>
      <c r="H2178" s="835" t="s">
        <v>88</v>
      </c>
      <c r="I2178" s="17"/>
      <c r="J2178" s="17"/>
      <c r="K2178" s="42"/>
      <c r="L2178" s="41"/>
      <c r="M2178" s="51"/>
      <c r="N2178" s="54"/>
      <c r="O2178" s="824"/>
      <c r="P2178" s="271"/>
      <c r="Q2178" s="825"/>
      <c r="R2178" s="826"/>
      <c r="S2178" s="827"/>
      <c r="T2178" s="828"/>
      <c r="U2178" s="829"/>
      <c r="V2178" s="830"/>
      <c r="W2178" s="824"/>
      <c r="X2178" s="824"/>
      <c r="Y2178" s="706"/>
      <c r="Z2178" s="824"/>
    </row>
    <row r="2179" spans="1:26">
      <c r="A2179" s="817" t="s">
        <v>1244</v>
      </c>
      <c r="B2179" s="817" t="s">
        <v>1492</v>
      </c>
      <c r="C2179" s="831" t="s">
        <v>2</v>
      </c>
      <c r="D2179" s="819" t="str">
        <f t="shared" ref="D2179" si="2164">B2179&amp;" "&amp;" "&amp;C2179</f>
        <v>03-046  ダイ</v>
      </c>
      <c r="E2179" s="850" t="s">
        <v>36</v>
      </c>
      <c r="F2179" s="821" t="s">
        <v>34</v>
      </c>
      <c r="G2179" s="833" t="s">
        <v>19</v>
      </c>
      <c r="H2179" s="833" t="s">
        <v>19</v>
      </c>
      <c r="I2179" s="17"/>
      <c r="J2179" s="17"/>
      <c r="K2179" s="50" t="s">
        <v>21</v>
      </c>
      <c r="L2179" s="47" t="s">
        <v>105</v>
      </c>
      <c r="M2179" s="51" t="s">
        <v>1839</v>
      </c>
      <c r="N2179" s="52" t="s">
        <v>496</v>
      </c>
      <c r="O2179" s="824"/>
      <c r="P2179" s="271"/>
      <c r="Q2179" s="825">
        <v>2030</v>
      </c>
      <c r="R2179" s="826">
        <v>1410</v>
      </c>
      <c r="S2179" s="827">
        <v>620</v>
      </c>
      <c r="T2179" s="828">
        <v>1140</v>
      </c>
      <c r="U2179" s="829">
        <v>900</v>
      </c>
      <c r="V2179" s="830">
        <f t="shared" ref="V2179" si="2165">SUM(Q2179:U2180)</f>
        <v>6100</v>
      </c>
      <c r="W2179" s="824" t="s">
        <v>3389</v>
      </c>
      <c r="X2179" s="824"/>
      <c r="Y2179" s="706"/>
      <c r="Z2179" s="824"/>
    </row>
    <row r="2180" spans="1:26">
      <c r="A2180" s="817" t="s">
        <v>1244</v>
      </c>
      <c r="B2180" s="817"/>
      <c r="C2180" s="831" t="s">
        <v>2</v>
      </c>
      <c r="D2180" s="819" t="s">
        <v>2</v>
      </c>
      <c r="E2180" s="850" t="s">
        <v>36</v>
      </c>
      <c r="F2180" s="821" t="s">
        <v>34</v>
      </c>
      <c r="G2180" s="833" t="s">
        <v>19</v>
      </c>
      <c r="H2180" s="833" t="s">
        <v>19</v>
      </c>
      <c r="I2180" s="17"/>
      <c r="J2180" s="17"/>
      <c r="K2180" s="46" t="s">
        <v>21</v>
      </c>
      <c r="L2180" s="41" t="s">
        <v>131</v>
      </c>
      <c r="M2180" s="51" t="s">
        <v>1153</v>
      </c>
      <c r="N2180" s="52" t="s">
        <v>491</v>
      </c>
      <c r="O2180" s="824"/>
      <c r="P2180" s="271"/>
      <c r="Q2180" s="825"/>
      <c r="R2180" s="826"/>
      <c r="S2180" s="827"/>
      <c r="T2180" s="828"/>
      <c r="U2180" s="829"/>
      <c r="V2180" s="830"/>
      <c r="W2180" s="824" t="s">
        <v>3389</v>
      </c>
      <c r="X2180" s="824"/>
      <c r="Y2180" s="706"/>
      <c r="Z2180" s="824"/>
    </row>
    <row r="2181" spans="1:26">
      <c r="A2181" s="817" t="s">
        <v>1244</v>
      </c>
      <c r="B2181" s="817" t="s">
        <v>1493</v>
      </c>
      <c r="C2181" s="831" t="s">
        <v>38</v>
      </c>
      <c r="D2181" s="819" t="str">
        <f t="shared" ref="D2181" si="2166">B2181&amp;" "&amp;" "&amp;C2181</f>
        <v>03-047  ポップ</v>
      </c>
      <c r="E2181" s="850" t="s">
        <v>36</v>
      </c>
      <c r="F2181" s="821" t="s">
        <v>34</v>
      </c>
      <c r="G2181" s="822" t="s">
        <v>40</v>
      </c>
      <c r="H2181" s="822" t="s">
        <v>40</v>
      </c>
      <c r="I2181" s="17"/>
      <c r="J2181" s="17"/>
      <c r="K2181" s="50" t="s">
        <v>21</v>
      </c>
      <c r="L2181" s="312" t="s">
        <v>4255</v>
      </c>
      <c r="M2181" s="51" t="s">
        <v>1866</v>
      </c>
      <c r="N2181" s="52" t="s">
        <v>494</v>
      </c>
      <c r="O2181" s="824"/>
      <c r="P2181" s="271"/>
      <c r="Q2181" s="825">
        <v>1870</v>
      </c>
      <c r="R2181" s="826">
        <v>690</v>
      </c>
      <c r="S2181" s="827">
        <v>1510</v>
      </c>
      <c r="T2181" s="828">
        <v>1120</v>
      </c>
      <c r="U2181" s="829">
        <v>890</v>
      </c>
      <c r="V2181" s="830">
        <f t="shared" ref="V2181" si="2167">SUM(Q2181:U2182)</f>
        <v>6080</v>
      </c>
      <c r="W2181" s="824" t="s">
        <v>3389</v>
      </c>
      <c r="X2181" s="824"/>
      <c r="Y2181" s="706"/>
      <c r="Z2181" s="824"/>
    </row>
    <row r="2182" spans="1:26">
      <c r="A2182" s="817" t="s">
        <v>1244</v>
      </c>
      <c r="B2182" s="817"/>
      <c r="C2182" s="831" t="s">
        <v>38</v>
      </c>
      <c r="D2182" s="819" t="s">
        <v>2</v>
      </c>
      <c r="E2182" s="850" t="s">
        <v>36</v>
      </c>
      <c r="F2182" s="821" t="s">
        <v>34</v>
      </c>
      <c r="G2182" s="822" t="s">
        <v>40</v>
      </c>
      <c r="H2182" s="822" t="s">
        <v>40</v>
      </c>
      <c r="I2182" s="17"/>
      <c r="J2182" s="17"/>
      <c r="K2182" s="50" t="s">
        <v>21</v>
      </c>
      <c r="L2182" s="312" t="s">
        <v>4255</v>
      </c>
      <c r="M2182" s="51" t="s">
        <v>1867</v>
      </c>
      <c r="N2182" s="54" t="s">
        <v>491</v>
      </c>
      <c r="O2182" s="824"/>
      <c r="P2182" s="271"/>
      <c r="Q2182" s="825"/>
      <c r="R2182" s="826"/>
      <c r="S2182" s="827"/>
      <c r="T2182" s="828"/>
      <c r="U2182" s="829"/>
      <c r="V2182" s="830"/>
      <c r="W2182" s="824" t="s">
        <v>3389</v>
      </c>
      <c r="X2182" s="824"/>
      <c r="Y2182" s="706"/>
      <c r="Z2182" s="824"/>
    </row>
    <row r="2183" spans="1:26">
      <c r="A2183" s="817" t="s">
        <v>1244</v>
      </c>
      <c r="B2183" s="817" t="s">
        <v>1494</v>
      </c>
      <c r="C2183" s="831" t="s">
        <v>42</v>
      </c>
      <c r="D2183" s="819" t="str">
        <f t="shared" ref="D2183" si="2168">B2183&amp;" "&amp;" "&amp;C2183</f>
        <v>03-048  レオナ</v>
      </c>
      <c r="E2183" s="850" t="s">
        <v>36</v>
      </c>
      <c r="F2183" s="821" t="s">
        <v>34</v>
      </c>
      <c r="G2183" s="822" t="s">
        <v>40</v>
      </c>
      <c r="H2183" s="843" t="s">
        <v>80</v>
      </c>
      <c r="I2183" s="17"/>
      <c r="J2183" s="17"/>
      <c r="K2183" s="11" t="s">
        <v>81</v>
      </c>
      <c r="L2183" s="47" t="s">
        <v>81</v>
      </c>
      <c r="M2183" s="51" t="s">
        <v>1757</v>
      </c>
      <c r="N2183" s="52" t="s">
        <v>490</v>
      </c>
      <c r="O2183" s="824"/>
      <c r="P2183" s="271"/>
      <c r="Q2183" s="825">
        <v>1780</v>
      </c>
      <c r="R2183" s="826">
        <v>630</v>
      </c>
      <c r="S2183" s="827">
        <v>1500</v>
      </c>
      <c r="T2183" s="828">
        <v>1190</v>
      </c>
      <c r="U2183" s="829">
        <v>940</v>
      </c>
      <c r="V2183" s="830">
        <f t="shared" ref="V2183" si="2169">SUM(Q2183:U2184)</f>
        <v>6040</v>
      </c>
      <c r="W2183" s="824" t="s">
        <v>3389</v>
      </c>
      <c r="X2183" s="824"/>
      <c r="Y2183" s="706"/>
      <c r="Z2183" s="824"/>
    </row>
    <row r="2184" spans="1:26">
      <c r="A2184" s="817" t="s">
        <v>1244</v>
      </c>
      <c r="B2184" s="817"/>
      <c r="C2184" s="831" t="s">
        <v>42</v>
      </c>
      <c r="D2184" s="819" t="s">
        <v>2</v>
      </c>
      <c r="E2184" s="850" t="s">
        <v>36</v>
      </c>
      <c r="F2184" s="821" t="s">
        <v>34</v>
      </c>
      <c r="G2184" s="822" t="s">
        <v>40</v>
      </c>
      <c r="H2184" s="843" t="s">
        <v>80</v>
      </c>
      <c r="I2184" s="17"/>
      <c r="J2184" s="17"/>
      <c r="K2184" s="46" t="s">
        <v>21</v>
      </c>
      <c r="L2184" s="41" t="s">
        <v>131</v>
      </c>
      <c r="M2184" s="51" t="s">
        <v>3685</v>
      </c>
      <c r="N2184" s="54" t="s">
        <v>496</v>
      </c>
      <c r="O2184" s="824"/>
      <c r="P2184" s="271"/>
      <c r="Q2184" s="825"/>
      <c r="R2184" s="826"/>
      <c r="S2184" s="827"/>
      <c r="T2184" s="828"/>
      <c r="U2184" s="829"/>
      <c r="V2184" s="830"/>
      <c r="W2184" s="824" t="s">
        <v>3389</v>
      </c>
      <c r="X2184" s="824"/>
      <c r="Y2184" s="706"/>
      <c r="Z2184" s="824"/>
    </row>
    <row r="2185" spans="1:26">
      <c r="A2185" s="817" t="s">
        <v>1244</v>
      </c>
      <c r="B2185" s="817" t="s">
        <v>1495</v>
      </c>
      <c r="C2185" s="831" t="s">
        <v>4</v>
      </c>
      <c r="D2185" s="819" t="str">
        <f t="shared" ref="D2185" si="2170">B2185&amp;" "&amp;" "&amp;C2185</f>
        <v>03-049  クロコダイン</v>
      </c>
      <c r="E2185" s="850" t="s">
        <v>36</v>
      </c>
      <c r="F2185" s="821" t="s">
        <v>34</v>
      </c>
      <c r="G2185" s="842" t="s">
        <v>89</v>
      </c>
      <c r="H2185" s="833" t="s">
        <v>19</v>
      </c>
      <c r="I2185" s="15"/>
      <c r="J2185" s="15"/>
      <c r="K2185" s="50" t="s">
        <v>21</v>
      </c>
      <c r="L2185" s="47" t="s">
        <v>506</v>
      </c>
      <c r="M2185" s="51" t="s">
        <v>1868</v>
      </c>
      <c r="N2185" s="52" t="s">
        <v>494</v>
      </c>
      <c r="O2185" s="824"/>
      <c r="P2185" s="271"/>
      <c r="Q2185" s="825">
        <v>2080</v>
      </c>
      <c r="R2185" s="826">
        <v>1470</v>
      </c>
      <c r="S2185" s="827">
        <v>620</v>
      </c>
      <c r="T2185" s="828">
        <v>690</v>
      </c>
      <c r="U2185" s="829">
        <v>1220</v>
      </c>
      <c r="V2185" s="830">
        <f t="shared" ref="V2185" si="2171">SUM(Q2185:U2186)</f>
        <v>6080</v>
      </c>
      <c r="W2185" s="824"/>
      <c r="X2185" s="824"/>
      <c r="Y2185" s="706"/>
      <c r="Z2185" s="824"/>
    </row>
    <row r="2186" spans="1:26">
      <c r="A2186" s="817" t="s">
        <v>1244</v>
      </c>
      <c r="B2186" s="817"/>
      <c r="C2186" s="831" t="s">
        <v>4</v>
      </c>
      <c r="D2186" s="819" t="s">
        <v>2</v>
      </c>
      <c r="E2186" s="850" t="s">
        <v>36</v>
      </c>
      <c r="F2186" s="821" t="s">
        <v>34</v>
      </c>
      <c r="G2186" s="842" t="s">
        <v>89</v>
      </c>
      <c r="H2186" s="833" t="s">
        <v>19</v>
      </c>
      <c r="I2186" s="15"/>
      <c r="J2186" s="15"/>
      <c r="K2186" s="46" t="s">
        <v>21</v>
      </c>
      <c r="L2186" s="41" t="s">
        <v>3</v>
      </c>
      <c r="M2186" s="51" t="s">
        <v>3686</v>
      </c>
      <c r="N2186" s="52" t="s">
        <v>491</v>
      </c>
      <c r="O2186" s="824"/>
      <c r="P2186" s="271"/>
      <c r="Q2186" s="825"/>
      <c r="R2186" s="826"/>
      <c r="S2186" s="827"/>
      <c r="T2186" s="828"/>
      <c r="U2186" s="829"/>
      <c r="V2186" s="830"/>
      <c r="W2186" s="824"/>
      <c r="X2186" s="824"/>
      <c r="Y2186" s="706"/>
      <c r="Z2186" s="824"/>
    </row>
    <row r="2187" spans="1:26">
      <c r="A2187" s="817" t="s">
        <v>1244</v>
      </c>
      <c r="B2187" s="817" t="s">
        <v>1496</v>
      </c>
      <c r="C2187" s="831" t="s">
        <v>172</v>
      </c>
      <c r="D2187" s="819" t="str">
        <f t="shared" ref="D2187" si="2172">B2187&amp;" "&amp;" "&amp;C2187</f>
        <v>03-050  ヒュンケル</v>
      </c>
      <c r="E2187" s="850" t="s">
        <v>36</v>
      </c>
      <c r="F2187" s="821" t="s">
        <v>34</v>
      </c>
      <c r="G2187" s="833" t="s">
        <v>19</v>
      </c>
      <c r="H2187" s="835" t="s">
        <v>88</v>
      </c>
      <c r="I2187" s="17"/>
      <c r="J2187" s="17"/>
      <c r="K2187" s="46" t="s">
        <v>21</v>
      </c>
      <c r="L2187" s="41" t="s">
        <v>3</v>
      </c>
      <c r="M2187" s="51" t="s">
        <v>2022</v>
      </c>
      <c r="N2187" s="52" t="s">
        <v>496</v>
      </c>
      <c r="O2187" s="824"/>
      <c r="P2187" s="271"/>
      <c r="Q2187" s="825">
        <v>1970</v>
      </c>
      <c r="R2187" s="826">
        <v>1450</v>
      </c>
      <c r="S2187" s="827">
        <v>540</v>
      </c>
      <c r="T2187" s="828">
        <v>890</v>
      </c>
      <c r="U2187" s="829">
        <v>1260</v>
      </c>
      <c r="V2187" s="830">
        <f t="shared" ref="V2187" si="2173">SUM(Q2187:U2188)</f>
        <v>6110</v>
      </c>
      <c r="W2187" s="824" t="s">
        <v>3389</v>
      </c>
      <c r="X2187" s="824"/>
      <c r="Y2187" s="859" t="s">
        <v>5495</v>
      </c>
      <c r="Z2187" s="824"/>
    </row>
    <row r="2188" spans="1:26">
      <c r="A2188" s="817" t="s">
        <v>1244</v>
      </c>
      <c r="B2188" s="817"/>
      <c r="C2188" s="831" t="s">
        <v>172</v>
      </c>
      <c r="D2188" s="819" t="s">
        <v>2</v>
      </c>
      <c r="E2188" s="850" t="s">
        <v>36</v>
      </c>
      <c r="F2188" s="821" t="s">
        <v>34</v>
      </c>
      <c r="G2188" s="833" t="s">
        <v>19</v>
      </c>
      <c r="H2188" s="835" t="s">
        <v>88</v>
      </c>
      <c r="I2188" s="17"/>
      <c r="J2188" s="17"/>
      <c r="K2188" s="50" t="s">
        <v>21</v>
      </c>
      <c r="L2188" s="312" t="s">
        <v>4255</v>
      </c>
      <c r="M2188" s="51" t="s">
        <v>1869</v>
      </c>
      <c r="N2188" s="54" t="s">
        <v>491</v>
      </c>
      <c r="O2188" s="824"/>
      <c r="P2188" s="271"/>
      <c r="Q2188" s="825"/>
      <c r="R2188" s="826"/>
      <c r="S2188" s="827"/>
      <c r="T2188" s="828"/>
      <c r="U2188" s="829"/>
      <c r="V2188" s="830"/>
      <c r="W2188" s="824" t="s">
        <v>3389</v>
      </c>
      <c r="X2188" s="824"/>
      <c r="Y2188" s="859" t="s">
        <v>5495</v>
      </c>
      <c r="Z2188" s="824"/>
    </row>
    <row r="2189" spans="1:26">
      <c r="A2189" s="817" t="s">
        <v>1244</v>
      </c>
      <c r="B2189" s="817" t="s">
        <v>1497</v>
      </c>
      <c r="C2189" s="818" t="s">
        <v>249</v>
      </c>
      <c r="D2189" s="819" t="str">
        <f t="shared" ref="D2189" si="2174">B2189&amp;" "&amp;" "&amp;C2189</f>
        <v>03-051  フレイザード</v>
      </c>
      <c r="E2189" s="850" t="s">
        <v>36</v>
      </c>
      <c r="F2189" s="855" t="s">
        <v>130</v>
      </c>
      <c r="G2189" s="833" t="s">
        <v>19</v>
      </c>
      <c r="H2189" s="822" t="s">
        <v>40</v>
      </c>
      <c r="I2189" s="15"/>
      <c r="J2189" s="15"/>
      <c r="K2189" s="8" t="s">
        <v>99</v>
      </c>
      <c r="L2189" s="47" t="s">
        <v>506</v>
      </c>
      <c r="M2189" s="51" t="s">
        <v>3687</v>
      </c>
      <c r="N2189" s="52" t="s">
        <v>491</v>
      </c>
      <c r="O2189" s="824"/>
      <c r="P2189" s="271"/>
      <c r="Q2189" s="825">
        <v>2100</v>
      </c>
      <c r="R2189" s="826">
        <v>1140</v>
      </c>
      <c r="S2189" s="827">
        <v>1150</v>
      </c>
      <c r="T2189" s="828">
        <v>790</v>
      </c>
      <c r="U2189" s="829">
        <v>910</v>
      </c>
      <c r="V2189" s="830">
        <f t="shared" ref="V2189" si="2175">SUM(Q2189:U2190)</f>
        <v>6090</v>
      </c>
      <c r="W2189" s="194" t="s">
        <v>3393</v>
      </c>
      <c r="X2189" s="824"/>
      <c r="Y2189" s="706"/>
      <c r="Z2189" s="824"/>
    </row>
    <row r="2190" spans="1:26">
      <c r="A2190" s="817" t="s">
        <v>1244</v>
      </c>
      <c r="B2190" s="817"/>
      <c r="C2190" s="818" t="s">
        <v>249</v>
      </c>
      <c r="D2190" s="819" t="s">
        <v>2</v>
      </c>
      <c r="E2190" s="850" t="s">
        <v>36</v>
      </c>
      <c r="F2190" s="855" t="s">
        <v>130</v>
      </c>
      <c r="G2190" s="833" t="s">
        <v>19</v>
      </c>
      <c r="H2190" s="822" t="s">
        <v>40</v>
      </c>
      <c r="I2190" s="15"/>
      <c r="J2190" s="15"/>
      <c r="K2190" s="46" t="s">
        <v>21</v>
      </c>
      <c r="L2190" s="41" t="s">
        <v>3</v>
      </c>
      <c r="M2190" s="51" t="s">
        <v>3688</v>
      </c>
      <c r="N2190" s="52" t="s">
        <v>491</v>
      </c>
      <c r="O2190" s="824"/>
      <c r="P2190" s="271"/>
      <c r="Q2190" s="825"/>
      <c r="R2190" s="826"/>
      <c r="S2190" s="827"/>
      <c r="T2190" s="828"/>
      <c r="U2190" s="829"/>
      <c r="V2190" s="830"/>
      <c r="W2190" s="194" t="s">
        <v>3395</v>
      </c>
      <c r="X2190" s="824"/>
      <c r="Y2190" s="706"/>
      <c r="Z2190" s="824"/>
    </row>
    <row r="2191" spans="1:26">
      <c r="A2191" s="817" t="s">
        <v>1244</v>
      </c>
      <c r="B2191" s="817" t="s">
        <v>1498</v>
      </c>
      <c r="C2191" s="818" t="s">
        <v>596</v>
      </c>
      <c r="D2191" s="819" t="str">
        <f t="shared" ref="D2191" si="2176">B2191&amp;" "&amp;" "&amp;C2191</f>
        <v>03-052  ハドラー</v>
      </c>
      <c r="E2191" s="850" t="s">
        <v>36</v>
      </c>
      <c r="F2191" s="840" t="s">
        <v>74</v>
      </c>
      <c r="G2191" s="822" t="s">
        <v>40</v>
      </c>
      <c r="H2191" s="822" t="s">
        <v>40</v>
      </c>
      <c r="I2191" s="15"/>
      <c r="J2191" s="15"/>
      <c r="K2191" s="46" t="s">
        <v>21</v>
      </c>
      <c r="L2191" s="41" t="s">
        <v>131</v>
      </c>
      <c r="M2191" s="51" t="s">
        <v>1870</v>
      </c>
      <c r="N2191" s="52" t="s">
        <v>496</v>
      </c>
      <c r="O2191" s="824"/>
      <c r="P2191" s="271"/>
      <c r="Q2191" s="825">
        <v>1970</v>
      </c>
      <c r="R2191" s="826">
        <v>1080</v>
      </c>
      <c r="S2191" s="827">
        <v>1140</v>
      </c>
      <c r="T2191" s="828">
        <v>910</v>
      </c>
      <c r="U2191" s="829">
        <v>1010</v>
      </c>
      <c r="V2191" s="830">
        <f t="shared" ref="V2191" si="2177">SUM(Q2191:U2192)</f>
        <v>6110</v>
      </c>
      <c r="W2191" s="824"/>
      <c r="X2191" s="824"/>
      <c r="Y2191" s="859" t="s">
        <v>5495</v>
      </c>
      <c r="Z2191" s="824"/>
    </row>
    <row r="2192" spans="1:26">
      <c r="A2192" s="817" t="s">
        <v>1244</v>
      </c>
      <c r="B2192" s="817"/>
      <c r="C2192" s="818" t="s">
        <v>596</v>
      </c>
      <c r="D2192" s="819" t="s">
        <v>2</v>
      </c>
      <c r="E2192" s="850" t="s">
        <v>36</v>
      </c>
      <c r="F2192" s="840" t="s">
        <v>74</v>
      </c>
      <c r="G2192" s="822" t="s">
        <v>40</v>
      </c>
      <c r="H2192" s="822" t="s">
        <v>40</v>
      </c>
      <c r="I2192" s="15"/>
      <c r="J2192" s="15"/>
      <c r="K2192" s="7" t="s">
        <v>37</v>
      </c>
      <c r="L2192" s="47" t="s">
        <v>453</v>
      </c>
      <c r="M2192" s="51" t="s">
        <v>1427</v>
      </c>
      <c r="N2192" s="52" t="s">
        <v>491</v>
      </c>
      <c r="O2192" s="824"/>
      <c r="P2192" s="271"/>
      <c r="Q2192" s="825"/>
      <c r="R2192" s="826"/>
      <c r="S2192" s="827"/>
      <c r="T2192" s="828"/>
      <c r="U2192" s="829"/>
      <c r="V2192" s="830"/>
      <c r="W2192" s="824"/>
      <c r="X2192" s="824"/>
      <c r="Y2192" s="859" t="s">
        <v>5495</v>
      </c>
      <c r="Z2192" s="824"/>
    </row>
    <row r="2193" spans="1:26">
      <c r="A2193" s="817" t="s">
        <v>1244</v>
      </c>
      <c r="B2193" s="817" t="s">
        <v>1499</v>
      </c>
      <c r="C2193" s="831" t="s">
        <v>179</v>
      </c>
      <c r="D2193" s="819" t="str">
        <f t="shared" ref="D2193" si="2178">B2193&amp;" "&amp;" "&amp;C2193</f>
        <v>03-053  キラーマジンガ</v>
      </c>
      <c r="E2193" s="850" t="s">
        <v>36</v>
      </c>
      <c r="F2193" s="851" t="s">
        <v>78</v>
      </c>
      <c r="G2193" s="833" t="s">
        <v>19</v>
      </c>
      <c r="H2193" s="833" t="s">
        <v>19</v>
      </c>
      <c r="I2193" s="17"/>
      <c r="J2193" s="17"/>
      <c r="K2193" s="50" t="s">
        <v>21</v>
      </c>
      <c r="L2193" s="312" t="s">
        <v>4255</v>
      </c>
      <c r="M2193" s="51" t="s">
        <v>1871</v>
      </c>
      <c r="N2193" s="52" t="s">
        <v>491</v>
      </c>
      <c r="O2193" s="824"/>
      <c r="P2193" s="271"/>
      <c r="Q2193" s="825">
        <v>1920</v>
      </c>
      <c r="R2193" s="826">
        <v>1170</v>
      </c>
      <c r="S2193" s="827">
        <v>700</v>
      </c>
      <c r="T2193" s="828">
        <v>1030</v>
      </c>
      <c r="U2193" s="829">
        <v>1240</v>
      </c>
      <c r="V2193" s="830">
        <f t="shared" ref="V2193" si="2179">SUM(Q2193:U2194)</f>
        <v>6060</v>
      </c>
      <c r="W2193" s="444" t="s">
        <v>3391</v>
      </c>
      <c r="X2193" s="824"/>
      <c r="Y2193" s="706"/>
      <c r="Z2193" s="824"/>
    </row>
    <row r="2194" spans="1:26">
      <c r="A2194" s="817" t="s">
        <v>1244</v>
      </c>
      <c r="B2194" s="817"/>
      <c r="C2194" s="831" t="s">
        <v>179</v>
      </c>
      <c r="D2194" s="819" t="s">
        <v>2</v>
      </c>
      <c r="E2194" s="850" t="s">
        <v>36</v>
      </c>
      <c r="F2194" s="851" t="s">
        <v>78</v>
      </c>
      <c r="G2194" s="833" t="s">
        <v>19</v>
      </c>
      <c r="H2194" s="833" t="s">
        <v>19</v>
      </c>
      <c r="I2194" s="17"/>
      <c r="J2194" s="17"/>
      <c r="K2194" s="46" t="s">
        <v>21</v>
      </c>
      <c r="L2194" s="41" t="s">
        <v>131</v>
      </c>
      <c r="M2194" s="51" t="s">
        <v>1872</v>
      </c>
      <c r="N2194" s="54" t="s">
        <v>491</v>
      </c>
      <c r="O2194" s="824"/>
      <c r="P2194" s="271"/>
      <c r="Q2194" s="825"/>
      <c r="R2194" s="826"/>
      <c r="S2194" s="827"/>
      <c r="T2194" s="828"/>
      <c r="U2194" s="829"/>
      <c r="V2194" s="830"/>
      <c r="W2194" s="443" t="s">
        <v>4690</v>
      </c>
      <c r="X2194" s="824"/>
      <c r="Y2194" s="706"/>
      <c r="Z2194" s="824"/>
    </row>
    <row r="2195" spans="1:26">
      <c r="A2195" s="817" t="s">
        <v>1244</v>
      </c>
      <c r="B2195" s="817" t="s">
        <v>1500</v>
      </c>
      <c r="C2195" s="831" t="s">
        <v>1641</v>
      </c>
      <c r="D2195" s="819" t="str">
        <f t="shared" ref="D2195" si="2180">B2195&amp;" "&amp;" "&amp;C2195</f>
        <v>03-054  邪神レオソード</v>
      </c>
      <c r="E2195" s="850" t="s">
        <v>36</v>
      </c>
      <c r="F2195" s="840" t="s">
        <v>74</v>
      </c>
      <c r="G2195" s="833" t="s">
        <v>19</v>
      </c>
      <c r="H2195" s="833" t="s">
        <v>19</v>
      </c>
      <c r="I2195" s="17"/>
      <c r="J2195" s="17"/>
      <c r="K2195" s="50" t="s">
        <v>21</v>
      </c>
      <c r="L2195" s="47" t="s">
        <v>105</v>
      </c>
      <c r="M2195" s="51" t="s">
        <v>1873</v>
      </c>
      <c r="N2195" s="52" t="s">
        <v>496</v>
      </c>
      <c r="O2195" s="824"/>
      <c r="P2195" s="271"/>
      <c r="Q2195" s="825">
        <v>2010</v>
      </c>
      <c r="R2195" s="826">
        <v>1260</v>
      </c>
      <c r="S2195" s="827">
        <v>760</v>
      </c>
      <c r="T2195" s="828">
        <v>910</v>
      </c>
      <c r="U2195" s="829">
        <v>1080</v>
      </c>
      <c r="V2195" s="830">
        <f t="shared" ref="V2195" si="2181">SUM(Q2195:U2196)</f>
        <v>6020</v>
      </c>
      <c r="W2195" s="824"/>
      <c r="X2195" s="824"/>
      <c r="Y2195" s="706"/>
      <c r="Z2195" s="824"/>
    </row>
    <row r="2196" spans="1:26">
      <c r="A2196" s="817" t="s">
        <v>1244</v>
      </c>
      <c r="B2196" s="817"/>
      <c r="C2196" s="831" t="s">
        <v>1641</v>
      </c>
      <c r="D2196" s="819" t="s">
        <v>2</v>
      </c>
      <c r="E2196" s="850" t="s">
        <v>36</v>
      </c>
      <c r="F2196" s="840" t="s">
        <v>74</v>
      </c>
      <c r="G2196" s="833" t="s">
        <v>19</v>
      </c>
      <c r="H2196" s="833" t="s">
        <v>19</v>
      </c>
      <c r="I2196" s="17"/>
      <c r="J2196" s="17"/>
      <c r="K2196" s="7" t="s">
        <v>37</v>
      </c>
      <c r="L2196" s="47" t="s">
        <v>101</v>
      </c>
      <c r="M2196" s="51" t="s">
        <v>3689</v>
      </c>
      <c r="N2196" s="54" t="s">
        <v>491</v>
      </c>
      <c r="O2196" s="824"/>
      <c r="P2196" s="271"/>
      <c r="Q2196" s="825"/>
      <c r="R2196" s="826"/>
      <c r="S2196" s="827"/>
      <c r="T2196" s="828"/>
      <c r="U2196" s="829"/>
      <c r="V2196" s="830"/>
      <c r="W2196" s="824"/>
      <c r="X2196" s="824"/>
      <c r="Y2196" s="706"/>
      <c r="Z2196" s="824"/>
    </row>
    <row r="2197" spans="1:26">
      <c r="A2197" s="817" t="s">
        <v>1244</v>
      </c>
      <c r="B2197" s="817" t="s">
        <v>1501</v>
      </c>
      <c r="C2197" s="831" t="s">
        <v>2</v>
      </c>
      <c r="D2197" s="819" t="str">
        <f t="shared" ref="D2197" si="2182">B2197&amp;" "&amp;" "&amp;C2197</f>
        <v>03-055  ダイ</v>
      </c>
      <c r="E2197" s="841" t="s">
        <v>54</v>
      </c>
      <c r="F2197" s="821" t="s">
        <v>34</v>
      </c>
      <c r="G2197" s="833" t="s">
        <v>19</v>
      </c>
      <c r="H2197" s="833" t="s">
        <v>19</v>
      </c>
      <c r="I2197" s="15"/>
      <c r="J2197" s="15"/>
      <c r="K2197" s="50" t="s">
        <v>21</v>
      </c>
      <c r="L2197" s="312" t="s">
        <v>4255</v>
      </c>
      <c r="M2197" s="51" t="s">
        <v>1867</v>
      </c>
      <c r="N2197" s="52" t="s">
        <v>491</v>
      </c>
      <c r="O2197" s="824"/>
      <c r="P2197" s="271"/>
      <c r="Q2197" s="825">
        <v>2090</v>
      </c>
      <c r="R2197" s="826">
        <v>1560</v>
      </c>
      <c r="S2197" s="827">
        <v>660</v>
      </c>
      <c r="T2197" s="828">
        <v>1180</v>
      </c>
      <c r="U2197" s="829">
        <v>950</v>
      </c>
      <c r="V2197" s="830">
        <f t="shared" ref="V2197" si="2183">SUM(Q2197:U2198)</f>
        <v>6440</v>
      </c>
      <c r="W2197" s="824" t="s">
        <v>3389</v>
      </c>
      <c r="X2197" s="824"/>
      <c r="Y2197" s="859" t="s">
        <v>5495</v>
      </c>
      <c r="Z2197" s="824"/>
    </row>
    <row r="2198" spans="1:26">
      <c r="A2198" s="817" t="s">
        <v>1244</v>
      </c>
      <c r="B2198" s="817"/>
      <c r="C2198" s="831" t="s">
        <v>2</v>
      </c>
      <c r="D2198" s="819" t="s">
        <v>2</v>
      </c>
      <c r="E2198" s="841" t="s">
        <v>54</v>
      </c>
      <c r="F2198" s="821" t="s">
        <v>34</v>
      </c>
      <c r="G2198" s="833" t="s">
        <v>19</v>
      </c>
      <c r="H2198" s="833" t="s">
        <v>19</v>
      </c>
      <c r="I2198" s="15"/>
      <c r="J2198" s="15"/>
      <c r="K2198" s="46" t="s">
        <v>21</v>
      </c>
      <c r="L2198" s="41" t="s">
        <v>131</v>
      </c>
      <c r="M2198" s="51" t="s">
        <v>1262</v>
      </c>
      <c r="N2198" s="52" t="s">
        <v>491</v>
      </c>
      <c r="O2198" s="824"/>
      <c r="P2198" s="271"/>
      <c r="Q2198" s="825"/>
      <c r="R2198" s="826"/>
      <c r="S2198" s="827"/>
      <c r="T2198" s="828"/>
      <c r="U2198" s="829"/>
      <c r="V2198" s="830"/>
      <c r="W2198" s="824" t="s">
        <v>3389</v>
      </c>
      <c r="X2198" s="824"/>
      <c r="Y2198" s="859" t="s">
        <v>5495</v>
      </c>
      <c r="Z2198" s="824"/>
    </row>
    <row r="2199" spans="1:26">
      <c r="A2199" s="817" t="s">
        <v>1244</v>
      </c>
      <c r="B2199" s="817" t="s">
        <v>1502</v>
      </c>
      <c r="C2199" s="831" t="s">
        <v>316</v>
      </c>
      <c r="D2199" s="819" t="str">
        <f t="shared" ref="D2199" si="2184">B2199&amp;" "&amp;" "&amp;C2199</f>
        <v>03-056  鎧武装フレイザード</v>
      </c>
      <c r="E2199" s="841" t="s">
        <v>54</v>
      </c>
      <c r="F2199" s="851" t="s">
        <v>78</v>
      </c>
      <c r="G2199" s="833" t="s">
        <v>19</v>
      </c>
      <c r="H2199" s="833" t="s">
        <v>19</v>
      </c>
      <c r="I2199" s="15"/>
      <c r="J2199" s="15"/>
      <c r="K2199" s="46" t="s">
        <v>21</v>
      </c>
      <c r="L2199" s="41" t="s">
        <v>131</v>
      </c>
      <c r="M2199" s="51" t="s">
        <v>3690</v>
      </c>
      <c r="N2199" s="52" t="s">
        <v>496</v>
      </c>
      <c r="O2199" s="824"/>
      <c r="P2199" s="271"/>
      <c r="Q2199" s="825">
        <v>2290</v>
      </c>
      <c r="R2199" s="826">
        <v>1220</v>
      </c>
      <c r="S2199" s="827">
        <v>1090</v>
      </c>
      <c r="T2199" s="828">
        <v>760</v>
      </c>
      <c r="U2199" s="829">
        <v>1110</v>
      </c>
      <c r="V2199" s="830">
        <f t="shared" ref="V2199" si="2185">SUM(Q2199:U2200)</f>
        <v>6470</v>
      </c>
      <c r="W2199" s="824"/>
      <c r="X2199" s="824"/>
      <c r="Y2199" s="859" t="s">
        <v>5495</v>
      </c>
      <c r="Z2199" s="824"/>
    </row>
    <row r="2200" spans="1:26">
      <c r="A2200" s="817" t="s">
        <v>1244</v>
      </c>
      <c r="B2200" s="817"/>
      <c r="C2200" s="831" t="s">
        <v>316</v>
      </c>
      <c r="D2200" s="819" t="s">
        <v>2</v>
      </c>
      <c r="E2200" s="841" t="s">
        <v>54</v>
      </c>
      <c r="F2200" s="851" t="s">
        <v>78</v>
      </c>
      <c r="G2200" s="833" t="s">
        <v>19</v>
      </c>
      <c r="H2200" s="833" t="s">
        <v>19</v>
      </c>
      <c r="I2200" s="15"/>
      <c r="J2200" s="15"/>
      <c r="K2200" s="46" t="s">
        <v>21</v>
      </c>
      <c r="L2200" s="41" t="s">
        <v>3</v>
      </c>
      <c r="M2200" s="51" t="s">
        <v>2023</v>
      </c>
      <c r="N2200" s="52" t="s">
        <v>494</v>
      </c>
      <c r="O2200" s="824"/>
      <c r="P2200" s="271"/>
      <c r="Q2200" s="825"/>
      <c r="R2200" s="826"/>
      <c r="S2200" s="827"/>
      <c r="T2200" s="828"/>
      <c r="U2200" s="829"/>
      <c r="V2200" s="830"/>
      <c r="W2200" s="824"/>
      <c r="X2200" s="824"/>
      <c r="Y2200" s="859" t="s">
        <v>5495</v>
      </c>
      <c r="Z2200" s="824"/>
    </row>
    <row r="2201" spans="1:26">
      <c r="A2201" s="817" t="s">
        <v>1244</v>
      </c>
      <c r="B2201" s="817" t="s">
        <v>1503</v>
      </c>
      <c r="C2201" s="831" t="s">
        <v>1642</v>
      </c>
      <c r="D2201" s="819" t="str">
        <f t="shared" ref="D2201" si="2186">B2201&amp;" "&amp;" "&amp;C2201</f>
        <v>03-057  破戒王ベルムド</v>
      </c>
      <c r="E2201" s="841" t="s">
        <v>54</v>
      </c>
      <c r="F2201" s="852" t="s">
        <v>75</v>
      </c>
      <c r="G2201" s="833" t="s">
        <v>19</v>
      </c>
      <c r="H2201" s="833" t="s">
        <v>19</v>
      </c>
      <c r="I2201" s="15"/>
      <c r="J2201" s="15"/>
      <c r="K2201" s="50" t="s">
        <v>21</v>
      </c>
      <c r="L2201" s="312" t="s">
        <v>4255</v>
      </c>
      <c r="M2201" s="51" t="s">
        <v>1866</v>
      </c>
      <c r="N2201" s="52" t="s">
        <v>494</v>
      </c>
      <c r="O2201" s="824"/>
      <c r="P2201" s="271"/>
      <c r="Q2201" s="825">
        <v>2220</v>
      </c>
      <c r="R2201" s="826">
        <v>1400</v>
      </c>
      <c r="S2201" s="827">
        <v>740</v>
      </c>
      <c r="T2201" s="828">
        <v>1180</v>
      </c>
      <c r="U2201" s="829">
        <v>890</v>
      </c>
      <c r="V2201" s="830">
        <f t="shared" ref="V2201" si="2187">SUM(Q2201:U2202)</f>
        <v>6430</v>
      </c>
      <c r="W2201" s="824"/>
      <c r="X2201" s="824"/>
      <c r="Y2201" s="706"/>
      <c r="Z2201" s="824"/>
    </row>
    <row r="2202" spans="1:26">
      <c r="A2202" s="817" t="s">
        <v>1244</v>
      </c>
      <c r="B2202" s="817"/>
      <c r="C2202" s="831" t="s">
        <v>1642</v>
      </c>
      <c r="D2202" s="819" t="s">
        <v>2</v>
      </c>
      <c r="E2202" s="841" t="s">
        <v>54</v>
      </c>
      <c r="F2202" s="852" t="s">
        <v>75</v>
      </c>
      <c r="G2202" s="833" t="s">
        <v>19</v>
      </c>
      <c r="H2202" s="833" t="s">
        <v>19</v>
      </c>
      <c r="I2202" s="15"/>
      <c r="J2202" s="15"/>
      <c r="K2202" s="7" t="s">
        <v>37</v>
      </c>
      <c r="L2202" s="41" t="s">
        <v>98</v>
      </c>
      <c r="M2202" s="51" t="s">
        <v>1998</v>
      </c>
      <c r="N2202" s="52" t="s">
        <v>491</v>
      </c>
      <c r="O2202" s="824"/>
      <c r="P2202" s="271"/>
      <c r="Q2202" s="825"/>
      <c r="R2202" s="826"/>
      <c r="S2202" s="827"/>
      <c r="T2202" s="828"/>
      <c r="U2202" s="829"/>
      <c r="V2202" s="830"/>
      <c r="W2202" s="824"/>
      <c r="X2202" s="824"/>
      <c r="Y2202" s="706"/>
      <c r="Z2202" s="824"/>
    </row>
    <row r="2203" spans="1:26">
      <c r="A2203" s="817" t="s">
        <v>1244</v>
      </c>
      <c r="B2203" s="817" t="s">
        <v>1504</v>
      </c>
      <c r="C2203" s="831" t="s">
        <v>180</v>
      </c>
      <c r="D2203" s="819" t="str">
        <f t="shared" ref="D2203" si="2188">B2203&amp;" "&amp;" "&amp;C2203</f>
        <v>03-058  デュラハンナイト</v>
      </c>
      <c r="E2203" s="841" t="s">
        <v>54</v>
      </c>
      <c r="F2203" s="851" t="s">
        <v>78</v>
      </c>
      <c r="G2203" s="833" t="s">
        <v>19</v>
      </c>
      <c r="H2203" s="833" t="s">
        <v>19</v>
      </c>
      <c r="I2203" s="17"/>
      <c r="J2203" s="17"/>
      <c r="K2203" s="46" t="s">
        <v>21</v>
      </c>
      <c r="L2203" s="41" t="s">
        <v>131</v>
      </c>
      <c r="M2203" s="51" t="s">
        <v>3691</v>
      </c>
      <c r="N2203" s="52" t="s">
        <v>491</v>
      </c>
      <c r="O2203" s="824"/>
      <c r="P2203" s="271"/>
      <c r="Q2203" s="825">
        <v>2030</v>
      </c>
      <c r="R2203" s="826">
        <v>1200</v>
      </c>
      <c r="S2203" s="827">
        <v>790</v>
      </c>
      <c r="T2203" s="828">
        <v>1070</v>
      </c>
      <c r="U2203" s="829">
        <v>1260</v>
      </c>
      <c r="V2203" s="830">
        <f t="shared" ref="V2203" si="2189">SUM(Q2203:U2204)</f>
        <v>6350</v>
      </c>
      <c r="W2203" s="824" t="s">
        <v>4689</v>
      </c>
      <c r="X2203" s="824"/>
      <c r="Y2203" s="706"/>
      <c r="Z2203" s="824"/>
    </row>
    <row r="2204" spans="1:26">
      <c r="A2204" s="817" t="s">
        <v>1244</v>
      </c>
      <c r="B2204" s="817"/>
      <c r="C2204" s="831" t="s">
        <v>180</v>
      </c>
      <c r="D2204" s="819" t="s">
        <v>2</v>
      </c>
      <c r="E2204" s="841" t="s">
        <v>54</v>
      </c>
      <c r="F2204" s="851" t="s">
        <v>78</v>
      </c>
      <c r="G2204" s="833" t="s">
        <v>19</v>
      </c>
      <c r="H2204" s="833" t="s">
        <v>19</v>
      </c>
      <c r="I2204" s="17"/>
      <c r="J2204" s="17"/>
      <c r="K2204" s="46" t="s">
        <v>21</v>
      </c>
      <c r="L2204" s="41" t="s">
        <v>5540</v>
      </c>
      <c r="M2204" s="51" t="s">
        <v>1999</v>
      </c>
      <c r="N2204" s="52" t="s">
        <v>491</v>
      </c>
      <c r="O2204" s="824"/>
      <c r="P2204" s="271"/>
      <c r="Q2204" s="825"/>
      <c r="R2204" s="826"/>
      <c r="S2204" s="827"/>
      <c r="T2204" s="828"/>
      <c r="U2204" s="829"/>
      <c r="V2204" s="830"/>
      <c r="W2204" s="824" t="s">
        <v>4689</v>
      </c>
      <c r="X2204" s="824"/>
      <c r="Y2204" s="706"/>
      <c r="Z2204" s="824"/>
    </row>
    <row r="2205" spans="1:26">
      <c r="A2205" s="817" t="s">
        <v>1244</v>
      </c>
      <c r="B2205" s="817" t="s">
        <v>1505</v>
      </c>
      <c r="C2205" s="831" t="s">
        <v>1643</v>
      </c>
      <c r="D2205" s="819" t="str">
        <f t="shared" ref="D2205" si="2190">B2205&amp;" "&amp;" "&amp;C2205</f>
        <v>03-059  勇者エイト</v>
      </c>
      <c r="E2205" s="841" t="s">
        <v>54</v>
      </c>
      <c r="F2205" s="821" t="s">
        <v>34</v>
      </c>
      <c r="G2205" s="833" t="s">
        <v>19</v>
      </c>
      <c r="H2205" s="833" t="s">
        <v>19</v>
      </c>
      <c r="I2205" s="17"/>
      <c r="J2205" s="17"/>
      <c r="K2205" s="7" t="s">
        <v>37</v>
      </c>
      <c r="L2205" s="41" t="s">
        <v>98</v>
      </c>
      <c r="M2205" s="51" t="s">
        <v>1799</v>
      </c>
      <c r="N2205" s="52" t="s">
        <v>491</v>
      </c>
      <c r="O2205" s="824"/>
      <c r="P2205" s="271"/>
      <c r="Q2205" s="825">
        <v>2090</v>
      </c>
      <c r="R2205" s="826">
        <v>1260</v>
      </c>
      <c r="S2205" s="827">
        <v>980</v>
      </c>
      <c r="T2205" s="828">
        <v>1070</v>
      </c>
      <c r="U2205" s="829">
        <v>1020</v>
      </c>
      <c r="V2205" s="830">
        <f t="shared" ref="V2205" si="2191">SUM(Q2205:U2206)</f>
        <v>6420</v>
      </c>
      <c r="W2205" s="824"/>
      <c r="X2205" s="824"/>
      <c r="Y2205" s="706"/>
      <c r="Z2205" s="824"/>
    </row>
    <row r="2206" spans="1:26">
      <c r="A2206" s="817" t="s">
        <v>1244</v>
      </c>
      <c r="B2206" s="817"/>
      <c r="C2206" s="831" t="s">
        <v>1643</v>
      </c>
      <c r="D2206" s="819" t="s">
        <v>2</v>
      </c>
      <c r="E2206" s="841" t="s">
        <v>54</v>
      </c>
      <c r="F2206" s="821" t="s">
        <v>34</v>
      </c>
      <c r="G2206" s="833" t="s">
        <v>19</v>
      </c>
      <c r="H2206" s="833" t="s">
        <v>19</v>
      </c>
      <c r="I2206" s="17"/>
      <c r="J2206" s="17"/>
      <c r="K2206" s="46" t="s">
        <v>21</v>
      </c>
      <c r="L2206" s="41" t="s">
        <v>131</v>
      </c>
      <c r="M2206" s="51" t="s">
        <v>1874</v>
      </c>
      <c r="N2206" s="54" t="s">
        <v>491</v>
      </c>
      <c r="O2206" s="824"/>
      <c r="P2206" s="271"/>
      <c r="Q2206" s="825"/>
      <c r="R2206" s="826"/>
      <c r="S2206" s="827"/>
      <c r="T2206" s="828"/>
      <c r="U2206" s="829"/>
      <c r="V2206" s="830"/>
      <c r="W2206" s="824"/>
      <c r="X2206" s="824"/>
      <c r="Y2206" s="706"/>
      <c r="Z2206" s="824"/>
    </row>
    <row r="2207" spans="1:26">
      <c r="A2207" s="817" t="s">
        <v>1244</v>
      </c>
      <c r="B2207" s="817" t="s">
        <v>1506</v>
      </c>
      <c r="C2207" s="831" t="s">
        <v>1644</v>
      </c>
      <c r="D2207" s="819" t="str">
        <f t="shared" ref="D2207" si="2192">B2207&amp;" "&amp;" "&amp;C2207</f>
        <v>03-060  ヤンガス</v>
      </c>
      <c r="E2207" s="841" t="s">
        <v>54</v>
      </c>
      <c r="F2207" s="821" t="s">
        <v>34</v>
      </c>
      <c r="G2207" s="833" t="s">
        <v>19</v>
      </c>
      <c r="H2207" s="833" t="s">
        <v>19</v>
      </c>
      <c r="I2207" s="17"/>
      <c r="J2207" s="17"/>
      <c r="K2207" s="46" t="s">
        <v>21</v>
      </c>
      <c r="L2207" s="41" t="s">
        <v>131</v>
      </c>
      <c r="M2207" s="51" t="s">
        <v>1875</v>
      </c>
      <c r="N2207" s="52" t="s">
        <v>491</v>
      </c>
      <c r="O2207" s="824"/>
      <c r="P2207" s="271"/>
      <c r="Q2207" s="825">
        <v>2180</v>
      </c>
      <c r="R2207" s="826">
        <v>1350</v>
      </c>
      <c r="S2207" s="827">
        <v>860</v>
      </c>
      <c r="T2207" s="828">
        <v>760</v>
      </c>
      <c r="U2207" s="829">
        <v>1260</v>
      </c>
      <c r="V2207" s="830">
        <f t="shared" ref="V2207" si="2193">SUM(Q2207:U2208)</f>
        <v>6410</v>
      </c>
      <c r="W2207" s="824"/>
      <c r="X2207" s="824"/>
      <c r="Y2207" s="706"/>
      <c r="Z2207" s="824"/>
    </row>
    <row r="2208" spans="1:26">
      <c r="A2208" s="817" t="s">
        <v>1244</v>
      </c>
      <c r="B2208" s="817"/>
      <c r="C2208" s="831" t="s">
        <v>1644</v>
      </c>
      <c r="D2208" s="819" t="s">
        <v>2</v>
      </c>
      <c r="E2208" s="841" t="s">
        <v>54</v>
      </c>
      <c r="F2208" s="821" t="s">
        <v>34</v>
      </c>
      <c r="G2208" s="833" t="s">
        <v>19</v>
      </c>
      <c r="H2208" s="833" t="s">
        <v>19</v>
      </c>
      <c r="I2208" s="17"/>
      <c r="J2208" s="17"/>
      <c r="K2208" s="46" t="s">
        <v>21</v>
      </c>
      <c r="L2208" s="41" t="s">
        <v>131</v>
      </c>
      <c r="M2208" s="51" t="s">
        <v>1876</v>
      </c>
      <c r="N2208" s="52" t="s">
        <v>491</v>
      </c>
      <c r="O2208" s="824"/>
      <c r="P2208" s="271"/>
      <c r="Q2208" s="825"/>
      <c r="R2208" s="826"/>
      <c r="S2208" s="827"/>
      <c r="T2208" s="828"/>
      <c r="U2208" s="829"/>
      <c r="V2208" s="830"/>
      <c r="W2208" s="824"/>
      <c r="X2208" s="824"/>
      <c r="Y2208" s="706"/>
      <c r="Z2208" s="824"/>
    </row>
    <row r="2209" spans="1:26">
      <c r="A2209" s="817" t="s">
        <v>1244</v>
      </c>
      <c r="B2209" s="817" t="s">
        <v>1507</v>
      </c>
      <c r="C2209" s="831" t="s">
        <v>1645</v>
      </c>
      <c r="D2209" s="819" t="str">
        <f t="shared" ref="D2209" si="2194">B2209&amp;" "&amp;" "&amp;C2209</f>
        <v>03-061  ゼシカ</v>
      </c>
      <c r="E2209" s="841" t="s">
        <v>54</v>
      </c>
      <c r="F2209" s="821" t="s">
        <v>34</v>
      </c>
      <c r="G2209" s="833" t="s">
        <v>19</v>
      </c>
      <c r="H2209" s="833" t="s">
        <v>19</v>
      </c>
      <c r="I2209" s="17"/>
      <c r="J2209" s="17"/>
      <c r="K2209" s="46" t="s">
        <v>21</v>
      </c>
      <c r="L2209" s="41" t="s">
        <v>131</v>
      </c>
      <c r="M2209" s="51" t="s">
        <v>1877</v>
      </c>
      <c r="N2209" s="52" t="s">
        <v>491</v>
      </c>
      <c r="O2209" s="824"/>
      <c r="P2209" s="271"/>
      <c r="Q2209" s="825">
        <v>1880</v>
      </c>
      <c r="R2209" s="826">
        <v>1190</v>
      </c>
      <c r="S2209" s="827">
        <v>1270</v>
      </c>
      <c r="T2209" s="828">
        <v>1220</v>
      </c>
      <c r="U2209" s="829">
        <v>850</v>
      </c>
      <c r="V2209" s="830">
        <f t="shared" ref="V2209" si="2195">SUM(Q2209:U2210)</f>
        <v>6410</v>
      </c>
      <c r="W2209" s="824"/>
      <c r="X2209" s="824"/>
      <c r="Y2209" s="706"/>
      <c r="Z2209" s="824"/>
    </row>
    <row r="2210" spans="1:26">
      <c r="A2210" s="817" t="s">
        <v>1244</v>
      </c>
      <c r="B2210" s="817"/>
      <c r="C2210" s="831" t="s">
        <v>1645</v>
      </c>
      <c r="D2210" s="819" t="s">
        <v>2</v>
      </c>
      <c r="E2210" s="841" t="s">
        <v>54</v>
      </c>
      <c r="F2210" s="821" t="s">
        <v>34</v>
      </c>
      <c r="G2210" s="833" t="s">
        <v>19</v>
      </c>
      <c r="H2210" s="833" t="s">
        <v>19</v>
      </c>
      <c r="I2210" s="17"/>
      <c r="J2210" s="17"/>
      <c r="K2210" s="46" t="s">
        <v>21</v>
      </c>
      <c r="L2210" s="41" t="s">
        <v>131</v>
      </c>
      <c r="M2210" s="51" t="s">
        <v>1878</v>
      </c>
      <c r="N2210" s="54" t="s">
        <v>491</v>
      </c>
      <c r="O2210" s="824"/>
      <c r="P2210" s="271"/>
      <c r="Q2210" s="825"/>
      <c r="R2210" s="826"/>
      <c r="S2210" s="827"/>
      <c r="T2210" s="828"/>
      <c r="U2210" s="829"/>
      <c r="V2210" s="830"/>
      <c r="W2210" s="824"/>
      <c r="X2210" s="824"/>
      <c r="Y2210" s="706"/>
      <c r="Z2210" s="824"/>
    </row>
    <row r="2211" spans="1:26">
      <c r="A2211" s="817" t="s">
        <v>1244</v>
      </c>
      <c r="B2211" s="817" t="s">
        <v>1508</v>
      </c>
      <c r="C2211" s="831" t="s">
        <v>1646</v>
      </c>
      <c r="D2211" s="819" t="str">
        <f t="shared" ref="D2211" si="2196">B2211&amp;" "&amp;" "&amp;C2211</f>
        <v>03-062  ククール</v>
      </c>
      <c r="E2211" s="841" t="s">
        <v>54</v>
      </c>
      <c r="F2211" s="821" t="s">
        <v>34</v>
      </c>
      <c r="G2211" s="833" t="s">
        <v>19</v>
      </c>
      <c r="H2211" s="833" t="s">
        <v>19</v>
      </c>
      <c r="I2211" s="17"/>
      <c r="J2211" s="17"/>
      <c r="K2211" s="11" t="s">
        <v>81</v>
      </c>
      <c r="L2211" s="47" t="s">
        <v>81</v>
      </c>
      <c r="M2211" s="37" t="s">
        <v>1752</v>
      </c>
      <c r="N2211" s="52" t="s">
        <v>490</v>
      </c>
      <c r="O2211" s="824"/>
      <c r="P2211" s="271"/>
      <c r="Q2211" s="825">
        <v>1990</v>
      </c>
      <c r="R2211" s="826">
        <v>1020</v>
      </c>
      <c r="S2211" s="827">
        <v>1300</v>
      </c>
      <c r="T2211" s="828">
        <v>1160</v>
      </c>
      <c r="U2211" s="829">
        <v>940</v>
      </c>
      <c r="V2211" s="830">
        <f t="shared" ref="V2211" si="2197">SUM(Q2211:U2212)</f>
        <v>6410</v>
      </c>
      <c r="W2211" s="824"/>
      <c r="X2211" s="824"/>
      <c r="Y2211" s="706"/>
      <c r="Z2211" s="824"/>
    </row>
    <row r="2212" spans="1:26">
      <c r="A2212" s="817" t="s">
        <v>1244</v>
      </c>
      <c r="B2212" s="817"/>
      <c r="C2212" s="831" t="s">
        <v>1646</v>
      </c>
      <c r="D2212" s="819" t="s">
        <v>2</v>
      </c>
      <c r="E2212" s="841" t="s">
        <v>54</v>
      </c>
      <c r="F2212" s="821" t="s">
        <v>34</v>
      </c>
      <c r="G2212" s="833" t="s">
        <v>19</v>
      </c>
      <c r="H2212" s="833" t="s">
        <v>19</v>
      </c>
      <c r="I2212" s="17"/>
      <c r="J2212" s="17"/>
      <c r="K2212" s="46" t="s">
        <v>21</v>
      </c>
      <c r="L2212" s="41" t="s">
        <v>131</v>
      </c>
      <c r="M2212" s="37" t="s">
        <v>1879</v>
      </c>
      <c r="N2212" s="52" t="s">
        <v>494</v>
      </c>
      <c r="O2212" s="824"/>
      <c r="P2212" s="271"/>
      <c r="Q2212" s="825"/>
      <c r="R2212" s="826"/>
      <c r="S2212" s="827"/>
      <c r="T2212" s="828"/>
      <c r="U2212" s="829"/>
      <c r="V2212" s="830"/>
      <c r="W2212" s="824"/>
      <c r="X2212" s="824"/>
      <c r="Y2212" s="706"/>
      <c r="Z2212" s="824"/>
    </row>
    <row r="2213" spans="1:26">
      <c r="A2213" s="817" t="s">
        <v>1244</v>
      </c>
      <c r="B2213" s="817" t="s">
        <v>1509</v>
      </c>
      <c r="C2213" s="831" t="s">
        <v>32</v>
      </c>
      <c r="D2213" s="819" t="str">
        <f t="shared" ref="D2213" si="2198">B2213&amp;" "&amp;" "&amp;C2213</f>
        <v>03-063  バラン</v>
      </c>
      <c r="E2213" s="820" t="s">
        <v>2700</v>
      </c>
      <c r="F2213" s="832" t="s">
        <v>35</v>
      </c>
      <c r="G2213" s="833" t="s">
        <v>19</v>
      </c>
      <c r="H2213" s="833" t="s">
        <v>19</v>
      </c>
      <c r="I2213" s="17"/>
      <c r="J2213" s="17"/>
      <c r="K2213" s="50" t="s">
        <v>21</v>
      </c>
      <c r="L2213" s="47" t="s">
        <v>105</v>
      </c>
      <c r="M2213" s="51" t="s">
        <v>1880</v>
      </c>
      <c r="N2213" s="52" t="s">
        <v>495</v>
      </c>
      <c r="O2213" s="824"/>
      <c r="P2213" s="271"/>
      <c r="Q2213" s="825">
        <v>2280</v>
      </c>
      <c r="R2213" s="826">
        <v>1400</v>
      </c>
      <c r="S2213" s="827">
        <v>1130</v>
      </c>
      <c r="T2213" s="828">
        <v>1150</v>
      </c>
      <c r="U2213" s="829">
        <v>880</v>
      </c>
      <c r="V2213" s="830">
        <f t="shared" ref="V2213" si="2199">SUM(Q2213:U2214)</f>
        <v>6840</v>
      </c>
      <c r="W2213" s="824" t="s">
        <v>4687</v>
      </c>
      <c r="X2213" s="824"/>
      <c r="Y2213" s="706"/>
      <c r="Z2213" s="824"/>
    </row>
    <row r="2214" spans="1:26">
      <c r="A2214" s="817" t="s">
        <v>1244</v>
      </c>
      <c r="B2214" s="817"/>
      <c r="C2214" s="831" t="s">
        <v>32</v>
      </c>
      <c r="D2214" s="819" t="s">
        <v>2</v>
      </c>
      <c r="E2214" s="820" t="s">
        <v>2700</v>
      </c>
      <c r="F2214" s="832" t="s">
        <v>35</v>
      </c>
      <c r="G2214" s="833" t="s">
        <v>19</v>
      </c>
      <c r="H2214" s="833" t="s">
        <v>19</v>
      </c>
      <c r="I2214" s="17"/>
      <c r="J2214" s="17"/>
      <c r="K2214" s="7" t="s">
        <v>37</v>
      </c>
      <c r="L2214" s="41" t="s">
        <v>98</v>
      </c>
      <c r="M2214" s="51" t="s">
        <v>1881</v>
      </c>
      <c r="N2214" s="52" t="s">
        <v>491</v>
      </c>
      <c r="O2214" s="824"/>
      <c r="P2214" s="271"/>
      <c r="Q2214" s="825"/>
      <c r="R2214" s="826"/>
      <c r="S2214" s="827"/>
      <c r="T2214" s="828"/>
      <c r="U2214" s="829"/>
      <c r="V2214" s="830"/>
      <c r="W2214" s="824" t="s">
        <v>4687</v>
      </c>
      <c r="X2214" s="824"/>
      <c r="Y2214" s="706"/>
      <c r="Z2214" s="824"/>
    </row>
    <row r="2215" spans="1:26">
      <c r="A2215" s="817" t="s">
        <v>1244</v>
      </c>
      <c r="B2215" s="817" t="s">
        <v>1510</v>
      </c>
      <c r="C2215" s="818" t="s">
        <v>1647</v>
      </c>
      <c r="D2215" s="819" t="str">
        <f t="shared" ref="D2215" si="2200">B2215&amp;" "&amp;" "&amp;C2215</f>
        <v>03-064  ドルマゲス</v>
      </c>
      <c r="E2215" s="820" t="s">
        <v>2700</v>
      </c>
      <c r="F2215" s="840" t="s">
        <v>74</v>
      </c>
      <c r="G2215" s="835" t="s">
        <v>88</v>
      </c>
      <c r="H2215" s="833" t="s">
        <v>19</v>
      </c>
      <c r="I2215" s="17"/>
      <c r="J2215" s="17"/>
      <c r="K2215" s="8" t="s">
        <v>99</v>
      </c>
      <c r="L2215" s="41" t="s">
        <v>131</v>
      </c>
      <c r="M2215" s="51" t="s">
        <v>2000</v>
      </c>
      <c r="N2215" s="52" t="s">
        <v>491</v>
      </c>
      <c r="O2215" s="824"/>
      <c r="P2215" s="271"/>
      <c r="Q2215" s="825">
        <v>2140</v>
      </c>
      <c r="R2215" s="826">
        <v>930</v>
      </c>
      <c r="S2215" s="827">
        <v>1520</v>
      </c>
      <c r="T2215" s="828">
        <v>1280</v>
      </c>
      <c r="U2215" s="829">
        <v>900</v>
      </c>
      <c r="V2215" s="830">
        <f t="shared" ref="V2215" si="2201">SUM(Q2215:U2216)</f>
        <v>6770</v>
      </c>
      <c r="W2215" s="824"/>
      <c r="X2215" s="824"/>
      <c r="Y2215" s="706"/>
      <c r="Z2215" s="824"/>
    </row>
    <row r="2216" spans="1:26">
      <c r="A2216" s="817" t="s">
        <v>1244</v>
      </c>
      <c r="B2216" s="817"/>
      <c r="C2216" s="818" t="s">
        <v>1647</v>
      </c>
      <c r="D2216" s="819" t="s">
        <v>2</v>
      </c>
      <c r="E2216" s="820" t="s">
        <v>2700</v>
      </c>
      <c r="F2216" s="840" t="s">
        <v>74</v>
      </c>
      <c r="G2216" s="835" t="s">
        <v>88</v>
      </c>
      <c r="H2216" s="833" t="s">
        <v>19</v>
      </c>
      <c r="I2216" s="17"/>
      <c r="J2216" s="17"/>
      <c r="K2216" s="7" t="s">
        <v>37</v>
      </c>
      <c r="L2216" s="47" t="s">
        <v>453</v>
      </c>
      <c r="M2216" s="51" t="s">
        <v>3692</v>
      </c>
      <c r="N2216" s="52" t="s">
        <v>491</v>
      </c>
      <c r="O2216" s="824"/>
      <c r="P2216" s="271"/>
      <c r="Q2216" s="825"/>
      <c r="R2216" s="826"/>
      <c r="S2216" s="827"/>
      <c r="T2216" s="828"/>
      <c r="U2216" s="829"/>
      <c r="V2216" s="830"/>
      <c r="W2216" s="824"/>
      <c r="X2216" s="824"/>
      <c r="Y2216" s="706"/>
      <c r="Z2216" s="824"/>
    </row>
    <row r="2217" spans="1:26">
      <c r="A2217" s="817" t="s">
        <v>1244</v>
      </c>
      <c r="B2217" s="817" t="s">
        <v>1511</v>
      </c>
      <c r="C2217" s="831" t="s">
        <v>1648</v>
      </c>
      <c r="D2217" s="819" t="str">
        <f t="shared" ref="D2217" si="2202">B2217&amp;" "&amp;" "&amp;C2217</f>
        <v>03-065  呪われしゼシカ</v>
      </c>
      <c r="E2217" s="820" t="s">
        <v>2700</v>
      </c>
      <c r="F2217" s="840" t="s">
        <v>74</v>
      </c>
      <c r="G2217" s="822" t="s">
        <v>40</v>
      </c>
      <c r="H2217" s="822" t="s">
        <v>40</v>
      </c>
      <c r="I2217" s="15"/>
      <c r="J2217" s="15"/>
      <c r="K2217" s="7" t="s">
        <v>37</v>
      </c>
      <c r="L2217" s="41" t="s">
        <v>131</v>
      </c>
      <c r="M2217" s="51" t="s">
        <v>2001</v>
      </c>
      <c r="N2217" s="54" t="s">
        <v>496</v>
      </c>
      <c r="O2217" s="824"/>
      <c r="P2217" s="271"/>
      <c r="Q2217" s="825">
        <v>2040</v>
      </c>
      <c r="R2217" s="826">
        <v>880</v>
      </c>
      <c r="S2217" s="827">
        <v>1560</v>
      </c>
      <c r="T2217" s="828">
        <v>1400</v>
      </c>
      <c r="U2217" s="829">
        <v>910</v>
      </c>
      <c r="V2217" s="830">
        <f t="shared" ref="V2217" si="2203">SUM(Q2217:U2218)</f>
        <v>6790</v>
      </c>
      <c r="W2217" s="824"/>
      <c r="X2217" s="824"/>
      <c r="Y2217" s="706"/>
      <c r="Z2217" s="824"/>
    </row>
    <row r="2218" spans="1:26">
      <c r="A2218" s="817" t="s">
        <v>1244</v>
      </c>
      <c r="B2218" s="817"/>
      <c r="C2218" s="831" t="s">
        <v>1648</v>
      </c>
      <c r="D2218" s="819" t="s">
        <v>2</v>
      </c>
      <c r="E2218" s="820" t="s">
        <v>2700</v>
      </c>
      <c r="F2218" s="840" t="s">
        <v>74</v>
      </c>
      <c r="G2218" s="822" t="s">
        <v>40</v>
      </c>
      <c r="H2218" s="822" t="s">
        <v>40</v>
      </c>
      <c r="I2218" s="15"/>
      <c r="J2218" s="15"/>
      <c r="K2218" s="46" t="s">
        <v>21</v>
      </c>
      <c r="L2218" s="41" t="s">
        <v>131</v>
      </c>
      <c r="M2218" s="51" t="s">
        <v>1882</v>
      </c>
      <c r="N2218" s="54" t="s">
        <v>491</v>
      </c>
      <c r="O2218" s="824"/>
      <c r="P2218" s="271"/>
      <c r="Q2218" s="825"/>
      <c r="R2218" s="826"/>
      <c r="S2218" s="827"/>
      <c r="T2218" s="828"/>
      <c r="U2218" s="829"/>
      <c r="V2218" s="830"/>
      <c r="W2218" s="824"/>
      <c r="X2218" s="824"/>
      <c r="Y2218" s="706"/>
      <c r="Z2218" s="824"/>
    </row>
    <row r="2219" spans="1:26">
      <c r="A2219" s="817" t="s">
        <v>1240</v>
      </c>
      <c r="B2219" s="817" t="s">
        <v>1446</v>
      </c>
      <c r="C2219" s="831" t="s">
        <v>38</v>
      </c>
      <c r="D2219" s="819" t="str">
        <f t="shared" ref="D2219" si="2204">B2219&amp;" "&amp;" "&amp;C2219</f>
        <v>02-001  ポップ</v>
      </c>
      <c r="E2219" s="858" t="s">
        <v>609</v>
      </c>
      <c r="F2219" s="821" t="s">
        <v>34</v>
      </c>
      <c r="G2219" s="822" t="s">
        <v>40</v>
      </c>
      <c r="H2219" s="822" t="s">
        <v>40</v>
      </c>
      <c r="I2219" s="15"/>
      <c r="J2219" s="15"/>
      <c r="K2219" s="46" t="s">
        <v>21</v>
      </c>
      <c r="L2219" s="41" t="s">
        <v>131</v>
      </c>
      <c r="M2219" s="51" t="s">
        <v>1883</v>
      </c>
      <c r="N2219" s="54" t="s">
        <v>491</v>
      </c>
      <c r="O2219" s="824"/>
      <c r="P2219" s="271"/>
      <c r="Q2219" s="825">
        <v>1180</v>
      </c>
      <c r="R2219" s="826">
        <v>420</v>
      </c>
      <c r="S2219" s="827">
        <v>920</v>
      </c>
      <c r="T2219" s="828">
        <v>680</v>
      </c>
      <c r="U2219" s="829">
        <v>580</v>
      </c>
      <c r="V2219" s="830">
        <f t="shared" ref="V2219" si="2205">SUM(Q2219:U2220)</f>
        <v>3780</v>
      </c>
      <c r="W2219" s="824" t="s">
        <v>3389</v>
      </c>
      <c r="X2219" s="824"/>
      <c r="Y2219" s="706"/>
      <c r="Z2219" s="824"/>
    </row>
    <row r="2220" spans="1:26">
      <c r="A2220" s="817" t="s">
        <v>1240</v>
      </c>
      <c r="B2220" s="817"/>
      <c r="C2220" s="831" t="s">
        <v>38</v>
      </c>
      <c r="D2220" s="819" t="s">
        <v>2</v>
      </c>
      <c r="E2220" s="858" t="s">
        <v>609</v>
      </c>
      <c r="F2220" s="821" t="s">
        <v>34</v>
      </c>
      <c r="G2220" s="822" t="s">
        <v>40</v>
      </c>
      <c r="H2220" s="822" t="s">
        <v>40</v>
      </c>
      <c r="I2220" s="15"/>
      <c r="J2220" s="15"/>
      <c r="K2220" s="42"/>
      <c r="L2220" s="41"/>
      <c r="M2220" s="51"/>
      <c r="N2220" s="54"/>
      <c r="O2220" s="824"/>
      <c r="P2220" s="271"/>
      <c r="Q2220" s="825"/>
      <c r="R2220" s="826"/>
      <c r="S2220" s="827"/>
      <c r="T2220" s="828"/>
      <c r="U2220" s="829"/>
      <c r="V2220" s="830"/>
      <c r="W2220" s="824" t="s">
        <v>3389</v>
      </c>
      <c r="X2220" s="824"/>
      <c r="Y2220" s="706"/>
      <c r="Z2220" s="824"/>
    </row>
    <row r="2221" spans="1:26">
      <c r="A2221" s="817" t="s">
        <v>1240</v>
      </c>
      <c r="B2221" s="817" t="s">
        <v>1512</v>
      </c>
      <c r="C2221" s="831" t="s">
        <v>183</v>
      </c>
      <c r="D2221" s="819" t="str">
        <f t="shared" ref="D2221" si="2206">B2221&amp;" "&amp;" "&amp;C2221</f>
        <v>02-002  マァム</v>
      </c>
      <c r="E2221" s="858" t="s">
        <v>609</v>
      </c>
      <c r="F2221" s="821" t="s">
        <v>34</v>
      </c>
      <c r="G2221" s="833" t="s">
        <v>19</v>
      </c>
      <c r="H2221" s="822" t="s">
        <v>40</v>
      </c>
      <c r="I2221" s="15"/>
      <c r="J2221" s="15"/>
      <c r="K2221" s="11" t="s">
        <v>81</v>
      </c>
      <c r="L2221" s="47" t="s">
        <v>81</v>
      </c>
      <c r="M2221" s="51" t="s">
        <v>1771</v>
      </c>
      <c r="N2221" s="54" t="s">
        <v>491</v>
      </c>
      <c r="O2221" s="824"/>
      <c r="P2221" s="271"/>
      <c r="Q2221" s="825">
        <v>1200</v>
      </c>
      <c r="R2221" s="826">
        <v>680</v>
      </c>
      <c r="S2221" s="827">
        <v>650</v>
      </c>
      <c r="T2221" s="828">
        <v>630</v>
      </c>
      <c r="U2221" s="829">
        <v>620</v>
      </c>
      <c r="V2221" s="830">
        <f t="shared" ref="V2221" si="2207">SUM(Q2221:U2222)</f>
        <v>3780</v>
      </c>
      <c r="W2221" s="824" t="s">
        <v>3389</v>
      </c>
      <c r="X2221" s="824"/>
      <c r="Y2221" s="706"/>
      <c r="Z2221" s="824"/>
    </row>
    <row r="2222" spans="1:26">
      <c r="A2222" s="817" t="s">
        <v>1240</v>
      </c>
      <c r="B2222" s="817"/>
      <c r="C2222" s="831" t="s">
        <v>183</v>
      </c>
      <c r="D2222" s="819" t="s">
        <v>2</v>
      </c>
      <c r="E2222" s="858" t="s">
        <v>609</v>
      </c>
      <c r="F2222" s="821" t="s">
        <v>34</v>
      </c>
      <c r="G2222" s="833" t="s">
        <v>19</v>
      </c>
      <c r="H2222" s="822" t="s">
        <v>40</v>
      </c>
      <c r="I2222" s="15"/>
      <c r="J2222" s="15"/>
      <c r="K2222" s="42"/>
      <c r="L2222" s="41"/>
      <c r="M2222" s="51"/>
      <c r="N2222" s="54"/>
      <c r="O2222" s="824"/>
      <c r="P2222" s="271"/>
      <c r="Q2222" s="825"/>
      <c r="R2222" s="826"/>
      <c r="S2222" s="827"/>
      <c r="T2222" s="828"/>
      <c r="U2222" s="829"/>
      <c r="V2222" s="830"/>
      <c r="W2222" s="824" t="s">
        <v>3389</v>
      </c>
      <c r="X2222" s="824"/>
      <c r="Y2222" s="706"/>
      <c r="Z2222" s="824"/>
    </row>
    <row r="2223" spans="1:26">
      <c r="A2223" s="817" t="s">
        <v>1240</v>
      </c>
      <c r="B2223" s="817" t="s">
        <v>1513</v>
      </c>
      <c r="C2223" s="831" t="s">
        <v>1209</v>
      </c>
      <c r="D2223" s="819" t="str">
        <f t="shared" ref="D2223" si="2208">B2223&amp;" "&amp;" "&amp;C2223</f>
        <v>02-003  ドラキー</v>
      </c>
      <c r="E2223" s="858" t="s">
        <v>609</v>
      </c>
      <c r="F2223" s="857" t="s">
        <v>128</v>
      </c>
      <c r="G2223" s="833" t="s">
        <v>19</v>
      </c>
      <c r="H2223" s="835" t="s">
        <v>88</v>
      </c>
      <c r="I2223" s="845"/>
      <c r="J2223" s="845"/>
      <c r="K2223" s="8" t="s">
        <v>99</v>
      </c>
      <c r="L2223" s="41" t="s">
        <v>131</v>
      </c>
      <c r="M2223" s="51" t="s">
        <v>2002</v>
      </c>
      <c r="N2223" s="52" t="s">
        <v>491</v>
      </c>
      <c r="O2223" s="824"/>
      <c r="P2223" s="271"/>
      <c r="Q2223" s="825">
        <v>1040</v>
      </c>
      <c r="R2223" s="826">
        <v>600</v>
      </c>
      <c r="S2223" s="827">
        <v>800</v>
      </c>
      <c r="T2223" s="828">
        <v>720</v>
      </c>
      <c r="U2223" s="829">
        <v>490</v>
      </c>
      <c r="V2223" s="830">
        <f t="shared" ref="V2223" si="2209">SUM(Q2223:U2224)</f>
        <v>3650</v>
      </c>
      <c r="W2223" s="824"/>
      <c r="X2223" s="824"/>
      <c r="Y2223" s="706"/>
      <c r="Z2223" s="824"/>
    </row>
    <row r="2224" spans="1:26">
      <c r="A2224" s="817" t="s">
        <v>1240</v>
      </c>
      <c r="B2224" s="817"/>
      <c r="C2224" s="831" t="s">
        <v>1209</v>
      </c>
      <c r="D2224" s="819" t="s">
        <v>2</v>
      </c>
      <c r="E2224" s="858" t="s">
        <v>609</v>
      </c>
      <c r="F2224" s="857" t="s">
        <v>128</v>
      </c>
      <c r="G2224" s="833" t="s">
        <v>19</v>
      </c>
      <c r="H2224" s="835" t="s">
        <v>88</v>
      </c>
      <c r="I2224" s="845"/>
      <c r="J2224" s="845"/>
      <c r="K2224" s="42"/>
      <c r="L2224" s="42"/>
      <c r="M2224" s="51"/>
      <c r="N2224" s="53"/>
      <c r="O2224" s="824"/>
      <c r="P2224" s="271"/>
      <c r="Q2224" s="825"/>
      <c r="R2224" s="826"/>
      <c r="S2224" s="827"/>
      <c r="T2224" s="828"/>
      <c r="U2224" s="829"/>
      <c r="V2224" s="830"/>
      <c r="W2224" s="824"/>
      <c r="X2224" s="824"/>
      <c r="Y2224" s="706"/>
      <c r="Z2224" s="824"/>
    </row>
    <row r="2225" spans="1:26">
      <c r="A2225" s="817" t="s">
        <v>1240</v>
      </c>
      <c r="B2225" s="817" t="s">
        <v>1514</v>
      </c>
      <c r="C2225" s="818" t="s">
        <v>1219</v>
      </c>
      <c r="D2225" s="819" t="str">
        <f t="shared" ref="D2225" si="2210">B2225&amp;" "&amp;" "&amp;C2225</f>
        <v>02-004  キメラ</v>
      </c>
      <c r="E2225" s="858" t="s">
        <v>609</v>
      </c>
      <c r="F2225" s="857" t="s">
        <v>128</v>
      </c>
      <c r="G2225" s="833" t="s">
        <v>19</v>
      </c>
      <c r="H2225" s="833" t="s">
        <v>19</v>
      </c>
      <c r="I2225" s="845"/>
      <c r="J2225" s="845"/>
      <c r="K2225" s="46" t="s">
        <v>21</v>
      </c>
      <c r="L2225" s="41" t="s">
        <v>131</v>
      </c>
      <c r="M2225" s="51" t="s">
        <v>1884</v>
      </c>
      <c r="N2225" s="52" t="s">
        <v>491</v>
      </c>
      <c r="O2225" s="824"/>
      <c r="P2225" s="271"/>
      <c r="Q2225" s="825">
        <v>1110</v>
      </c>
      <c r="R2225" s="826">
        <v>580</v>
      </c>
      <c r="S2225" s="827">
        <v>660</v>
      </c>
      <c r="T2225" s="828">
        <v>650</v>
      </c>
      <c r="U2225" s="829">
        <v>650</v>
      </c>
      <c r="V2225" s="830">
        <f t="shared" ref="V2225" si="2211">SUM(Q2225:U2226)</f>
        <v>3650</v>
      </c>
      <c r="W2225" s="824"/>
      <c r="X2225" s="824"/>
      <c r="Y2225" s="706"/>
      <c r="Z2225" s="824"/>
    </row>
    <row r="2226" spans="1:26">
      <c r="A2226" s="817" t="s">
        <v>1240</v>
      </c>
      <c r="B2226" s="817"/>
      <c r="C2226" s="818" t="s">
        <v>1219</v>
      </c>
      <c r="D2226" s="819" t="s">
        <v>2</v>
      </c>
      <c r="E2226" s="858" t="s">
        <v>609</v>
      </c>
      <c r="F2226" s="857" t="s">
        <v>128</v>
      </c>
      <c r="G2226" s="833" t="s">
        <v>19</v>
      </c>
      <c r="H2226" s="833" t="s">
        <v>19</v>
      </c>
      <c r="I2226" s="845"/>
      <c r="J2226" s="845"/>
      <c r="K2226" s="42"/>
      <c r="L2226" s="42"/>
      <c r="M2226" s="51"/>
      <c r="N2226" s="53"/>
      <c r="O2226" s="824"/>
      <c r="P2226" s="271"/>
      <c r="Q2226" s="825"/>
      <c r="R2226" s="826"/>
      <c r="S2226" s="827"/>
      <c r="T2226" s="828"/>
      <c r="U2226" s="829"/>
      <c r="V2226" s="830"/>
      <c r="W2226" s="824"/>
      <c r="X2226" s="824"/>
      <c r="Y2226" s="706"/>
      <c r="Z2226" s="824"/>
    </row>
    <row r="2227" spans="1:26">
      <c r="A2227" s="817" t="s">
        <v>1240</v>
      </c>
      <c r="B2227" s="817" t="s">
        <v>1515</v>
      </c>
      <c r="C2227" s="818" t="s">
        <v>1226</v>
      </c>
      <c r="D2227" s="819" t="str">
        <f t="shared" ref="D2227" si="2212">B2227&amp;" "&amp;" "&amp;C2227</f>
        <v>02-005  メイジキメラ</v>
      </c>
      <c r="E2227" s="858" t="s">
        <v>609</v>
      </c>
      <c r="F2227" s="857" t="s">
        <v>128</v>
      </c>
      <c r="G2227" s="833" t="s">
        <v>19</v>
      </c>
      <c r="H2227" s="833" t="s">
        <v>19</v>
      </c>
      <c r="I2227" s="845"/>
      <c r="J2227" s="845"/>
      <c r="K2227" s="46" t="s">
        <v>21</v>
      </c>
      <c r="L2227" s="41" t="s">
        <v>3</v>
      </c>
      <c r="M2227" s="51" t="s">
        <v>3693</v>
      </c>
      <c r="N2227" s="52" t="s">
        <v>491</v>
      </c>
      <c r="O2227" s="824"/>
      <c r="P2227" s="271"/>
      <c r="Q2227" s="825">
        <v>1150</v>
      </c>
      <c r="R2227" s="826">
        <v>480</v>
      </c>
      <c r="S2227" s="827">
        <v>740</v>
      </c>
      <c r="T2227" s="828">
        <v>680</v>
      </c>
      <c r="U2227" s="829">
        <v>670</v>
      </c>
      <c r="V2227" s="830">
        <f t="shared" ref="V2227" si="2213">SUM(Q2227:U2228)</f>
        <v>3720</v>
      </c>
      <c r="W2227" s="824"/>
      <c r="X2227" s="824"/>
      <c r="Y2227" s="706"/>
      <c r="Z2227" s="824"/>
    </row>
    <row r="2228" spans="1:26">
      <c r="A2228" s="817" t="s">
        <v>1240</v>
      </c>
      <c r="B2228" s="817"/>
      <c r="C2228" s="818" t="s">
        <v>1226</v>
      </c>
      <c r="D2228" s="819" t="s">
        <v>2</v>
      </c>
      <c r="E2228" s="858" t="s">
        <v>609</v>
      </c>
      <c r="F2228" s="857" t="s">
        <v>128</v>
      </c>
      <c r="G2228" s="833" t="s">
        <v>19</v>
      </c>
      <c r="H2228" s="833" t="s">
        <v>19</v>
      </c>
      <c r="I2228" s="845"/>
      <c r="J2228" s="845"/>
      <c r="K2228" s="42"/>
      <c r="L2228" s="42"/>
      <c r="M2228" s="51"/>
      <c r="N2228" s="53"/>
      <c r="O2228" s="824"/>
      <c r="P2228" s="271"/>
      <c r="Q2228" s="825"/>
      <c r="R2228" s="826"/>
      <c r="S2228" s="827"/>
      <c r="T2228" s="828"/>
      <c r="U2228" s="829"/>
      <c r="V2228" s="830"/>
      <c r="W2228" s="824"/>
      <c r="X2228" s="824"/>
      <c r="Y2228" s="706"/>
      <c r="Z2228" s="824"/>
    </row>
    <row r="2229" spans="1:26">
      <c r="A2229" s="817" t="s">
        <v>1240</v>
      </c>
      <c r="B2229" s="817" t="s">
        <v>1516</v>
      </c>
      <c r="C2229" s="831" t="s">
        <v>1234</v>
      </c>
      <c r="D2229" s="819" t="str">
        <f t="shared" ref="D2229" si="2214">B2229&amp;" "&amp;" "&amp;C2229</f>
        <v>02-006  スライムナイト</v>
      </c>
      <c r="E2229" s="858" t="s">
        <v>609</v>
      </c>
      <c r="F2229" s="857" t="s">
        <v>128</v>
      </c>
      <c r="G2229" s="833" t="s">
        <v>19</v>
      </c>
      <c r="H2229" s="833" t="s">
        <v>19</v>
      </c>
      <c r="I2229" s="845"/>
      <c r="J2229" s="845"/>
      <c r="K2229" s="46" t="s">
        <v>21</v>
      </c>
      <c r="L2229" s="41" t="s">
        <v>131</v>
      </c>
      <c r="M2229" s="51" t="s">
        <v>1885</v>
      </c>
      <c r="N2229" s="52" t="s">
        <v>491</v>
      </c>
      <c r="O2229" s="824"/>
      <c r="P2229" s="271"/>
      <c r="Q2229" s="825">
        <v>1220</v>
      </c>
      <c r="R2229" s="826">
        <v>660</v>
      </c>
      <c r="S2229" s="827">
        <v>380</v>
      </c>
      <c r="T2229" s="828">
        <v>630</v>
      </c>
      <c r="U2229" s="829">
        <v>820</v>
      </c>
      <c r="V2229" s="830">
        <f t="shared" ref="V2229" si="2215">SUM(Q2229:U2230)</f>
        <v>3710</v>
      </c>
      <c r="W2229" s="824"/>
      <c r="X2229" s="824"/>
      <c r="Y2229" s="706"/>
      <c r="Z2229" s="824"/>
    </row>
    <row r="2230" spans="1:26">
      <c r="A2230" s="817" t="s">
        <v>1240</v>
      </c>
      <c r="B2230" s="817"/>
      <c r="C2230" s="831" t="s">
        <v>173</v>
      </c>
      <c r="D2230" s="819" t="s">
        <v>2</v>
      </c>
      <c r="E2230" s="858" t="s">
        <v>609</v>
      </c>
      <c r="F2230" s="857" t="s">
        <v>128</v>
      </c>
      <c r="G2230" s="833" t="s">
        <v>19</v>
      </c>
      <c r="H2230" s="833" t="s">
        <v>19</v>
      </c>
      <c r="I2230" s="845"/>
      <c r="J2230" s="845"/>
      <c r="K2230" s="42"/>
      <c r="L2230" s="42"/>
      <c r="M2230" s="51"/>
      <c r="N2230" s="53"/>
      <c r="O2230" s="824"/>
      <c r="P2230" s="271"/>
      <c r="Q2230" s="825"/>
      <c r="R2230" s="826"/>
      <c r="S2230" s="827"/>
      <c r="T2230" s="828"/>
      <c r="U2230" s="829"/>
      <c r="V2230" s="830"/>
      <c r="W2230" s="824"/>
      <c r="X2230" s="824"/>
      <c r="Y2230" s="706"/>
      <c r="Z2230" s="824"/>
    </row>
    <row r="2231" spans="1:26">
      <c r="A2231" s="817" t="s">
        <v>1240</v>
      </c>
      <c r="B2231" s="817" t="s">
        <v>1517</v>
      </c>
      <c r="C2231" s="831" t="s">
        <v>3403</v>
      </c>
      <c r="D2231" s="819" t="str">
        <f t="shared" ref="D2231" si="2216">B2231&amp;" "&amp;" "&amp;C2231</f>
        <v>02-007  ゴーレム</v>
      </c>
      <c r="E2231" s="858" t="s">
        <v>609</v>
      </c>
      <c r="F2231" s="851" t="s">
        <v>78</v>
      </c>
      <c r="G2231" s="833" t="s">
        <v>19</v>
      </c>
      <c r="H2231" s="833" t="s">
        <v>19</v>
      </c>
      <c r="I2231" s="845"/>
      <c r="J2231" s="845"/>
      <c r="K2231" s="46" t="s">
        <v>21</v>
      </c>
      <c r="L2231" s="41" t="s">
        <v>3</v>
      </c>
      <c r="M2231" s="51" t="s">
        <v>3694</v>
      </c>
      <c r="N2231" s="52" t="s">
        <v>491</v>
      </c>
      <c r="O2231" s="824"/>
      <c r="P2231" s="271"/>
      <c r="Q2231" s="825">
        <v>1250</v>
      </c>
      <c r="R2231" s="826">
        <v>760</v>
      </c>
      <c r="S2231" s="827">
        <v>380</v>
      </c>
      <c r="T2231" s="828">
        <v>460</v>
      </c>
      <c r="U2231" s="829">
        <v>870</v>
      </c>
      <c r="V2231" s="830">
        <f t="shared" ref="V2231" si="2217">SUM(Q2231:U2232)</f>
        <v>3720</v>
      </c>
      <c r="W2231" s="824"/>
      <c r="X2231" s="824"/>
      <c r="Y2231" s="706"/>
      <c r="Z2231" s="824"/>
    </row>
    <row r="2232" spans="1:26">
      <c r="A2232" s="817" t="s">
        <v>1240</v>
      </c>
      <c r="B2232" s="817"/>
      <c r="C2232" s="831" t="s">
        <v>3403</v>
      </c>
      <c r="D2232" s="819" t="s">
        <v>2</v>
      </c>
      <c r="E2232" s="858" t="s">
        <v>609</v>
      </c>
      <c r="F2232" s="851" t="s">
        <v>78</v>
      </c>
      <c r="G2232" s="833" t="s">
        <v>19</v>
      </c>
      <c r="H2232" s="833" t="s">
        <v>19</v>
      </c>
      <c r="I2232" s="845"/>
      <c r="J2232" s="845"/>
      <c r="K2232" s="42"/>
      <c r="L2232" s="42"/>
      <c r="M2232" s="51"/>
      <c r="N2232" s="53"/>
      <c r="O2232" s="824"/>
      <c r="P2232" s="271"/>
      <c r="Q2232" s="825"/>
      <c r="R2232" s="826"/>
      <c r="S2232" s="827"/>
      <c r="T2232" s="828"/>
      <c r="U2232" s="829"/>
      <c r="V2232" s="830"/>
      <c r="W2232" s="824"/>
      <c r="X2232" s="824"/>
      <c r="Y2232" s="706"/>
      <c r="Z2232" s="824"/>
    </row>
    <row r="2233" spans="1:26">
      <c r="A2233" s="817" t="s">
        <v>1240</v>
      </c>
      <c r="B2233" s="817" t="s">
        <v>1518</v>
      </c>
      <c r="C2233" s="831" t="s">
        <v>1225</v>
      </c>
      <c r="D2233" s="819" t="str">
        <f t="shared" ref="D2233" si="2218">B2233&amp;" "&amp;" "&amp;C2233</f>
        <v>02-008  いたずらもぐら</v>
      </c>
      <c r="E2233" s="858" t="s">
        <v>609</v>
      </c>
      <c r="F2233" s="857" t="s">
        <v>128</v>
      </c>
      <c r="G2233" s="833" t="s">
        <v>19</v>
      </c>
      <c r="H2233" s="833" t="s">
        <v>19</v>
      </c>
      <c r="I2233" s="845"/>
      <c r="J2233" s="845"/>
      <c r="K2233" s="46" t="s">
        <v>21</v>
      </c>
      <c r="L2233" s="41" t="s">
        <v>131</v>
      </c>
      <c r="M2233" s="51" t="s">
        <v>3695</v>
      </c>
      <c r="N2233" s="52" t="s">
        <v>491</v>
      </c>
      <c r="O2233" s="824"/>
      <c r="P2233" s="271"/>
      <c r="Q2233" s="825">
        <v>1090</v>
      </c>
      <c r="R2233" s="826">
        <v>870</v>
      </c>
      <c r="S2233" s="827">
        <v>440</v>
      </c>
      <c r="T2233" s="828">
        <v>560</v>
      </c>
      <c r="U2233" s="829">
        <v>720</v>
      </c>
      <c r="V2233" s="830">
        <f t="shared" ref="V2233" si="2219">SUM(Q2233:U2234)</f>
        <v>3680</v>
      </c>
      <c r="W2233" s="824"/>
      <c r="X2233" s="824"/>
      <c r="Y2233" s="706"/>
      <c r="Z2233" s="824"/>
    </row>
    <row r="2234" spans="1:26">
      <c r="A2234" s="817" t="s">
        <v>1240</v>
      </c>
      <c r="B2234" s="817"/>
      <c r="C2234" s="831" t="s">
        <v>1225</v>
      </c>
      <c r="D2234" s="819" t="s">
        <v>2</v>
      </c>
      <c r="E2234" s="858" t="s">
        <v>609</v>
      </c>
      <c r="F2234" s="857" t="s">
        <v>128</v>
      </c>
      <c r="G2234" s="833" t="s">
        <v>19</v>
      </c>
      <c r="H2234" s="833" t="s">
        <v>19</v>
      </c>
      <c r="I2234" s="845"/>
      <c r="J2234" s="845"/>
      <c r="K2234" s="42"/>
      <c r="L2234" s="42"/>
      <c r="M2234" s="51"/>
      <c r="N2234" s="53"/>
      <c r="O2234" s="824"/>
      <c r="P2234" s="271"/>
      <c r="Q2234" s="825"/>
      <c r="R2234" s="826"/>
      <c r="S2234" s="827"/>
      <c r="T2234" s="828"/>
      <c r="U2234" s="829"/>
      <c r="V2234" s="830"/>
      <c r="W2234" s="824"/>
      <c r="X2234" s="824"/>
      <c r="Y2234" s="706"/>
      <c r="Z2234" s="824"/>
    </row>
    <row r="2235" spans="1:26">
      <c r="A2235" s="817" t="s">
        <v>1240</v>
      </c>
      <c r="B2235" s="817" t="s">
        <v>1519</v>
      </c>
      <c r="C2235" s="831" t="s">
        <v>174</v>
      </c>
      <c r="D2235" s="819" t="str">
        <f t="shared" ref="D2235" si="2220">B2235&amp;" "&amp;" "&amp;C2235</f>
        <v>02-009  キラースコップ</v>
      </c>
      <c r="E2235" s="858" t="s">
        <v>609</v>
      </c>
      <c r="F2235" s="857" t="s">
        <v>128</v>
      </c>
      <c r="G2235" s="833" t="s">
        <v>19</v>
      </c>
      <c r="H2235" s="833" t="s">
        <v>19</v>
      </c>
      <c r="I2235" s="845"/>
      <c r="J2235" s="845"/>
      <c r="K2235" s="46" t="s">
        <v>21</v>
      </c>
      <c r="L2235" s="41" t="s">
        <v>131</v>
      </c>
      <c r="M2235" s="51" t="s">
        <v>1848</v>
      </c>
      <c r="N2235" s="52" t="s">
        <v>491</v>
      </c>
      <c r="O2235" s="824"/>
      <c r="P2235" s="271"/>
      <c r="Q2235" s="825">
        <v>1110</v>
      </c>
      <c r="R2235" s="826">
        <v>910</v>
      </c>
      <c r="S2235" s="827">
        <v>420</v>
      </c>
      <c r="T2235" s="828">
        <v>610</v>
      </c>
      <c r="U2235" s="829">
        <v>670</v>
      </c>
      <c r="V2235" s="830">
        <f t="shared" ref="V2235" si="2221">SUM(Q2235:U2236)</f>
        <v>3720</v>
      </c>
      <c r="W2235" s="824"/>
      <c r="X2235" s="824"/>
      <c r="Y2235" s="706"/>
      <c r="Z2235" s="824"/>
    </row>
    <row r="2236" spans="1:26">
      <c r="A2236" s="817" t="s">
        <v>1240</v>
      </c>
      <c r="B2236" s="817"/>
      <c r="C2236" s="831" t="s">
        <v>174</v>
      </c>
      <c r="D2236" s="819" t="s">
        <v>2</v>
      </c>
      <c r="E2236" s="858" t="s">
        <v>609</v>
      </c>
      <c r="F2236" s="857" t="s">
        <v>128</v>
      </c>
      <c r="G2236" s="833" t="s">
        <v>19</v>
      </c>
      <c r="H2236" s="833" t="s">
        <v>19</v>
      </c>
      <c r="I2236" s="845"/>
      <c r="J2236" s="845"/>
      <c r="K2236" s="42"/>
      <c r="L2236" s="42"/>
      <c r="M2236" s="51"/>
      <c r="N2236" s="53"/>
      <c r="O2236" s="824"/>
      <c r="P2236" s="271"/>
      <c r="Q2236" s="825"/>
      <c r="R2236" s="826"/>
      <c r="S2236" s="827"/>
      <c r="T2236" s="828"/>
      <c r="U2236" s="829"/>
      <c r="V2236" s="830"/>
      <c r="W2236" s="824"/>
      <c r="X2236" s="824"/>
      <c r="Y2236" s="706"/>
      <c r="Z2236" s="824"/>
    </row>
    <row r="2237" spans="1:26">
      <c r="A2237" s="817" t="s">
        <v>1240</v>
      </c>
      <c r="B2237" s="817" t="s">
        <v>1520</v>
      </c>
      <c r="C2237" s="831" t="s">
        <v>633</v>
      </c>
      <c r="D2237" s="819" t="str">
        <f t="shared" ref="D2237" si="2222">B2237&amp;" "&amp;" "&amp;C2237</f>
        <v>02-010  トンブレロ</v>
      </c>
      <c r="E2237" s="858" t="s">
        <v>609</v>
      </c>
      <c r="F2237" s="857" t="s">
        <v>128</v>
      </c>
      <c r="G2237" s="842" t="s">
        <v>89</v>
      </c>
      <c r="H2237" s="833" t="s">
        <v>19</v>
      </c>
      <c r="I2237" s="845"/>
      <c r="J2237" s="845"/>
      <c r="K2237" s="46" t="s">
        <v>21</v>
      </c>
      <c r="L2237" s="41" t="s">
        <v>131</v>
      </c>
      <c r="M2237" s="51" t="s">
        <v>1886</v>
      </c>
      <c r="N2237" s="52" t="s">
        <v>491</v>
      </c>
      <c r="O2237" s="824"/>
      <c r="P2237" s="271"/>
      <c r="Q2237" s="825">
        <v>1110</v>
      </c>
      <c r="R2237" s="826">
        <v>450</v>
      </c>
      <c r="S2237" s="827">
        <v>760</v>
      </c>
      <c r="T2237" s="828">
        <v>650</v>
      </c>
      <c r="U2237" s="829">
        <v>700</v>
      </c>
      <c r="V2237" s="830">
        <f t="shared" ref="V2237" si="2223">SUM(Q2237:U2238)</f>
        <v>3670</v>
      </c>
      <c r="W2237" s="824" t="s">
        <v>4680</v>
      </c>
      <c r="X2237" s="824"/>
      <c r="Y2237" s="706"/>
      <c r="Z2237" s="824"/>
    </row>
    <row r="2238" spans="1:26">
      <c r="A2238" s="817" t="s">
        <v>1240</v>
      </c>
      <c r="B2238" s="817"/>
      <c r="C2238" s="831" t="s">
        <v>633</v>
      </c>
      <c r="D2238" s="819" t="s">
        <v>2</v>
      </c>
      <c r="E2238" s="858" t="s">
        <v>609</v>
      </c>
      <c r="F2238" s="857" t="s">
        <v>128</v>
      </c>
      <c r="G2238" s="842" t="s">
        <v>89</v>
      </c>
      <c r="H2238" s="833" t="s">
        <v>19</v>
      </c>
      <c r="I2238" s="845"/>
      <c r="J2238" s="845"/>
      <c r="K2238" s="42"/>
      <c r="L2238" s="42"/>
      <c r="M2238" s="51"/>
      <c r="N2238" s="53"/>
      <c r="O2238" s="824"/>
      <c r="P2238" s="271"/>
      <c r="Q2238" s="825"/>
      <c r="R2238" s="826"/>
      <c r="S2238" s="827"/>
      <c r="T2238" s="828"/>
      <c r="U2238" s="829"/>
      <c r="V2238" s="830"/>
      <c r="W2238" s="824" t="s">
        <v>4680</v>
      </c>
      <c r="X2238" s="824"/>
      <c r="Y2238" s="706"/>
      <c r="Z2238" s="824"/>
    </row>
    <row r="2239" spans="1:26">
      <c r="A2239" s="817" t="s">
        <v>1240</v>
      </c>
      <c r="B2239" s="817" t="s">
        <v>1521</v>
      </c>
      <c r="C2239" s="831" t="s">
        <v>1228</v>
      </c>
      <c r="D2239" s="819" t="str">
        <f t="shared" ref="D2239" si="2224">B2239&amp;" "&amp;" "&amp;C2239</f>
        <v>02-011  じんめんじゅ</v>
      </c>
      <c r="E2239" s="858" t="s">
        <v>609</v>
      </c>
      <c r="F2239" s="857" t="s">
        <v>128</v>
      </c>
      <c r="G2239" s="833" t="s">
        <v>19</v>
      </c>
      <c r="H2239" s="835" t="s">
        <v>88</v>
      </c>
      <c r="I2239" s="845"/>
      <c r="J2239" s="845"/>
      <c r="K2239" s="8" t="s">
        <v>99</v>
      </c>
      <c r="L2239" s="41" t="s">
        <v>131</v>
      </c>
      <c r="M2239" s="51" t="s">
        <v>3696</v>
      </c>
      <c r="N2239" s="52" t="s">
        <v>491</v>
      </c>
      <c r="O2239" s="824"/>
      <c r="P2239" s="271"/>
      <c r="Q2239" s="825">
        <v>1240</v>
      </c>
      <c r="R2239" s="826">
        <v>560</v>
      </c>
      <c r="S2239" s="827">
        <v>640</v>
      </c>
      <c r="T2239" s="828">
        <v>450</v>
      </c>
      <c r="U2239" s="829">
        <v>830</v>
      </c>
      <c r="V2239" s="830">
        <f t="shared" ref="V2239" si="2225">SUM(Q2239:U2240)</f>
        <v>3720</v>
      </c>
      <c r="W2239" s="824"/>
      <c r="X2239" s="824"/>
      <c r="Y2239" s="706"/>
      <c r="Z2239" s="824"/>
    </row>
    <row r="2240" spans="1:26">
      <c r="A2240" s="817" t="s">
        <v>1240</v>
      </c>
      <c r="B2240" s="817"/>
      <c r="C2240" s="831" t="s">
        <v>1228</v>
      </c>
      <c r="D2240" s="819" t="s">
        <v>2</v>
      </c>
      <c r="E2240" s="858" t="s">
        <v>609</v>
      </c>
      <c r="F2240" s="857" t="s">
        <v>128</v>
      </c>
      <c r="G2240" s="833" t="s">
        <v>19</v>
      </c>
      <c r="H2240" s="835" t="s">
        <v>88</v>
      </c>
      <c r="I2240" s="845"/>
      <c r="J2240" s="845"/>
      <c r="K2240" s="42"/>
      <c r="L2240" s="42"/>
      <c r="M2240" s="51"/>
      <c r="N2240" s="53"/>
      <c r="O2240" s="824"/>
      <c r="P2240" s="271"/>
      <c r="Q2240" s="825"/>
      <c r="R2240" s="826"/>
      <c r="S2240" s="827"/>
      <c r="T2240" s="828"/>
      <c r="U2240" s="829"/>
      <c r="V2240" s="830"/>
      <c r="W2240" s="824"/>
      <c r="X2240" s="824"/>
      <c r="Y2240" s="706"/>
      <c r="Z2240" s="824"/>
    </row>
    <row r="2241" spans="1:26">
      <c r="A2241" s="817" t="s">
        <v>1240</v>
      </c>
      <c r="B2241" s="817" t="s">
        <v>1522</v>
      </c>
      <c r="C2241" s="831" t="s">
        <v>1218</v>
      </c>
      <c r="D2241" s="819" t="str">
        <f t="shared" ref="D2241" si="2226">B2241&amp;" "&amp;" "&amp;C2241</f>
        <v>02-012  オーク</v>
      </c>
      <c r="E2241" s="858" t="s">
        <v>609</v>
      </c>
      <c r="F2241" s="857" t="s">
        <v>128</v>
      </c>
      <c r="G2241" s="833" t="s">
        <v>19</v>
      </c>
      <c r="H2241" s="833" t="s">
        <v>19</v>
      </c>
      <c r="I2241" s="845"/>
      <c r="J2241" s="845"/>
      <c r="K2241" s="46" t="s">
        <v>21</v>
      </c>
      <c r="L2241" s="41" t="s">
        <v>131</v>
      </c>
      <c r="M2241" s="51" t="s">
        <v>1887</v>
      </c>
      <c r="N2241" s="52" t="s">
        <v>491</v>
      </c>
      <c r="O2241" s="824"/>
      <c r="P2241" s="271"/>
      <c r="Q2241" s="825">
        <v>1150</v>
      </c>
      <c r="R2241" s="826">
        <v>860</v>
      </c>
      <c r="S2241" s="827">
        <v>390</v>
      </c>
      <c r="T2241" s="828">
        <v>590</v>
      </c>
      <c r="U2241" s="829">
        <v>700</v>
      </c>
      <c r="V2241" s="830">
        <f>SUM(Q2241:U2242)</f>
        <v>3690</v>
      </c>
      <c r="W2241" s="824" t="s">
        <v>4260</v>
      </c>
      <c r="X2241" s="824"/>
      <c r="Y2241" s="706"/>
      <c r="Z2241" s="824"/>
    </row>
    <row r="2242" spans="1:26">
      <c r="A2242" s="817" t="s">
        <v>1240</v>
      </c>
      <c r="B2242" s="817"/>
      <c r="C2242" s="831" t="s">
        <v>1218</v>
      </c>
      <c r="D2242" s="819" t="s">
        <v>2</v>
      </c>
      <c r="E2242" s="858" t="s">
        <v>609</v>
      </c>
      <c r="F2242" s="857" t="s">
        <v>128</v>
      </c>
      <c r="G2242" s="833" t="s">
        <v>19</v>
      </c>
      <c r="H2242" s="833" t="s">
        <v>19</v>
      </c>
      <c r="I2242" s="845"/>
      <c r="J2242" s="845"/>
      <c r="K2242" s="42"/>
      <c r="L2242" s="42"/>
      <c r="M2242" s="51"/>
      <c r="N2242" s="53"/>
      <c r="O2242" s="824"/>
      <c r="P2242" s="271"/>
      <c r="Q2242" s="825"/>
      <c r="R2242" s="826"/>
      <c r="S2242" s="827"/>
      <c r="T2242" s="828"/>
      <c r="U2242" s="829"/>
      <c r="V2242" s="830"/>
      <c r="W2242" s="824" t="s">
        <v>4260</v>
      </c>
      <c r="X2242" s="824"/>
      <c r="Y2242" s="706"/>
      <c r="Z2242" s="824"/>
    </row>
    <row r="2243" spans="1:26">
      <c r="A2243" s="817" t="s">
        <v>1240</v>
      </c>
      <c r="B2243" s="817" t="s">
        <v>1523</v>
      </c>
      <c r="C2243" s="831" t="s">
        <v>1211</v>
      </c>
      <c r="D2243" s="819" t="str">
        <f t="shared" ref="D2243" si="2227">B2243&amp;" "&amp;" "&amp;C2243</f>
        <v>02-013  ボーンファイター</v>
      </c>
      <c r="E2243" s="858" t="s">
        <v>609</v>
      </c>
      <c r="F2243" s="856" t="s">
        <v>129</v>
      </c>
      <c r="G2243" s="833" t="s">
        <v>19</v>
      </c>
      <c r="H2243" s="833" t="s">
        <v>19</v>
      </c>
      <c r="I2243" s="845"/>
      <c r="J2243" s="845"/>
      <c r="K2243" s="8" t="s">
        <v>99</v>
      </c>
      <c r="L2243" s="41" t="s">
        <v>131</v>
      </c>
      <c r="M2243" s="51" t="s">
        <v>3697</v>
      </c>
      <c r="N2243" s="52" t="s">
        <v>491</v>
      </c>
      <c r="O2243" s="824"/>
      <c r="P2243" s="271"/>
      <c r="Q2243" s="825">
        <v>1140</v>
      </c>
      <c r="R2243" s="826">
        <v>910</v>
      </c>
      <c r="S2243" s="827">
        <v>420</v>
      </c>
      <c r="T2243" s="828">
        <v>640</v>
      </c>
      <c r="U2243" s="829">
        <v>620</v>
      </c>
      <c r="V2243" s="830">
        <f t="shared" ref="V2243" si="2228">SUM(Q2243:U2244)</f>
        <v>3730</v>
      </c>
      <c r="W2243" s="443" t="s">
        <v>3400</v>
      </c>
      <c r="X2243" s="824"/>
      <c r="Y2243" s="706"/>
      <c r="Z2243" s="824"/>
    </row>
    <row r="2244" spans="1:26">
      <c r="A2244" s="817" t="s">
        <v>1240</v>
      </c>
      <c r="B2244" s="817"/>
      <c r="C2244" s="831" t="s">
        <v>1211</v>
      </c>
      <c r="D2244" s="819" t="s">
        <v>2</v>
      </c>
      <c r="E2244" s="858" t="s">
        <v>609</v>
      </c>
      <c r="F2244" s="856" t="s">
        <v>129</v>
      </c>
      <c r="G2244" s="833" t="s">
        <v>19</v>
      </c>
      <c r="H2244" s="833" t="s">
        <v>19</v>
      </c>
      <c r="I2244" s="845"/>
      <c r="J2244" s="845"/>
      <c r="K2244" s="42"/>
      <c r="L2244" s="42"/>
      <c r="M2244" s="51"/>
      <c r="N2244" s="53"/>
      <c r="O2244" s="824"/>
      <c r="P2244" s="271"/>
      <c r="Q2244" s="825"/>
      <c r="R2244" s="826"/>
      <c r="S2244" s="827"/>
      <c r="T2244" s="828"/>
      <c r="U2244" s="829"/>
      <c r="V2244" s="830"/>
      <c r="W2244" s="443" t="s">
        <v>4688</v>
      </c>
      <c r="X2244" s="824"/>
      <c r="Y2244" s="706"/>
      <c r="Z2244" s="824"/>
    </row>
    <row r="2245" spans="1:26">
      <c r="A2245" s="817" t="s">
        <v>1240</v>
      </c>
      <c r="B2245" s="817" t="s">
        <v>1524</v>
      </c>
      <c r="C2245" s="831" t="s">
        <v>635</v>
      </c>
      <c r="D2245" s="819" t="str">
        <f t="shared" ref="D2245" si="2229">B2245&amp;" "&amp;" "&amp;C2245</f>
        <v>02-014  キラーパンサー</v>
      </c>
      <c r="E2245" s="858" t="s">
        <v>609</v>
      </c>
      <c r="F2245" s="857" t="s">
        <v>128</v>
      </c>
      <c r="G2245" s="833" t="s">
        <v>19</v>
      </c>
      <c r="H2245" s="833" t="s">
        <v>19</v>
      </c>
      <c r="I2245" s="845"/>
      <c r="J2245" s="845"/>
      <c r="K2245" s="8" t="s">
        <v>99</v>
      </c>
      <c r="L2245" s="41" t="s">
        <v>131</v>
      </c>
      <c r="M2245" s="51" t="s">
        <v>3698</v>
      </c>
      <c r="N2245" s="52" t="s">
        <v>491</v>
      </c>
      <c r="O2245" s="824"/>
      <c r="P2245" s="271"/>
      <c r="Q2245" s="825">
        <v>1150</v>
      </c>
      <c r="R2245" s="826">
        <v>680</v>
      </c>
      <c r="S2245" s="827">
        <v>290</v>
      </c>
      <c r="T2245" s="828">
        <v>960</v>
      </c>
      <c r="U2245" s="829">
        <v>650</v>
      </c>
      <c r="V2245" s="830">
        <f t="shared" ref="V2245" si="2230">SUM(Q2245:U2246)</f>
        <v>3730</v>
      </c>
      <c r="W2245" s="824"/>
      <c r="X2245" s="824"/>
      <c r="Y2245" s="706"/>
      <c r="Z2245" s="824"/>
    </row>
    <row r="2246" spans="1:26">
      <c r="A2246" s="817" t="s">
        <v>1240</v>
      </c>
      <c r="B2246" s="817"/>
      <c r="C2246" s="831" t="s">
        <v>635</v>
      </c>
      <c r="D2246" s="819" t="s">
        <v>2</v>
      </c>
      <c r="E2246" s="858" t="s">
        <v>609</v>
      </c>
      <c r="F2246" s="857" t="s">
        <v>128</v>
      </c>
      <c r="G2246" s="833" t="s">
        <v>19</v>
      </c>
      <c r="H2246" s="833" t="s">
        <v>19</v>
      </c>
      <c r="I2246" s="845"/>
      <c r="J2246" s="845"/>
      <c r="K2246" s="42"/>
      <c r="L2246" s="42"/>
      <c r="M2246" s="51"/>
      <c r="N2246" s="53"/>
      <c r="O2246" s="824"/>
      <c r="P2246" s="271"/>
      <c r="Q2246" s="825"/>
      <c r="R2246" s="826"/>
      <c r="S2246" s="827"/>
      <c r="T2246" s="828"/>
      <c r="U2246" s="829"/>
      <c r="V2246" s="830"/>
      <c r="W2246" s="824"/>
      <c r="X2246" s="824"/>
      <c r="Y2246" s="706"/>
      <c r="Z2246" s="824"/>
    </row>
    <row r="2247" spans="1:26">
      <c r="A2247" s="817" t="s">
        <v>1240</v>
      </c>
      <c r="B2247" s="817" t="s">
        <v>1525</v>
      </c>
      <c r="C2247" s="831" t="s">
        <v>1222</v>
      </c>
      <c r="D2247" s="819" t="str">
        <f t="shared" ref="D2247" si="2231">B2247&amp;" "&amp;" "&amp;C2247</f>
        <v>02-015  ホークマン</v>
      </c>
      <c r="E2247" s="858" t="s">
        <v>609</v>
      </c>
      <c r="F2247" s="852" t="s">
        <v>75</v>
      </c>
      <c r="G2247" s="833" t="s">
        <v>19</v>
      </c>
      <c r="H2247" s="833" t="s">
        <v>19</v>
      </c>
      <c r="I2247" s="845"/>
      <c r="J2247" s="845"/>
      <c r="K2247" s="46" t="s">
        <v>21</v>
      </c>
      <c r="L2247" s="41" t="s">
        <v>131</v>
      </c>
      <c r="M2247" s="51" t="s">
        <v>1888</v>
      </c>
      <c r="N2247" s="52" t="s">
        <v>491</v>
      </c>
      <c r="O2247" s="824"/>
      <c r="P2247" s="271"/>
      <c r="Q2247" s="825">
        <v>1110</v>
      </c>
      <c r="R2247" s="826">
        <v>680</v>
      </c>
      <c r="S2247" s="827">
        <v>460</v>
      </c>
      <c r="T2247" s="828">
        <v>740</v>
      </c>
      <c r="U2247" s="829">
        <v>730</v>
      </c>
      <c r="V2247" s="830">
        <f t="shared" ref="V2247" si="2232">SUM(Q2247:U2248)</f>
        <v>3720</v>
      </c>
      <c r="W2247" s="824"/>
      <c r="X2247" s="824"/>
      <c r="Y2247" s="706"/>
      <c r="Z2247" s="824"/>
    </row>
    <row r="2248" spans="1:26">
      <c r="A2248" s="817" t="s">
        <v>1240</v>
      </c>
      <c r="B2248" s="817"/>
      <c r="C2248" s="831" t="s">
        <v>1222</v>
      </c>
      <c r="D2248" s="819" t="s">
        <v>2</v>
      </c>
      <c r="E2248" s="858" t="s">
        <v>609</v>
      </c>
      <c r="F2248" s="852" t="s">
        <v>75</v>
      </c>
      <c r="G2248" s="833" t="s">
        <v>19</v>
      </c>
      <c r="H2248" s="833" t="s">
        <v>19</v>
      </c>
      <c r="I2248" s="845"/>
      <c r="J2248" s="845"/>
      <c r="K2248" s="42"/>
      <c r="L2248" s="42"/>
      <c r="M2248" s="51"/>
      <c r="N2248" s="53"/>
      <c r="O2248" s="824"/>
      <c r="P2248" s="271"/>
      <c r="Q2248" s="825"/>
      <c r="R2248" s="826"/>
      <c r="S2248" s="827"/>
      <c r="T2248" s="828"/>
      <c r="U2248" s="829"/>
      <c r="V2248" s="830"/>
      <c r="W2248" s="824"/>
      <c r="X2248" s="824"/>
      <c r="Y2248" s="706"/>
      <c r="Z2248" s="824"/>
    </row>
    <row r="2249" spans="1:26">
      <c r="A2249" s="817" t="s">
        <v>1240</v>
      </c>
      <c r="B2249" s="817" t="s">
        <v>1526</v>
      </c>
      <c r="C2249" s="831" t="s">
        <v>2</v>
      </c>
      <c r="D2249" s="819" t="str">
        <f t="shared" ref="D2249" si="2233">B2249&amp;" "&amp;" "&amp;C2249</f>
        <v>02-016  ダイ</v>
      </c>
      <c r="E2249" s="854" t="s">
        <v>630</v>
      </c>
      <c r="F2249" s="821" t="s">
        <v>34</v>
      </c>
      <c r="G2249" s="833" t="s">
        <v>19</v>
      </c>
      <c r="H2249" s="833" t="s">
        <v>19</v>
      </c>
      <c r="I2249" s="845"/>
      <c r="J2249" s="845"/>
      <c r="K2249" s="46" t="s">
        <v>21</v>
      </c>
      <c r="L2249" s="41" t="s">
        <v>131</v>
      </c>
      <c r="M2249" s="37" t="s">
        <v>1889</v>
      </c>
      <c r="N2249" s="52" t="s">
        <v>494</v>
      </c>
      <c r="O2249" s="824"/>
      <c r="P2249" s="271"/>
      <c r="Q2249" s="825">
        <v>1380</v>
      </c>
      <c r="R2249" s="826">
        <v>960</v>
      </c>
      <c r="S2249" s="827">
        <v>390</v>
      </c>
      <c r="T2249" s="828">
        <v>780</v>
      </c>
      <c r="U2249" s="829">
        <v>620</v>
      </c>
      <c r="V2249" s="830">
        <f t="shared" ref="V2249" si="2234">SUM(Q2249:U2250)</f>
        <v>4130</v>
      </c>
      <c r="W2249" s="824" t="s">
        <v>3389</v>
      </c>
      <c r="X2249" s="824"/>
      <c r="Y2249" s="706"/>
      <c r="Z2249" s="824"/>
    </row>
    <row r="2250" spans="1:26">
      <c r="A2250" s="817" t="s">
        <v>1240</v>
      </c>
      <c r="B2250" s="817"/>
      <c r="C2250" s="831" t="s">
        <v>2</v>
      </c>
      <c r="D2250" s="819" t="s">
        <v>2</v>
      </c>
      <c r="E2250" s="854" t="s">
        <v>630</v>
      </c>
      <c r="F2250" s="821" t="s">
        <v>34</v>
      </c>
      <c r="G2250" s="833" t="s">
        <v>19</v>
      </c>
      <c r="H2250" s="833" t="s">
        <v>19</v>
      </c>
      <c r="I2250" s="845"/>
      <c r="J2250" s="845"/>
      <c r="K2250" s="42"/>
      <c r="L2250" s="42"/>
      <c r="M2250" s="51"/>
      <c r="N2250" s="53"/>
      <c r="O2250" s="824"/>
      <c r="P2250" s="271"/>
      <c r="Q2250" s="825"/>
      <c r="R2250" s="826"/>
      <c r="S2250" s="827"/>
      <c r="T2250" s="828"/>
      <c r="U2250" s="829"/>
      <c r="V2250" s="830"/>
      <c r="W2250" s="824" t="s">
        <v>3389</v>
      </c>
      <c r="X2250" s="824"/>
      <c r="Y2250" s="706"/>
      <c r="Z2250" s="824"/>
    </row>
    <row r="2251" spans="1:26">
      <c r="A2251" s="817" t="s">
        <v>1240</v>
      </c>
      <c r="B2251" s="817" t="s">
        <v>1527</v>
      </c>
      <c r="C2251" s="831" t="s">
        <v>631</v>
      </c>
      <c r="D2251" s="819" t="str">
        <f t="shared" ref="D2251" si="2235">B2251&amp;" "&amp;" "&amp;C2251</f>
        <v>02-017  スライム</v>
      </c>
      <c r="E2251" s="854" t="s">
        <v>630</v>
      </c>
      <c r="F2251" s="857" t="s">
        <v>128</v>
      </c>
      <c r="G2251" s="833" t="s">
        <v>19</v>
      </c>
      <c r="H2251" s="833" t="s">
        <v>19</v>
      </c>
      <c r="I2251" s="845"/>
      <c r="J2251" s="845"/>
      <c r="K2251" s="46" t="s">
        <v>21</v>
      </c>
      <c r="L2251" s="41" t="s">
        <v>3</v>
      </c>
      <c r="M2251" s="51" t="s">
        <v>2024</v>
      </c>
      <c r="N2251" s="52" t="s">
        <v>494</v>
      </c>
      <c r="O2251" s="824"/>
      <c r="P2251" s="271"/>
      <c r="Q2251" s="825">
        <v>1090</v>
      </c>
      <c r="R2251" s="826">
        <v>620</v>
      </c>
      <c r="S2251" s="827">
        <v>690</v>
      </c>
      <c r="T2251" s="828">
        <v>770</v>
      </c>
      <c r="U2251" s="829">
        <v>750</v>
      </c>
      <c r="V2251" s="830">
        <f t="shared" ref="V2251" si="2236">SUM(Q2251:U2252)</f>
        <v>3920</v>
      </c>
      <c r="W2251" s="824" t="s">
        <v>3399</v>
      </c>
      <c r="X2251" s="824"/>
      <c r="Y2251" s="706"/>
      <c r="Z2251" s="824"/>
    </row>
    <row r="2252" spans="1:26">
      <c r="A2252" s="817" t="s">
        <v>1240</v>
      </c>
      <c r="B2252" s="817"/>
      <c r="C2252" s="831" t="s">
        <v>631</v>
      </c>
      <c r="D2252" s="819" t="s">
        <v>2</v>
      </c>
      <c r="E2252" s="854" t="s">
        <v>630</v>
      </c>
      <c r="F2252" s="857" t="s">
        <v>128</v>
      </c>
      <c r="G2252" s="833" t="s">
        <v>19</v>
      </c>
      <c r="H2252" s="833" t="s">
        <v>19</v>
      </c>
      <c r="I2252" s="845"/>
      <c r="J2252" s="845"/>
      <c r="K2252" s="42"/>
      <c r="L2252" s="42"/>
      <c r="M2252" s="51"/>
      <c r="N2252" s="53"/>
      <c r="O2252" s="824"/>
      <c r="P2252" s="271"/>
      <c r="Q2252" s="825"/>
      <c r="R2252" s="826"/>
      <c r="S2252" s="827"/>
      <c r="T2252" s="828"/>
      <c r="U2252" s="829"/>
      <c r="V2252" s="830"/>
      <c r="W2252" s="824" t="s">
        <v>3399</v>
      </c>
      <c r="X2252" s="824"/>
      <c r="Y2252" s="706"/>
      <c r="Z2252" s="824"/>
    </row>
    <row r="2253" spans="1:26">
      <c r="A2253" s="817" t="s">
        <v>1240</v>
      </c>
      <c r="B2253" s="817" t="s">
        <v>1528</v>
      </c>
      <c r="C2253" s="831" t="s">
        <v>632</v>
      </c>
      <c r="D2253" s="819" t="str">
        <f t="shared" ref="D2253" si="2237">B2253&amp;" "&amp;" "&amp;C2253</f>
        <v>02-018  ホイミスライム</v>
      </c>
      <c r="E2253" s="854" t="s">
        <v>630</v>
      </c>
      <c r="F2253" s="857" t="s">
        <v>128</v>
      </c>
      <c r="G2253" s="833" t="s">
        <v>19</v>
      </c>
      <c r="H2253" s="843" t="s">
        <v>80</v>
      </c>
      <c r="I2253" s="845"/>
      <c r="J2253" s="845"/>
      <c r="K2253" s="7" t="s">
        <v>37</v>
      </c>
      <c r="L2253" s="114" t="s">
        <v>2780</v>
      </c>
      <c r="M2253" s="51" t="s">
        <v>1738</v>
      </c>
      <c r="N2253" s="52" t="s">
        <v>491</v>
      </c>
      <c r="O2253" s="824"/>
      <c r="P2253" s="271"/>
      <c r="Q2253" s="825">
        <v>1240</v>
      </c>
      <c r="R2253" s="826">
        <v>490</v>
      </c>
      <c r="S2253" s="827">
        <v>880</v>
      </c>
      <c r="T2253" s="828">
        <v>730</v>
      </c>
      <c r="U2253" s="829">
        <v>650</v>
      </c>
      <c r="V2253" s="830">
        <f t="shared" ref="V2253" si="2238">SUM(Q2253:U2254)</f>
        <v>3990</v>
      </c>
      <c r="W2253" s="824" t="s">
        <v>3399</v>
      </c>
      <c r="X2253" s="824"/>
      <c r="Y2253" s="706"/>
      <c r="Z2253" s="824"/>
    </row>
    <row r="2254" spans="1:26">
      <c r="A2254" s="817" t="s">
        <v>1240</v>
      </c>
      <c r="B2254" s="817"/>
      <c r="C2254" s="831" t="s">
        <v>632</v>
      </c>
      <c r="D2254" s="819" t="s">
        <v>2</v>
      </c>
      <c r="E2254" s="854" t="s">
        <v>630</v>
      </c>
      <c r="F2254" s="857" t="s">
        <v>128</v>
      </c>
      <c r="G2254" s="833" t="s">
        <v>19</v>
      </c>
      <c r="H2254" s="843" t="s">
        <v>80</v>
      </c>
      <c r="I2254" s="845"/>
      <c r="J2254" s="845"/>
      <c r="K2254" s="42"/>
      <c r="L2254" s="42"/>
      <c r="M2254" s="51"/>
      <c r="N2254" s="53"/>
      <c r="O2254" s="824"/>
      <c r="P2254" s="271"/>
      <c r="Q2254" s="825"/>
      <c r="R2254" s="826"/>
      <c r="S2254" s="827"/>
      <c r="T2254" s="828"/>
      <c r="U2254" s="829"/>
      <c r="V2254" s="830"/>
      <c r="W2254" s="824" t="s">
        <v>3399</v>
      </c>
      <c r="X2254" s="824"/>
      <c r="Y2254" s="706"/>
      <c r="Z2254" s="824"/>
    </row>
    <row r="2255" spans="1:26">
      <c r="A2255" s="817" t="s">
        <v>1240</v>
      </c>
      <c r="B2255" s="817" t="s">
        <v>1529</v>
      </c>
      <c r="C2255" s="831" t="s">
        <v>175</v>
      </c>
      <c r="D2255" s="819" t="str">
        <f t="shared" ref="D2255" si="2239">B2255&amp;" "&amp;" "&amp;C2255</f>
        <v>02-019  オークキング</v>
      </c>
      <c r="E2255" s="854" t="s">
        <v>630</v>
      </c>
      <c r="F2255" s="857" t="s">
        <v>128</v>
      </c>
      <c r="G2255" s="833" t="s">
        <v>19</v>
      </c>
      <c r="H2255" s="833" t="s">
        <v>19</v>
      </c>
      <c r="I2255" s="845"/>
      <c r="J2255" s="845"/>
      <c r="K2255" s="11" t="s">
        <v>81</v>
      </c>
      <c r="L2255" s="47" t="s">
        <v>81</v>
      </c>
      <c r="M2255" s="51" t="s">
        <v>1772</v>
      </c>
      <c r="N2255" s="52" t="s">
        <v>491</v>
      </c>
      <c r="O2255" s="824"/>
      <c r="P2255" s="271"/>
      <c r="Q2255" s="825">
        <v>1270</v>
      </c>
      <c r="R2255" s="826">
        <v>940</v>
      </c>
      <c r="S2255" s="827">
        <v>470</v>
      </c>
      <c r="T2255" s="828">
        <v>630</v>
      </c>
      <c r="U2255" s="829">
        <v>760</v>
      </c>
      <c r="V2255" s="830">
        <f t="shared" ref="V2255" si="2240">SUM(Q2255:U2256)</f>
        <v>4070</v>
      </c>
      <c r="W2255" s="824" t="s">
        <v>4260</v>
      </c>
      <c r="X2255" s="824"/>
      <c r="Y2255" s="706"/>
      <c r="Z2255" s="824"/>
    </row>
    <row r="2256" spans="1:26">
      <c r="A2256" s="817" t="s">
        <v>1240</v>
      </c>
      <c r="B2256" s="817"/>
      <c r="C2256" s="831" t="s">
        <v>175</v>
      </c>
      <c r="D2256" s="819" t="s">
        <v>2</v>
      </c>
      <c r="E2256" s="854" t="s">
        <v>630</v>
      </c>
      <c r="F2256" s="857" t="s">
        <v>128</v>
      </c>
      <c r="G2256" s="833" t="s">
        <v>19</v>
      </c>
      <c r="H2256" s="833" t="s">
        <v>19</v>
      </c>
      <c r="I2256" s="845"/>
      <c r="J2256" s="845"/>
      <c r="K2256" s="42"/>
      <c r="L2256" s="42"/>
      <c r="M2256" s="51"/>
      <c r="N2256" s="53"/>
      <c r="O2256" s="824"/>
      <c r="P2256" s="271"/>
      <c r="Q2256" s="825"/>
      <c r="R2256" s="826"/>
      <c r="S2256" s="827"/>
      <c r="T2256" s="828"/>
      <c r="U2256" s="829"/>
      <c r="V2256" s="830"/>
      <c r="W2256" s="824" t="s">
        <v>4260</v>
      </c>
      <c r="X2256" s="824"/>
      <c r="Y2256" s="706"/>
      <c r="Z2256" s="824"/>
    </row>
    <row r="2257" spans="1:26">
      <c r="A2257" s="817" t="s">
        <v>1240</v>
      </c>
      <c r="B2257" s="817" t="s">
        <v>1530</v>
      </c>
      <c r="C2257" s="831" t="s">
        <v>636</v>
      </c>
      <c r="D2257" s="819" t="str">
        <f t="shared" ref="D2257" si="2241">B2257&amp;" "&amp;" "&amp;C2257</f>
        <v>02-020  がいこつ</v>
      </c>
      <c r="E2257" s="854" t="s">
        <v>630</v>
      </c>
      <c r="F2257" s="856" t="s">
        <v>129</v>
      </c>
      <c r="G2257" s="833" t="s">
        <v>19</v>
      </c>
      <c r="H2257" s="833" t="s">
        <v>19</v>
      </c>
      <c r="I2257" s="845"/>
      <c r="J2257" s="845"/>
      <c r="K2257" s="46" t="s">
        <v>21</v>
      </c>
      <c r="L2257" s="41" t="s">
        <v>131</v>
      </c>
      <c r="M2257" s="51" t="s">
        <v>1890</v>
      </c>
      <c r="N2257" s="52" t="s">
        <v>491</v>
      </c>
      <c r="O2257" s="824"/>
      <c r="P2257" s="271"/>
      <c r="Q2257" s="825">
        <v>1240</v>
      </c>
      <c r="R2257" s="826">
        <v>820</v>
      </c>
      <c r="S2257" s="827">
        <v>530</v>
      </c>
      <c r="T2257" s="828">
        <v>580</v>
      </c>
      <c r="U2257" s="829">
        <v>860</v>
      </c>
      <c r="V2257" s="830">
        <f t="shared" ref="V2257" si="2242">SUM(Q2257:U2258)</f>
        <v>4030</v>
      </c>
      <c r="W2257" s="824" t="s">
        <v>3400</v>
      </c>
      <c r="X2257" s="824"/>
      <c r="Y2257" s="706"/>
      <c r="Z2257" s="824"/>
    </row>
    <row r="2258" spans="1:26">
      <c r="A2258" s="817" t="s">
        <v>1240</v>
      </c>
      <c r="B2258" s="817"/>
      <c r="C2258" s="831" t="s">
        <v>636</v>
      </c>
      <c r="D2258" s="819" t="s">
        <v>2</v>
      </c>
      <c r="E2258" s="854" t="s">
        <v>630</v>
      </c>
      <c r="F2258" s="856" t="s">
        <v>129</v>
      </c>
      <c r="G2258" s="833" t="s">
        <v>19</v>
      </c>
      <c r="H2258" s="833" t="s">
        <v>19</v>
      </c>
      <c r="I2258" s="845"/>
      <c r="J2258" s="845"/>
      <c r="K2258" s="42"/>
      <c r="L2258" s="42"/>
      <c r="M2258" s="51"/>
      <c r="N2258" s="53"/>
      <c r="O2258" s="824"/>
      <c r="P2258" s="271"/>
      <c r="Q2258" s="825"/>
      <c r="R2258" s="826"/>
      <c r="S2258" s="827"/>
      <c r="T2258" s="828"/>
      <c r="U2258" s="829"/>
      <c r="V2258" s="830"/>
      <c r="W2258" s="824" t="s">
        <v>3400</v>
      </c>
      <c r="X2258" s="824"/>
      <c r="Y2258" s="706"/>
      <c r="Z2258" s="824"/>
    </row>
    <row r="2259" spans="1:26">
      <c r="A2259" s="817" t="s">
        <v>1240</v>
      </c>
      <c r="B2259" s="817" t="s">
        <v>1531</v>
      </c>
      <c r="C2259" s="831" t="s">
        <v>1210</v>
      </c>
      <c r="D2259" s="819" t="str">
        <f t="shared" ref="D2259" si="2243">B2259&amp;" "&amp;" "&amp;C2259</f>
        <v>02-021  くさった死体</v>
      </c>
      <c r="E2259" s="854" t="s">
        <v>630</v>
      </c>
      <c r="F2259" s="856" t="s">
        <v>129</v>
      </c>
      <c r="G2259" s="833" t="s">
        <v>19</v>
      </c>
      <c r="H2259" s="842" t="s">
        <v>89</v>
      </c>
      <c r="I2259" s="845"/>
      <c r="J2259" s="845"/>
      <c r="K2259" s="50" t="s">
        <v>21</v>
      </c>
      <c r="L2259" s="47" t="s">
        <v>105</v>
      </c>
      <c r="M2259" s="51" t="s">
        <v>1891</v>
      </c>
      <c r="N2259" s="52" t="s">
        <v>490</v>
      </c>
      <c r="O2259" s="824"/>
      <c r="P2259" s="271"/>
      <c r="Q2259" s="825">
        <v>1260</v>
      </c>
      <c r="R2259" s="826">
        <v>930</v>
      </c>
      <c r="S2259" s="827">
        <v>330</v>
      </c>
      <c r="T2259" s="828">
        <v>520</v>
      </c>
      <c r="U2259" s="829">
        <v>1000</v>
      </c>
      <c r="V2259" s="830">
        <f t="shared" ref="V2259" si="2244">SUM(Q2259:U2260)</f>
        <v>4040</v>
      </c>
      <c r="W2259" s="824"/>
      <c r="X2259" s="824"/>
      <c r="Y2259" s="706"/>
      <c r="Z2259" s="824"/>
    </row>
    <row r="2260" spans="1:26">
      <c r="A2260" s="817" t="s">
        <v>1240</v>
      </c>
      <c r="B2260" s="817"/>
      <c r="C2260" s="831" t="s">
        <v>1210</v>
      </c>
      <c r="D2260" s="819" t="s">
        <v>2</v>
      </c>
      <c r="E2260" s="854" t="s">
        <v>630</v>
      </c>
      <c r="F2260" s="856" t="s">
        <v>129</v>
      </c>
      <c r="G2260" s="833" t="s">
        <v>19</v>
      </c>
      <c r="H2260" s="842" t="s">
        <v>89</v>
      </c>
      <c r="I2260" s="845"/>
      <c r="J2260" s="845"/>
      <c r="K2260" s="42"/>
      <c r="L2260" s="42"/>
      <c r="M2260" s="51"/>
      <c r="N2260" s="53"/>
      <c r="O2260" s="824"/>
      <c r="P2260" s="271"/>
      <c r="Q2260" s="825"/>
      <c r="R2260" s="826"/>
      <c r="S2260" s="827"/>
      <c r="T2260" s="828"/>
      <c r="U2260" s="829"/>
      <c r="V2260" s="830"/>
      <c r="W2260" s="824"/>
      <c r="X2260" s="824"/>
      <c r="Y2260" s="706"/>
      <c r="Z2260" s="824"/>
    </row>
    <row r="2261" spans="1:26">
      <c r="A2261" s="817" t="s">
        <v>1240</v>
      </c>
      <c r="B2261" s="817" t="s">
        <v>1532</v>
      </c>
      <c r="C2261" s="831" t="s">
        <v>122</v>
      </c>
      <c r="D2261" s="819" t="str">
        <f t="shared" ref="D2261" si="2245">B2261&amp;" "&amp;" "&amp;C2261</f>
        <v>02-022  グール</v>
      </c>
      <c r="E2261" s="854" t="s">
        <v>630</v>
      </c>
      <c r="F2261" s="856" t="s">
        <v>129</v>
      </c>
      <c r="G2261" s="833" t="s">
        <v>19</v>
      </c>
      <c r="H2261" s="842" t="s">
        <v>89</v>
      </c>
      <c r="I2261" s="845"/>
      <c r="J2261" s="845"/>
      <c r="K2261" s="7" t="s">
        <v>37</v>
      </c>
      <c r="L2261" s="47" t="s">
        <v>101</v>
      </c>
      <c r="M2261" s="51" t="s">
        <v>1892</v>
      </c>
      <c r="N2261" s="52" t="s">
        <v>491</v>
      </c>
      <c r="O2261" s="824"/>
      <c r="P2261" s="271"/>
      <c r="Q2261" s="825">
        <v>1300</v>
      </c>
      <c r="R2261" s="826">
        <v>930</v>
      </c>
      <c r="S2261" s="827">
        <v>280</v>
      </c>
      <c r="T2261" s="828">
        <v>490</v>
      </c>
      <c r="U2261" s="829">
        <v>1060</v>
      </c>
      <c r="V2261" s="830">
        <f t="shared" ref="V2261" si="2246">SUM(Q2261:U2262)</f>
        <v>4060</v>
      </c>
      <c r="W2261" s="824"/>
      <c r="X2261" s="824"/>
      <c r="Y2261" s="706"/>
      <c r="Z2261" s="824"/>
    </row>
    <row r="2262" spans="1:26">
      <c r="A2262" s="817" t="s">
        <v>1240</v>
      </c>
      <c r="B2262" s="817"/>
      <c r="C2262" s="831" t="s">
        <v>122</v>
      </c>
      <c r="D2262" s="819" t="s">
        <v>2</v>
      </c>
      <c r="E2262" s="854" t="s">
        <v>630</v>
      </c>
      <c r="F2262" s="856" t="s">
        <v>129</v>
      </c>
      <c r="G2262" s="833" t="s">
        <v>19</v>
      </c>
      <c r="H2262" s="842" t="s">
        <v>89</v>
      </c>
      <c r="I2262" s="845"/>
      <c r="J2262" s="845"/>
      <c r="K2262" s="42"/>
      <c r="L2262" s="42"/>
      <c r="M2262" s="51"/>
      <c r="N2262" s="53"/>
      <c r="O2262" s="824"/>
      <c r="P2262" s="271"/>
      <c r="Q2262" s="825"/>
      <c r="R2262" s="826"/>
      <c r="S2262" s="827"/>
      <c r="T2262" s="828"/>
      <c r="U2262" s="829"/>
      <c r="V2262" s="830"/>
      <c r="W2262" s="824"/>
      <c r="X2262" s="824"/>
      <c r="Y2262" s="706"/>
      <c r="Z2262" s="824"/>
    </row>
    <row r="2263" spans="1:26">
      <c r="A2263" s="817" t="s">
        <v>1240</v>
      </c>
      <c r="B2263" s="817" t="s">
        <v>1533</v>
      </c>
      <c r="C2263" s="831" t="s">
        <v>637</v>
      </c>
      <c r="D2263" s="819" t="str">
        <f t="shared" ref="D2263" si="2247">B2263&amp;" "&amp;" "&amp;C2263</f>
        <v>02-023  ミイラ男</v>
      </c>
      <c r="E2263" s="854" t="s">
        <v>630</v>
      </c>
      <c r="F2263" s="856" t="s">
        <v>129</v>
      </c>
      <c r="G2263" s="833" t="s">
        <v>19</v>
      </c>
      <c r="H2263" s="833" t="s">
        <v>19</v>
      </c>
      <c r="I2263" s="845"/>
      <c r="J2263" s="845"/>
      <c r="K2263" s="8" t="s">
        <v>99</v>
      </c>
      <c r="L2263" s="41" t="s">
        <v>131</v>
      </c>
      <c r="M2263" s="51" t="s">
        <v>3699</v>
      </c>
      <c r="N2263" s="52" t="s">
        <v>491</v>
      </c>
      <c r="O2263" s="824"/>
      <c r="P2263" s="271"/>
      <c r="Q2263" s="825">
        <v>1310</v>
      </c>
      <c r="R2263" s="826">
        <v>910</v>
      </c>
      <c r="S2263" s="827">
        <v>150</v>
      </c>
      <c r="T2263" s="828">
        <v>630</v>
      </c>
      <c r="U2263" s="829">
        <v>750</v>
      </c>
      <c r="V2263" s="830">
        <f t="shared" ref="V2263" si="2248">SUM(Q2263:U2264)</f>
        <v>3750</v>
      </c>
      <c r="W2263" s="824"/>
      <c r="X2263" s="824"/>
      <c r="Y2263" s="706"/>
      <c r="Z2263" s="824"/>
    </row>
    <row r="2264" spans="1:26">
      <c r="A2264" s="817" t="s">
        <v>1240</v>
      </c>
      <c r="B2264" s="817"/>
      <c r="C2264" s="831" t="s">
        <v>637</v>
      </c>
      <c r="D2264" s="819" t="s">
        <v>2</v>
      </c>
      <c r="E2264" s="854" t="s">
        <v>630</v>
      </c>
      <c r="F2264" s="856" t="s">
        <v>129</v>
      </c>
      <c r="G2264" s="833" t="s">
        <v>19</v>
      </c>
      <c r="H2264" s="833" t="s">
        <v>19</v>
      </c>
      <c r="I2264" s="845"/>
      <c r="J2264" s="845"/>
      <c r="K2264" s="42"/>
      <c r="L2264" s="42"/>
      <c r="M2264" s="51"/>
      <c r="N2264" s="53"/>
      <c r="O2264" s="824"/>
      <c r="P2264" s="271"/>
      <c r="Q2264" s="825"/>
      <c r="R2264" s="826"/>
      <c r="S2264" s="827"/>
      <c r="T2264" s="828"/>
      <c r="U2264" s="829"/>
      <c r="V2264" s="830"/>
      <c r="W2264" s="824"/>
      <c r="X2264" s="824"/>
      <c r="Y2264" s="706"/>
      <c r="Z2264" s="824"/>
    </row>
    <row r="2265" spans="1:26">
      <c r="A2265" s="817" t="s">
        <v>1240</v>
      </c>
      <c r="B2265" s="817" t="s">
        <v>1534</v>
      </c>
      <c r="C2265" s="831" t="s">
        <v>1214</v>
      </c>
      <c r="D2265" s="819" t="str">
        <f t="shared" ref="D2265" si="2249">B2265&amp;" "&amp;" "&amp;C2265</f>
        <v>02-024  ゴースト</v>
      </c>
      <c r="E2265" s="854" t="s">
        <v>630</v>
      </c>
      <c r="F2265" s="851" t="s">
        <v>78</v>
      </c>
      <c r="G2265" s="833" t="s">
        <v>19</v>
      </c>
      <c r="H2265" s="835" t="s">
        <v>88</v>
      </c>
      <c r="I2265" s="845"/>
      <c r="J2265" s="845"/>
      <c r="K2265" s="46" t="s">
        <v>21</v>
      </c>
      <c r="L2265" s="41" t="s">
        <v>131</v>
      </c>
      <c r="M2265" s="51" t="s">
        <v>1893</v>
      </c>
      <c r="N2265" s="52" t="s">
        <v>491</v>
      </c>
      <c r="O2265" s="824"/>
      <c r="P2265" s="271"/>
      <c r="Q2265" s="825">
        <v>1100</v>
      </c>
      <c r="R2265" s="826">
        <v>810</v>
      </c>
      <c r="S2265" s="827">
        <v>840</v>
      </c>
      <c r="T2265" s="828">
        <v>820</v>
      </c>
      <c r="U2265" s="829">
        <v>440</v>
      </c>
      <c r="V2265" s="830">
        <f t="shared" ref="V2265" si="2250">SUM(Q2265:U2266)</f>
        <v>4010</v>
      </c>
      <c r="W2265" s="443" t="s">
        <v>3918</v>
      </c>
      <c r="X2265" s="824"/>
      <c r="Y2265" s="706"/>
      <c r="Z2265" s="824"/>
    </row>
    <row r="2266" spans="1:26">
      <c r="A2266" s="817" t="s">
        <v>1240</v>
      </c>
      <c r="B2266" s="817"/>
      <c r="C2266" s="831" t="s">
        <v>1214</v>
      </c>
      <c r="D2266" s="819" t="s">
        <v>2</v>
      </c>
      <c r="E2266" s="854" t="s">
        <v>630</v>
      </c>
      <c r="F2266" s="851" t="s">
        <v>78</v>
      </c>
      <c r="G2266" s="833" t="s">
        <v>19</v>
      </c>
      <c r="H2266" s="835" t="s">
        <v>88</v>
      </c>
      <c r="I2266" s="845"/>
      <c r="J2266" s="845"/>
      <c r="K2266" s="42"/>
      <c r="L2266" s="42"/>
      <c r="M2266" s="51"/>
      <c r="N2266" s="53"/>
      <c r="O2266" s="824"/>
      <c r="P2266" s="271"/>
      <c r="Q2266" s="825"/>
      <c r="R2266" s="826"/>
      <c r="S2266" s="827"/>
      <c r="T2266" s="828"/>
      <c r="U2266" s="829"/>
      <c r="V2266" s="830"/>
      <c r="W2266" s="443" t="s">
        <v>4681</v>
      </c>
      <c r="X2266" s="824"/>
      <c r="Y2266" s="706"/>
      <c r="Z2266" s="824"/>
    </row>
    <row r="2267" spans="1:26">
      <c r="A2267" s="817" t="s">
        <v>1240</v>
      </c>
      <c r="B2267" s="817" t="s">
        <v>1535</v>
      </c>
      <c r="C2267" s="831" t="s">
        <v>126</v>
      </c>
      <c r="D2267" s="819" t="str">
        <f t="shared" ref="D2267" si="2251">B2267&amp;" "&amp;" "&amp;C2267</f>
        <v>02-025  メトロゴースト</v>
      </c>
      <c r="E2267" s="854" t="s">
        <v>630</v>
      </c>
      <c r="F2267" s="851" t="s">
        <v>78</v>
      </c>
      <c r="G2267" s="833" t="s">
        <v>19</v>
      </c>
      <c r="H2267" s="835" t="s">
        <v>88</v>
      </c>
      <c r="I2267" s="845"/>
      <c r="J2267" s="845"/>
      <c r="K2267" s="46" t="s">
        <v>21</v>
      </c>
      <c r="L2267" s="41" t="s">
        <v>131</v>
      </c>
      <c r="M2267" s="37" t="s">
        <v>1894</v>
      </c>
      <c r="N2267" s="52" t="s">
        <v>494</v>
      </c>
      <c r="O2267" s="824"/>
      <c r="P2267" s="271"/>
      <c r="Q2267" s="825">
        <v>1120</v>
      </c>
      <c r="R2267" s="826">
        <v>800</v>
      </c>
      <c r="S2267" s="827">
        <v>910</v>
      </c>
      <c r="T2267" s="828">
        <v>800</v>
      </c>
      <c r="U2267" s="829">
        <v>400</v>
      </c>
      <c r="V2267" s="830">
        <f t="shared" ref="V2267" si="2252">SUM(Q2267:U2268)</f>
        <v>4030</v>
      </c>
      <c r="W2267" s="443" t="s">
        <v>3918</v>
      </c>
      <c r="X2267" s="824"/>
      <c r="Y2267" s="706"/>
      <c r="Z2267" s="824"/>
    </row>
    <row r="2268" spans="1:26">
      <c r="A2268" s="817" t="s">
        <v>1240</v>
      </c>
      <c r="B2268" s="817"/>
      <c r="C2268" s="831" t="s">
        <v>126</v>
      </c>
      <c r="D2268" s="819" t="s">
        <v>2</v>
      </c>
      <c r="E2268" s="854" t="s">
        <v>630</v>
      </c>
      <c r="F2268" s="851" t="s">
        <v>78</v>
      </c>
      <c r="G2268" s="833" t="s">
        <v>19</v>
      </c>
      <c r="H2268" s="835" t="s">
        <v>88</v>
      </c>
      <c r="I2268" s="845"/>
      <c r="J2268" s="845"/>
      <c r="K2268" s="42"/>
      <c r="L2268" s="42"/>
      <c r="M2268" s="51"/>
      <c r="N2268" s="53"/>
      <c r="O2268" s="824"/>
      <c r="P2268" s="271"/>
      <c r="Q2268" s="825"/>
      <c r="R2268" s="826"/>
      <c r="S2268" s="827"/>
      <c r="T2268" s="828"/>
      <c r="U2268" s="829"/>
      <c r="V2268" s="830"/>
      <c r="W2268" s="443" t="s">
        <v>4681</v>
      </c>
      <c r="X2268" s="824"/>
      <c r="Y2268" s="706"/>
      <c r="Z2268" s="824"/>
    </row>
    <row r="2269" spans="1:26">
      <c r="A2269" s="817" t="s">
        <v>1240</v>
      </c>
      <c r="B2269" s="817" t="s">
        <v>1536</v>
      </c>
      <c r="C2269" s="831" t="s">
        <v>1212</v>
      </c>
      <c r="D2269" s="819" t="str">
        <f t="shared" ref="D2269" si="2253">B2269&amp;" "&amp;" "&amp;C2269</f>
        <v>02-026  ギズモ</v>
      </c>
      <c r="E2269" s="854" t="s">
        <v>630</v>
      </c>
      <c r="F2269" s="855" t="s">
        <v>130</v>
      </c>
      <c r="G2269" s="842" t="s">
        <v>89</v>
      </c>
      <c r="H2269" s="835" t="s">
        <v>88</v>
      </c>
      <c r="I2269" s="845"/>
      <c r="J2269" s="845"/>
      <c r="K2269" s="46" t="s">
        <v>21</v>
      </c>
      <c r="L2269" s="41" t="s">
        <v>131</v>
      </c>
      <c r="M2269" s="51" t="s">
        <v>1895</v>
      </c>
      <c r="N2269" s="52" t="s">
        <v>491</v>
      </c>
      <c r="O2269" s="824"/>
      <c r="P2269" s="271"/>
      <c r="Q2269" s="825">
        <v>1210</v>
      </c>
      <c r="R2269" s="826">
        <v>510</v>
      </c>
      <c r="S2269" s="827">
        <v>840</v>
      </c>
      <c r="T2269" s="828">
        <v>830</v>
      </c>
      <c r="U2269" s="829">
        <v>620</v>
      </c>
      <c r="V2269" s="830">
        <f t="shared" ref="V2269" si="2254">SUM(Q2269:U2270)</f>
        <v>4010</v>
      </c>
      <c r="W2269" s="824"/>
      <c r="X2269" s="824"/>
      <c r="Y2269" s="706"/>
      <c r="Z2269" s="824"/>
    </row>
    <row r="2270" spans="1:26">
      <c r="A2270" s="817" t="s">
        <v>1240</v>
      </c>
      <c r="B2270" s="817"/>
      <c r="C2270" s="831" t="s">
        <v>1212</v>
      </c>
      <c r="D2270" s="819" t="s">
        <v>2</v>
      </c>
      <c r="E2270" s="854" t="s">
        <v>630</v>
      </c>
      <c r="F2270" s="855" t="s">
        <v>130</v>
      </c>
      <c r="G2270" s="842" t="s">
        <v>89</v>
      </c>
      <c r="H2270" s="835" t="s">
        <v>88</v>
      </c>
      <c r="I2270" s="845"/>
      <c r="J2270" s="845"/>
      <c r="K2270" s="42"/>
      <c r="L2270" s="42"/>
      <c r="M2270" s="51"/>
      <c r="N2270" s="53"/>
      <c r="O2270" s="824"/>
      <c r="P2270" s="271"/>
      <c r="Q2270" s="825"/>
      <c r="R2270" s="826"/>
      <c r="S2270" s="827"/>
      <c r="T2270" s="828"/>
      <c r="U2270" s="829"/>
      <c r="V2270" s="830"/>
      <c r="W2270" s="824"/>
      <c r="X2270" s="824"/>
      <c r="Y2270" s="706"/>
      <c r="Z2270" s="824"/>
    </row>
    <row r="2271" spans="1:26">
      <c r="A2271" s="817" t="s">
        <v>1240</v>
      </c>
      <c r="B2271" s="817" t="s">
        <v>1537</v>
      </c>
      <c r="C2271" s="831" t="s">
        <v>646</v>
      </c>
      <c r="D2271" s="819" t="str">
        <f t="shared" ref="D2271" si="2255">B2271&amp;" "&amp;" "&amp;C2271</f>
        <v>02-027  ヒートギズモ</v>
      </c>
      <c r="E2271" s="854" t="s">
        <v>630</v>
      </c>
      <c r="F2271" s="855" t="s">
        <v>130</v>
      </c>
      <c r="G2271" s="842" t="s">
        <v>89</v>
      </c>
      <c r="H2271" s="835" t="s">
        <v>88</v>
      </c>
      <c r="I2271" s="845"/>
      <c r="J2271" s="845"/>
      <c r="K2271" s="50" t="s">
        <v>21</v>
      </c>
      <c r="L2271" s="312" t="s">
        <v>4255</v>
      </c>
      <c r="M2271" s="51" t="s">
        <v>1896</v>
      </c>
      <c r="N2271" s="52" t="s">
        <v>491</v>
      </c>
      <c r="O2271" s="824"/>
      <c r="P2271" s="271"/>
      <c r="Q2271" s="825">
        <v>1230</v>
      </c>
      <c r="R2271" s="826">
        <v>540</v>
      </c>
      <c r="S2271" s="827">
        <v>850</v>
      </c>
      <c r="T2271" s="828">
        <v>810</v>
      </c>
      <c r="U2271" s="829">
        <v>590</v>
      </c>
      <c r="V2271" s="830">
        <f t="shared" ref="V2271" si="2256">SUM(Q2271:U2272)</f>
        <v>4020</v>
      </c>
      <c r="W2271" s="831" t="s">
        <v>3392</v>
      </c>
      <c r="X2271" s="824"/>
      <c r="Y2271" s="706"/>
      <c r="Z2271" s="824"/>
    </row>
    <row r="2272" spans="1:26">
      <c r="A2272" s="817" t="s">
        <v>1240</v>
      </c>
      <c r="B2272" s="817"/>
      <c r="C2272" s="831" t="s">
        <v>646</v>
      </c>
      <c r="D2272" s="819" t="s">
        <v>2</v>
      </c>
      <c r="E2272" s="854" t="s">
        <v>630</v>
      </c>
      <c r="F2272" s="855" t="s">
        <v>130</v>
      </c>
      <c r="G2272" s="842" t="s">
        <v>89</v>
      </c>
      <c r="H2272" s="835" t="s">
        <v>88</v>
      </c>
      <c r="I2272" s="845"/>
      <c r="J2272" s="845"/>
      <c r="K2272" s="42"/>
      <c r="L2272" s="42"/>
      <c r="M2272" s="51"/>
      <c r="N2272" s="53"/>
      <c r="O2272" s="824"/>
      <c r="P2272" s="271"/>
      <c r="Q2272" s="825"/>
      <c r="R2272" s="826"/>
      <c r="S2272" s="827"/>
      <c r="T2272" s="828"/>
      <c r="U2272" s="829"/>
      <c r="V2272" s="830"/>
      <c r="W2272" s="831" t="s">
        <v>3392</v>
      </c>
      <c r="X2272" s="824"/>
      <c r="Y2272" s="706"/>
      <c r="Z2272" s="824"/>
    </row>
    <row r="2273" spans="1:26">
      <c r="A2273" s="817" t="s">
        <v>1240</v>
      </c>
      <c r="B2273" s="817" t="s">
        <v>1538</v>
      </c>
      <c r="C2273" s="831" t="s">
        <v>1213</v>
      </c>
      <c r="D2273" s="819" t="str">
        <f t="shared" ref="D2273" si="2257">B2273&amp;" "&amp;" "&amp;C2273</f>
        <v>02-028  さまようよろい</v>
      </c>
      <c r="E2273" s="854" t="s">
        <v>630</v>
      </c>
      <c r="F2273" s="851" t="s">
        <v>78</v>
      </c>
      <c r="G2273" s="833" t="s">
        <v>19</v>
      </c>
      <c r="H2273" s="833" t="s">
        <v>19</v>
      </c>
      <c r="I2273" s="845"/>
      <c r="J2273" s="845"/>
      <c r="K2273" s="46" t="s">
        <v>21</v>
      </c>
      <c r="L2273" s="41" t="s">
        <v>131</v>
      </c>
      <c r="M2273" s="51" t="s">
        <v>1897</v>
      </c>
      <c r="N2273" s="52" t="s">
        <v>491</v>
      </c>
      <c r="O2273" s="824"/>
      <c r="P2273" s="271"/>
      <c r="Q2273" s="825">
        <v>1290</v>
      </c>
      <c r="R2273" s="826">
        <v>880</v>
      </c>
      <c r="S2273" s="827">
        <v>450</v>
      </c>
      <c r="T2273" s="828">
        <v>460</v>
      </c>
      <c r="U2273" s="829">
        <v>970</v>
      </c>
      <c r="V2273" s="830">
        <f t="shared" ref="V2273" si="2258">SUM(Q2273:U2274)</f>
        <v>4050</v>
      </c>
      <c r="W2273" s="824"/>
      <c r="X2273" s="824"/>
      <c r="Y2273" s="706"/>
      <c r="Z2273" s="824"/>
    </row>
    <row r="2274" spans="1:26">
      <c r="A2274" s="817" t="s">
        <v>1240</v>
      </c>
      <c r="B2274" s="817"/>
      <c r="C2274" s="831" t="s">
        <v>1213</v>
      </c>
      <c r="D2274" s="819" t="s">
        <v>2</v>
      </c>
      <c r="E2274" s="854" t="s">
        <v>630</v>
      </c>
      <c r="F2274" s="851" t="s">
        <v>78</v>
      </c>
      <c r="G2274" s="833" t="s">
        <v>19</v>
      </c>
      <c r="H2274" s="833" t="s">
        <v>19</v>
      </c>
      <c r="I2274" s="845"/>
      <c r="J2274" s="845"/>
      <c r="K2274" s="42"/>
      <c r="L2274" s="42"/>
      <c r="M2274" s="51"/>
      <c r="N2274" s="53"/>
      <c r="O2274" s="824"/>
      <c r="P2274" s="271"/>
      <c r="Q2274" s="825"/>
      <c r="R2274" s="826"/>
      <c r="S2274" s="827"/>
      <c r="T2274" s="828"/>
      <c r="U2274" s="829"/>
      <c r="V2274" s="830"/>
      <c r="W2274" s="824"/>
      <c r="X2274" s="824"/>
      <c r="Y2274" s="706"/>
      <c r="Z2274" s="824"/>
    </row>
    <row r="2275" spans="1:26">
      <c r="A2275" s="817" t="s">
        <v>1240</v>
      </c>
      <c r="B2275" s="817" t="s">
        <v>1539</v>
      </c>
      <c r="C2275" s="831" t="s">
        <v>647</v>
      </c>
      <c r="D2275" s="819" t="str">
        <f t="shared" ref="D2275" si="2259">B2275&amp;" "&amp;" "&amp;C2275</f>
        <v>02-029  おどるほうせき</v>
      </c>
      <c r="E2275" s="854" t="s">
        <v>630</v>
      </c>
      <c r="F2275" s="851" t="s">
        <v>78</v>
      </c>
      <c r="G2275" s="835" t="s">
        <v>88</v>
      </c>
      <c r="H2275" s="835" t="s">
        <v>88</v>
      </c>
      <c r="I2275" s="845"/>
      <c r="J2275" s="845"/>
      <c r="K2275" s="11" t="s">
        <v>81</v>
      </c>
      <c r="L2275" s="47" t="s">
        <v>81</v>
      </c>
      <c r="M2275" s="51" t="s">
        <v>1773</v>
      </c>
      <c r="N2275" s="52" t="s">
        <v>492</v>
      </c>
      <c r="O2275" s="824"/>
      <c r="P2275" s="271"/>
      <c r="Q2275" s="825">
        <v>1210</v>
      </c>
      <c r="R2275" s="826">
        <v>470</v>
      </c>
      <c r="S2275" s="827">
        <v>900</v>
      </c>
      <c r="T2275" s="828">
        <v>790</v>
      </c>
      <c r="U2275" s="829">
        <v>660</v>
      </c>
      <c r="V2275" s="830">
        <f t="shared" ref="V2275" si="2260">SUM(Q2275:U2276)</f>
        <v>4030</v>
      </c>
      <c r="W2275" s="824" t="s">
        <v>3918</v>
      </c>
      <c r="X2275" s="824"/>
      <c r="Y2275" s="706"/>
      <c r="Z2275" s="824"/>
    </row>
    <row r="2276" spans="1:26">
      <c r="A2276" s="817" t="s">
        <v>1240</v>
      </c>
      <c r="B2276" s="817"/>
      <c r="C2276" s="831" t="s">
        <v>647</v>
      </c>
      <c r="D2276" s="819" t="s">
        <v>2</v>
      </c>
      <c r="E2276" s="854" t="s">
        <v>630</v>
      </c>
      <c r="F2276" s="851" t="s">
        <v>78</v>
      </c>
      <c r="G2276" s="835" t="s">
        <v>88</v>
      </c>
      <c r="H2276" s="835" t="s">
        <v>88</v>
      </c>
      <c r="I2276" s="845"/>
      <c r="J2276" s="845"/>
      <c r="K2276" s="42"/>
      <c r="L2276" s="42"/>
      <c r="M2276" s="51"/>
      <c r="N2276" s="53"/>
      <c r="O2276" s="824"/>
      <c r="P2276" s="271"/>
      <c r="Q2276" s="825"/>
      <c r="R2276" s="826"/>
      <c r="S2276" s="827"/>
      <c r="T2276" s="828"/>
      <c r="U2276" s="829"/>
      <c r="V2276" s="830"/>
      <c r="W2276" s="824" t="s">
        <v>3918</v>
      </c>
      <c r="X2276" s="824"/>
      <c r="Y2276" s="706"/>
      <c r="Z2276" s="824"/>
    </row>
    <row r="2277" spans="1:26">
      <c r="A2277" s="817" t="s">
        <v>1240</v>
      </c>
      <c r="B2277" s="817" t="s">
        <v>1540</v>
      </c>
      <c r="C2277" s="831" t="s">
        <v>640</v>
      </c>
      <c r="D2277" s="819" t="str">
        <f t="shared" ref="D2277" si="2261">B2277&amp;" "&amp;" "&amp;C2277</f>
        <v>02-030  わらいぶくろ</v>
      </c>
      <c r="E2277" s="854" t="s">
        <v>630</v>
      </c>
      <c r="F2277" s="851" t="s">
        <v>78</v>
      </c>
      <c r="G2277" s="822" t="s">
        <v>40</v>
      </c>
      <c r="H2277" s="835" t="s">
        <v>88</v>
      </c>
      <c r="I2277" s="845"/>
      <c r="J2277" s="845"/>
      <c r="K2277" s="8" t="s">
        <v>99</v>
      </c>
      <c r="L2277" s="41" t="s">
        <v>131</v>
      </c>
      <c r="M2277" s="51" t="s">
        <v>3700</v>
      </c>
      <c r="N2277" s="52" t="s">
        <v>491</v>
      </c>
      <c r="O2277" s="824"/>
      <c r="P2277" s="271"/>
      <c r="Q2277" s="825">
        <v>1200</v>
      </c>
      <c r="R2277" s="826">
        <v>520</v>
      </c>
      <c r="S2277" s="827">
        <v>880</v>
      </c>
      <c r="T2277" s="828">
        <v>860</v>
      </c>
      <c r="U2277" s="829">
        <v>550</v>
      </c>
      <c r="V2277" s="830">
        <f t="shared" ref="V2277" si="2262">SUM(Q2277:U2278)</f>
        <v>4010</v>
      </c>
      <c r="W2277" s="824" t="s">
        <v>3918</v>
      </c>
      <c r="X2277" s="824"/>
      <c r="Y2277" s="706"/>
      <c r="Z2277" s="824"/>
    </row>
    <row r="2278" spans="1:26">
      <c r="A2278" s="817" t="s">
        <v>1240</v>
      </c>
      <c r="B2278" s="817"/>
      <c r="C2278" s="831" t="s">
        <v>640</v>
      </c>
      <c r="D2278" s="819" t="s">
        <v>2</v>
      </c>
      <c r="E2278" s="854" t="s">
        <v>630</v>
      </c>
      <c r="F2278" s="851" t="s">
        <v>78</v>
      </c>
      <c r="G2278" s="822" t="s">
        <v>40</v>
      </c>
      <c r="H2278" s="835" t="s">
        <v>88</v>
      </c>
      <c r="I2278" s="845"/>
      <c r="J2278" s="845"/>
      <c r="K2278" s="42"/>
      <c r="L2278" s="42"/>
      <c r="M2278" s="51"/>
      <c r="N2278" s="53"/>
      <c r="O2278" s="824"/>
      <c r="P2278" s="271"/>
      <c r="Q2278" s="825"/>
      <c r="R2278" s="826"/>
      <c r="S2278" s="827"/>
      <c r="T2278" s="828"/>
      <c r="U2278" s="829"/>
      <c r="V2278" s="830"/>
      <c r="W2278" s="824" t="s">
        <v>3918</v>
      </c>
      <c r="X2278" s="824"/>
      <c r="Y2278" s="706"/>
      <c r="Z2278" s="824"/>
    </row>
    <row r="2279" spans="1:26">
      <c r="A2279" s="817" t="s">
        <v>1240</v>
      </c>
      <c r="B2279" s="817" t="s">
        <v>1541</v>
      </c>
      <c r="C2279" s="831" t="s">
        <v>2</v>
      </c>
      <c r="D2279" s="819" t="str">
        <f t="shared" ref="D2279" si="2263">B2279&amp;" "&amp;" "&amp;C2279</f>
        <v>02-031  ダイ</v>
      </c>
      <c r="E2279" s="853" t="s">
        <v>120</v>
      </c>
      <c r="F2279" s="821" t="s">
        <v>34</v>
      </c>
      <c r="G2279" s="833" t="s">
        <v>19</v>
      </c>
      <c r="H2279" s="822" t="s">
        <v>40</v>
      </c>
      <c r="I2279" s="845"/>
      <c r="J2279" s="845"/>
      <c r="K2279" s="50" t="s">
        <v>21</v>
      </c>
      <c r="L2279" s="47" t="s">
        <v>105</v>
      </c>
      <c r="M2279" s="37" t="s">
        <v>1898</v>
      </c>
      <c r="N2279" s="52" t="s">
        <v>490</v>
      </c>
      <c r="O2279" s="824"/>
      <c r="P2279" s="271"/>
      <c r="Q2279" s="825">
        <v>1720</v>
      </c>
      <c r="R2279" s="826">
        <v>1200</v>
      </c>
      <c r="S2279" s="827">
        <v>570</v>
      </c>
      <c r="T2279" s="828">
        <v>910</v>
      </c>
      <c r="U2279" s="829">
        <v>780</v>
      </c>
      <c r="V2279" s="830">
        <f t="shared" ref="V2279" si="2264">SUM(Q2279:U2280)</f>
        <v>5180</v>
      </c>
      <c r="W2279" s="824" t="s">
        <v>3389</v>
      </c>
      <c r="X2279" s="824"/>
      <c r="Y2279" s="706"/>
      <c r="Z2279" s="824"/>
    </row>
    <row r="2280" spans="1:26">
      <c r="A2280" s="817" t="s">
        <v>1240</v>
      </c>
      <c r="B2280" s="817"/>
      <c r="C2280" s="831" t="s">
        <v>2</v>
      </c>
      <c r="D2280" s="819" t="s">
        <v>2</v>
      </c>
      <c r="E2280" s="853" t="s">
        <v>120</v>
      </c>
      <c r="F2280" s="821" t="s">
        <v>34</v>
      </c>
      <c r="G2280" s="833" t="s">
        <v>19</v>
      </c>
      <c r="H2280" s="822" t="s">
        <v>40</v>
      </c>
      <c r="I2280" s="845"/>
      <c r="J2280" s="845"/>
      <c r="K2280" s="42"/>
      <c r="L2280" s="42"/>
      <c r="M2280" s="51"/>
      <c r="N2280" s="53"/>
      <c r="O2280" s="824"/>
      <c r="P2280" s="271"/>
      <c r="Q2280" s="825"/>
      <c r="R2280" s="826"/>
      <c r="S2280" s="827"/>
      <c r="T2280" s="828"/>
      <c r="U2280" s="829"/>
      <c r="V2280" s="830"/>
      <c r="W2280" s="824" t="s">
        <v>3389</v>
      </c>
      <c r="X2280" s="824"/>
      <c r="Y2280" s="706"/>
      <c r="Z2280" s="824"/>
    </row>
    <row r="2281" spans="1:26">
      <c r="A2281" s="817" t="s">
        <v>1240</v>
      </c>
      <c r="B2281" s="817" t="s">
        <v>1542</v>
      </c>
      <c r="C2281" s="831" t="s">
        <v>38</v>
      </c>
      <c r="D2281" s="819" t="str">
        <f t="shared" ref="D2281" si="2265">B2281&amp;" "&amp;" "&amp;C2281</f>
        <v>02-032  ポップ</v>
      </c>
      <c r="E2281" s="853" t="s">
        <v>120</v>
      </c>
      <c r="F2281" s="821" t="s">
        <v>34</v>
      </c>
      <c r="G2281" s="822" t="s">
        <v>40</v>
      </c>
      <c r="H2281" s="822" t="s">
        <v>40</v>
      </c>
      <c r="I2281" s="845"/>
      <c r="J2281" s="845"/>
      <c r="K2281" s="46" t="s">
        <v>21</v>
      </c>
      <c r="L2281" s="41" t="s">
        <v>131</v>
      </c>
      <c r="M2281" s="51" t="s">
        <v>1899</v>
      </c>
      <c r="N2281" s="52" t="s">
        <v>491</v>
      </c>
      <c r="O2281" s="824"/>
      <c r="P2281" s="271"/>
      <c r="Q2281" s="825">
        <v>1610</v>
      </c>
      <c r="R2281" s="826">
        <v>540</v>
      </c>
      <c r="S2281" s="827">
        <v>1360</v>
      </c>
      <c r="T2281" s="828">
        <v>910</v>
      </c>
      <c r="U2281" s="829">
        <v>760</v>
      </c>
      <c r="V2281" s="830">
        <f t="shared" ref="V2281" si="2266">SUM(Q2281:U2282)</f>
        <v>5180</v>
      </c>
      <c r="W2281" s="824" t="s">
        <v>3389</v>
      </c>
      <c r="X2281" s="824"/>
      <c r="Y2281" s="706"/>
      <c r="Z2281" s="824"/>
    </row>
    <row r="2282" spans="1:26">
      <c r="A2282" s="817" t="s">
        <v>1240</v>
      </c>
      <c r="B2282" s="817"/>
      <c r="C2282" s="831" t="s">
        <v>38</v>
      </c>
      <c r="D2282" s="819" t="s">
        <v>2</v>
      </c>
      <c r="E2282" s="853" t="s">
        <v>120</v>
      </c>
      <c r="F2282" s="821" t="s">
        <v>34</v>
      </c>
      <c r="G2282" s="822" t="s">
        <v>40</v>
      </c>
      <c r="H2282" s="822" t="s">
        <v>40</v>
      </c>
      <c r="I2282" s="845"/>
      <c r="J2282" s="845"/>
      <c r="K2282" s="42"/>
      <c r="L2282" s="42"/>
      <c r="M2282" s="51"/>
      <c r="N2282" s="53"/>
      <c r="O2282" s="824"/>
      <c r="P2282" s="271"/>
      <c r="Q2282" s="825"/>
      <c r="R2282" s="826"/>
      <c r="S2282" s="827"/>
      <c r="T2282" s="828"/>
      <c r="U2282" s="829"/>
      <c r="V2282" s="830"/>
      <c r="W2282" s="824" t="s">
        <v>3389</v>
      </c>
      <c r="X2282" s="824"/>
      <c r="Y2282" s="706"/>
      <c r="Z2282" s="824"/>
    </row>
    <row r="2283" spans="1:26">
      <c r="A2283" s="817" t="s">
        <v>1240</v>
      </c>
      <c r="B2283" s="817" t="s">
        <v>1543</v>
      </c>
      <c r="C2283" s="831" t="s">
        <v>183</v>
      </c>
      <c r="D2283" s="819" t="str">
        <f t="shared" ref="D2283" si="2267">B2283&amp;" "&amp;" "&amp;C2283</f>
        <v>02-033  マァム</v>
      </c>
      <c r="E2283" s="853" t="s">
        <v>120</v>
      </c>
      <c r="F2283" s="821" t="s">
        <v>34</v>
      </c>
      <c r="G2283" s="833" t="s">
        <v>19</v>
      </c>
      <c r="H2283" s="822" t="s">
        <v>40</v>
      </c>
      <c r="I2283" s="15"/>
      <c r="J2283" s="15"/>
      <c r="K2283" s="50" t="s">
        <v>21</v>
      </c>
      <c r="L2283" s="312" t="s">
        <v>4255</v>
      </c>
      <c r="M2283" s="51" t="s">
        <v>1900</v>
      </c>
      <c r="N2283" s="52" t="s">
        <v>494</v>
      </c>
      <c r="O2283" s="824"/>
      <c r="P2283" s="271"/>
      <c r="Q2283" s="825">
        <v>1640</v>
      </c>
      <c r="R2283" s="826">
        <v>950</v>
      </c>
      <c r="S2283" s="827">
        <v>900</v>
      </c>
      <c r="T2283" s="828">
        <v>850</v>
      </c>
      <c r="U2283" s="829">
        <v>830</v>
      </c>
      <c r="V2283" s="830">
        <f t="shared" ref="V2283" si="2268">SUM(Q2283:U2284)</f>
        <v>5170</v>
      </c>
      <c r="W2283" s="824" t="s">
        <v>3389</v>
      </c>
      <c r="X2283" s="824"/>
      <c r="Y2283" s="706"/>
      <c r="Z2283" s="824"/>
    </row>
    <row r="2284" spans="1:26">
      <c r="A2284" s="817" t="s">
        <v>1240</v>
      </c>
      <c r="B2284" s="817"/>
      <c r="C2284" s="831" t="s">
        <v>183</v>
      </c>
      <c r="D2284" s="819" t="s">
        <v>2</v>
      </c>
      <c r="E2284" s="853" t="s">
        <v>120</v>
      </c>
      <c r="F2284" s="821" t="s">
        <v>34</v>
      </c>
      <c r="G2284" s="833" t="s">
        <v>19</v>
      </c>
      <c r="H2284" s="822" t="s">
        <v>40</v>
      </c>
      <c r="I2284" s="15"/>
      <c r="J2284" s="15"/>
      <c r="K2284" s="19"/>
      <c r="L2284" s="43"/>
      <c r="M2284" s="51"/>
      <c r="N2284" s="54"/>
      <c r="O2284" s="824"/>
      <c r="P2284" s="271"/>
      <c r="Q2284" s="825"/>
      <c r="R2284" s="826"/>
      <c r="S2284" s="827"/>
      <c r="T2284" s="828"/>
      <c r="U2284" s="829"/>
      <c r="V2284" s="830"/>
      <c r="W2284" s="824" t="s">
        <v>3389</v>
      </c>
      <c r="X2284" s="824"/>
      <c r="Y2284" s="706"/>
      <c r="Z2284" s="824"/>
    </row>
    <row r="2285" spans="1:26">
      <c r="A2285" s="817" t="s">
        <v>1240</v>
      </c>
      <c r="B2285" s="817" t="s">
        <v>1544</v>
      </c>
      <c r="C2285" s="831" t="s">
        <v>1649</v>
      </c>
      <c r="D2285" s="819" t="str">
        <f t="shared" ref="D2285" si="2269">B2285&amp;" "&amp;" "&amp;C2285</f>
        <v>02-034  ブラス</v>
      </c>
      <c r="E2285" s="853" t="s">
        <v>120</v>
      </c>
      <c r="F2285" s="821" t="s">
        <v>34</v>
      </c>
      <c r="G2285" s="822" t="s">
        <v>40</v>
      </c>
      <c r="H2285" s="822" t="s">
        <v>40</v>
      </c>
      <c r="I2285" s="15"/>
      <c r="J2285" s="15"/>
      <c r="K2285" s="7" t="s">
        <v>37</v>
      </c>
      <c r="L2285" s="114" t="s">
        <v>2780</v>
      </c>
      <c r="M2285" s="51" t="s">
        <v>3701</v>
      </c>
      <c r="N2285" s="52" t="s">
        <v>490</v>
      </c>
      <c r="O2285" s="824"/>
      <c r="P2285" s="271"/>
      <c r="Q2285" s="825">
        <v>1640</v>
      </c>
      <c r="R2285" s="826">
        <v>500</v>
      </c>
      <c r="S2285" s="827">
        <v>1310</v>
      </c>
      <c r="T2285" s="828">
        <v>750</v>
      </c>
      <c r="U2285" s="829">
        <v>920</v>
      </c>
      <c r="V2285" s="830">
        <f t="shared" ref="V2285" si="2270">SUM(Q2285:U2286)</f>
        <v>5120</v>
      </c>
      <c r="W2285" s="824"/>
      <c r="X2285" s="824"/>
      <c r="Y2285" s="706"/>
      <c r="Z2285" s="824"/>
    </row>
    <row r="2286" spans="1:26">
      <c r="A2286" s="817" t="s">
        <v>1240</v>
      </c>
      <c r="B2286" s="817"/>
      <c r="C2286" s="831" t="s">
        <v>1649</v>
      </c>
      <c r="D2286" s="819" t="s">
        <v>2</v>
      </c>
      <c r="E2286" s="853" t="s">
        <v>120</v>
      </c>
      <c r="F2286" s="821" t="s">
        <v>34</v>
      </c>
      <c r="G2286" s="822" t="s">
        <v>40</v>
      </c>
      <c r="H2286" s="822" t="s">
        <v>40</v>
      </c>
      <c r="I2286" s="15"/>
      <c r="J2286" s="15"/>
      <c r="K2286" s="19"/>
      <c r="L2286" s="43"/>
      <c r="M2286" s="51"/>
      <c r="N2286" s="54"/>
      <c r="O2286" s="824"/>
      <c r="P2286" s="271"/>
      <c r="Q2286" s="825"/>
      <c r="R2286" s="826"/>
      <c r="S2286" s="827"/>
      <c r="T2286" s="828"/>
      <c r="U2286" s="829"/>
      <c r="V2286" s="830"/>
      <c r="W2286" s="824"/>
      <c r="X2286" s="824"/>
      <c r="Y2286" s="706"/>
      <c r="Z2286" s="824"/>
    </row>
    <row r="2287" spans="1:26">
      <c r="A2287" s="817" t="s">
        <v>1240</v>
      </c>
      <c r="B2287" s="817" t="s">
        <v>1545</v>
      </c>
      <c r="C2287" s="831" t="s">
        <v>121</v>
      </c>
      <c r="D2287" s="819" t="str">
        <f t="shared" ref="D2287" si="2271">B2287&amp;" "&amp;" "&amp;C2287</f>
        <v>02-035  れんごく天馬</v>
      </c>
      <c r="E2287" s="853" t="s">
        <v>120</v>
      </c>
      <c r="F2287" s="857" t="s">
        <v>128</v>
      </c>
      <c r="G2287" s="835" t="s">
        <v>88</v>
      </c>
      <c r="H2287" s="842" t="s">
        <v>89</v>
      </c>
      <c r="I2287" s="15"/>
      <c r="J2287" s="15"/>
      <c r="K2287" s="46" t="s">
        <v>21</v>
      </c>
      <c r="L2287" s="41" t="s">
        <v>131</v>
      </c>
      <c r="M2287" s="51" t="s">
        <v>1901</v>
      </c>
      <c r="N2287" s="52" t="s">
        <v>491</v>
      </c>
      <c r="O2287" s="824"/>
      <c r="P2287" s="271"/>
      <c r="Q2287" s="825">
        <v>1560</v>
      </c>
      <c r="R2287" s="826">
        <v>1000</v>
      </c>
      <c r="S2287" s="827">
        <v>590</v>
      </c>
      <c r="T2287" s="828">
        <v>1110</v>
      </c>
      <c r="U2287" s="829">
        <v>760</v>
      </c>
      <c r="V2287" s="830">
        <f t="shared" ref="V2287" si="2272">SUM(Q2287:U2288)</f>
        <v>5020</v>
      </c>
      <c r="W2287" s="831" t="s">
        <v>3392</v>
      </c>
      <c r="X2287" s="824"/>
      <c r="Y2287" s="706"/>
      <c r="Z2287" s="824"/>
    </row>
    <row r="2288" spans="1:26">
      <c r="A2288" s="817" t="s">
        <v>1240</v>
      </c>
      <c r="B2288" s="817"/>
      <c r="C2288" s="831" t="s">
        <v>121</v>
      </c>
      <c r="D2288" s="819" t="s">
        <v>2</v>
      </c>
      <c r="E2288" s="853" t="s">
        <v>120</v>
      </c>
      <c r="F2288" s="857" t="s">
        <v>128</v>
      </c>
      <c r="G2288" s="835" t="s">
        <v>88</v>
      </c>
      <c r="H2288" s="842" t="s">
        <v>89</v>
      </c>
      <c r="I2288" s="17"/>
      <c r="J2288" s="17"/>
      <c r="K2288" s="20"/>
      <c r="L2288" s="16"/>
      <c r="M2288" s="51"/>
      <c r="N2288" s="54"/>
      <c r="O2288" s="824"/>
      <c r="P2288" s="271"/>
      <c r="Q2288" s="825"/>
      <c r="R2288" s="826"/>
      <c r="S2288" s="827"/>
      <c r="T2288" s="828"/>
      <c r="U2288" s="829"/>
      <c r="V2288" s="830"/>
      <c r="W2288" s="831" t="s">
        <v>3392</v>
      </c>
      <c r="X2288" s="824"/>
      <c r="Y2288" s="706"/>
      <c r="Z2288" s="824"/>
    </row>
    <row r="2289" spans="1:26">
      <c r="A2289" s="817" t="s">
        <v>1240</v>
      </c>
      <c r="B2289" s="817" t="s">
        <v>1546</v>
      </c>
      <c r="C2289" s="831" t="s">
        <v>638</v>
      </c>
      <c r="D2289" s="819" t="str">
        <f t="shared" ref="D2289" si="2273">B2289&amp;" "&amp;" "&amp;C2289</f>
        <v>02-036  あくま神官</v>
      </c>
      <c r="E2289" s="853" t="s">
        <v>120</v>
      </c>
      <c r="F2289" s="852" t="s">
        <v>75</v>
      </c>
      <c r="G2289" s="822" t="s">
        <v>40</v>
      </c>
      <c r="H2289" s="833" t="s">
        <v>19</v>
      </c>
      <c r="I2289" s="15"/>
      <c r="J2289" s="15"/>
      <c r="K2289" s="46" t="s">
        <v>21</v>
      </c>
      <c r="L2289" s="41" t="s">
        <v>131</v>
      </c>
      <c r="M2289" s="51" t="s">
        <v>1902</v>
      </c>
      <c r="N2289" s="52" t="s">
        <v>494</v>
      </c>
      <c r="O2289" s="824"/>
      <c r="P2289" s="271"/>
      <c r="Q2289" s="825">
        <v>1500</v>
      </c>
      <c r="R2289" s="826">
        <v>890</v>
      </c>
      <c r="S2289" s="827">
        <v>1240</v>
      </c>
      <c r="T2289" s="828">
        <v>680</v>
      </c>
      <c r="U2289" s="829">
        <v>750</v>
      </c>
      <c r="V2289" s="830">
        <f t="shared" ref="V2289" si="2274">SUM(Q2289:U2290)</f>
        <v>5060</v>
      </c>
      <c r="W2289" s="824" t="s">
        <v>4689</v>
      </c>
      <c r="X2289" s="824"/>
      <c r="Y2289" s="706"/>
      <c r="Z2289" s="824"/>
    </row>
    <row r="2290" spans="1:26">
      <c r="A2290" s="817" t="s">
        <v>1240</v>
      </c>
      <c r="B2290" s="817"/>
      <c r="C2290" s="831" t="s">
        <v>638</v>
      </c>
      <c r="D2290" s="819" t="s">
        <v>2</v>
      </c>
      <c r="E2290" s="853" t="s">
        <v>120</v>
      </c>
      <c r="F2290" s="852" t="s">
        <v>75</v>
      </c>
      <c r="G2290" s="822" t="s">
        <v>40</v>
      </c>
      <c r="H2290" s="833" t="s">
        <v>19</v>
      </c>
      <c r="I2290" s="15"/>
      <c r="J2290" s="15"/>
      <c r="K2290" s="20"/>
      <c r="L2290" s="16"/>
      <c r="M2290" s="51"/>
      <c r="N2290" s="54"/>
      <c r="O2290" s="824"/>
      <c r="P2290" s="271"/>
      <c r="Q2290" s="825"/>
      <c r="R2290" s="826"/>
      <c r="S2290" s="827"/>
      <c r="T2290" s="828"/>
      <c r="U2290" s="829"/>
      <c r="V2290" s="830"/>
      <c r="W2290" s="824" t="s">
        <v>4689</v>
      </c>
      <c r="X2290" s="824"/>
      <c r="Y2290" s="706"/>
      <c r="Z2290" s="824"/>
    </row>
    <row r="2291" spans="1:26">
      <c r="A2291" s="817" t="s">
        <v>1240</v>
      </c>
      <c r="B2291" s="817" t="s">
        <v>1547</v>
      </c>
      <c r="C2291" s="818" t="s">
        <v>262</v>
      </c>
      <c r="D2291" s="819" t="str">
        <f t="shared" ref="D2291" si="2275">B2291&amp;" "&amp;" "&amp;C2291</f>
        <v>02-037  じごくのつかい</v>
      </c>
      <c r="E2291" s="853" t="s">
        <v>120</v>
      </c>
      <c r="F2291" s="852" t="s">
        <v>75</v>
      </c>
      <c r="G2291" s="822" t="s">
        <v>40</v>
      </c>
      <c r="H2291" s="822" t="s">
        <v>40</v>
      </c>
      <c r="I2291" s="17"/>
      <c r="J2291" s="17"/>
      <c r="K2291" s="7" t="s">
        <v>37</v>
      </c>
      <c r="L2291" s="47" t="s">
        <v>453</v>
      </c>
      <c r="M2291" s="51" t="s">
        <v>1428</v>
      </c>
      <c r="N2291" s="52" t="s">
        <v>491</v>
      </c>
      <c r="O2291" s="824"/>
      <c r="P2291" s="271"/>
      <c r="Q2291" s="825">
        <v>1510</v>
      </c>
      <c r="R2291" s="826">
        <v>860</v>
      </c>
      <c r="S2291" s="827">
        <v>1240</v>
      </c>
      <c r="T2291" s="828">
        <v>710</v>
      </c>
      <c r="U2291" s="829">
        <v>780</v>
      </c>
      <c r="V2291" s="830">
        <f t="shared" ref="V2291" si="2276">SUM(Q2291:U2292)</f>
        <v>5100</v>
      </c>
      <c r="W2291" s="824" t="s">
        <v>4689</v>
      </c>
      <c r="X2291" s="824"/>
      <c r="Y2291" s="706"/>
      <c r="Z2291" s="824"/>
    </row>
    <row r="2292" spans="1:26">
      <c r="A2292" s="817" t="s">
        <v>1240</v>
      </c>
      <c r="B2292" s="817"/>
      <c r="C2292" s="818" t="s">
        <v>262</v>
      </c>
      <c r="D2292" s="819" t="s">
        <v>2</v>
      </c>
      <c r="E2292" s="853" t="s">
        <v>120</v>
      </c>
      <c r="F2292" s="852" t="s">
        <v>75</v>
      </c>
      <c r="G2292" s="822" t="s">
        <v>40</v>
      </c>
      <c r="H2292" s="822" t="s">
        <v>40</v>
      </c>
      <c r="I2292" s="17"/>
      <c r="J2292" s="17"/>
      <c r="K2292" s="20"/>
      <c r="L2292" s="16"/>
      <c r="M2292" s="51"/>
      <c r="N2292" s="54"/>
      <c r="O2292" s="824"/>
      <c r="P2292" s="271"/>
      <c r="Q2292" s="825"/>
      <c r="R2292" s="826"/>
      <c r="S2292" s="827"/>
      <c r="T2292" s="828"/>
      <c r="U2292" s="829"/>
      <c r="V2292" s="830"/>
      <c r="W2292" s="824" t="s">
        <v>4689</v>
      </c>
      <c r="X2292" s="824"/>
      <c r="Y2292" s="706"/>
      <c r="Z2292" s="824"/>
    </row>
    <row r="2293" spans="1:26">
      <c r="A2293" s="817" t="s">
        <v>1240</v>
      </c>
      <c r="B2293" s="817" t="s">
        <v>1548</v>
      </c>
      <c r="C2293" s="831" t="s">
        <v>123</v>
      </c>
      <c r="D2293" s="819" t="str">
        <f t="shared" ref="D2293" si="2277">B2293&amp;" "&amp;" "&amp;C2293</f>
        <v>02-038  ばくだん岩</v>
      </c>
      <c r="E2293" s="853" t="s">
        <v>120</v>
      </c>
      <c r="F2293" s="855" t="s">
        <v>130</v>
      </c>
      <c r="G2293" s="833" t="s">
        <v>19</v>
      </c>
      <c r="H2293" s="833" t="s">
        <v>19</v>
      </c>
      <c r="I2293" s="17"/>
      <c r="J2293" s="17"/>
      <c r="K2293" s="50" t="s">
        <v>21</v>
      </c>
      <c r="L2293" s="49" t="s">
        <v>104</v>
      </c>
      <c r="M2293" s="51" t="s">
        <v>1903</v>
      </c>
      <c r="N2293" s="52" t="s">
        <v>495</v>
      </c>
      <c r="O2293" s="824"/>
      <c r="P2293" s="271"/>
      <c r="Q2293" s="825">
        <v>1640</v>
      </c>
      <c r="R2293" s="826">
        <v>1030</v>
      </c>
      <c r="S2293" s="827">
        <v>580</v>
      </c>
      <c r="T2293" s="828">
        <v>670</v>
      </c>
      <c r="U2293" s="829">
        <v>1180</v>
      </c>
      <c r="V2293" s="830">
        <f t="shared" ref="V2293" si="2278">SUM(Q2293:U2294)</f>
        <v>5100</v>
      </c>
      <c r="W2293" s="824"/>
      <c r="X2293" s="824"/>
      <c r="Y2293" s="706"/>
      <c r="Z2293" s="824"/>
    </row>
    <row r="2294" spans="1:26">
      <c r="A2294" s="817" t="s">
        <v>1240</v>
      </c>
      <c r="B2294" s="817"/>
      <c r="C2294" s="831" t="s">
        <v>123</v>
      </c>
      <c r="D2294" s="819" t="s">
        <v>2</v>
      </c>
      <c r="E2294" s="853" t="s">
        <v>120</v>
      </c>
      <c r="F2294" s="855" t="s">
        <v>130</v>
      </c>
      <c r="G2294" s="833" t="s">
        <v>19</v>
      </c>
      <c r="H2294" s="833" t="s">
        <v>19</v>
      </c>
      <c r="I2294" s="17"/>
      <c r="J2294" s="17"/>
      <c r="K2294" s="20"/>
      <c r="L2294" s="16"/>
      <c r="M2294" s="51"/>
      <c r="N2294" s="54"/>
      <c r="O2294" s="824"/>
      <c r="P2294" s="271"/>
      <c r="Q2294" s="825"/>
      <c r="R2294" s="826"/>
      <c r="S2294" s="827"/>
      <c r="T2294" s="828"/>
      <c r="U2294" s="829"/>
      <c r="V2294" s="830"/>
      <c r="W2294" s="824"/>
      <c r="X2294" s="824"/>
      <c r="Y2294" s="706"/>
      <c r="Z2294" s="824"/>
    </row>
    <row r="2295" spans="1:26">
      <c r="A2295" s="817" t="s">
        <v>1240</v>
      </c>
      <c r="B2295" s="817" t="s">
        <v>1549</v>
      </c>
      <c r="C2295" s="831" t="s">
        <v>125</v>
      </c>
      <c r="D2295" s="819" t="str">
        <f t="shared" ref="D2295" si="2279">B2295&amp;" "&amp;" "&amp;C2295</f>
        <v>02-039  アークデーモン</v>
      </c>
      <c r="E2295" s="853" t="s">
        <v>120</v>
      </c>
      <c r="F2295" s="852" t="s">
        <v>75</v>
      </c>
      <c r="G2295" s="833" t="s">
        <v>19</v>
      </c>
      <c r="H2295" s="822" t="s">
        <v>40</v>
      </c>
      <c r="I2295" s="17"/>
      <c r="J2295" s="17"/>
      <c r="K2295" s="50" t="s">
        <v>21</v>
      </c>
      <c r="L2295" s="312" t="s">
        <v>4255</v>
      </c>
      <c r="M2295" s="51" t="s">
        <v>1904</v>
      </c>
      <c r="N2295" s="52" t="s">
        <v>491</v>
      </c>
      <c r="O2295" s="824"/>
      <c r="P2295" s="271"/>
      <c r="Q2295" s="825">
        <v>1580</v>
      </c>
      <c r="R2295" s="826">
        <v>970</v>
      </c>
      <c r="S2295" s="827">
        <v>1030</v>
      </c>
      <c r="T2295" s="828">
        <v>720</v>
      </c>
      <c r="U2295" s="829">
        <v>820</v>
      </c>
      <c r="V2295" s="830">
        <f t="shared" ref="V2295" si="2280">SUM(Q2295:U2296)</f>
        <v>5120</v>
      </c>
      <c r="W2295" s="824" t="s">
        <v>4260</v>
      </c>
      <c r="X2295" s="824"/>
      <c r="Y2295" s="706"/>
      <c r="Z2295" s="824"/>
    </row>
    <row r="2296" spans="1:26">
      <c r="A2296" s="817" t="s">
        <v>1240</v>
      </c>
      <c r="B2296" s="817"/>
      <c r="C2296" s="831" t="s">
        <v>125</v>
      </c>
      <c r="D2296" s="819" t="s">
        <v>2</v>
      </c>
      <c r="E2296" s="853" t="s">
        <v>120</v>
      </c>
      <c r="F2296" s="852" t="s">
        <v>75</v>
      </c>
      <c r="G2296" s="833" t="s">
        <v>19</v>
      </c>
      <c r="H2296" s="822" t="s">
        <v>40</v>
      </c>
      <c r="I2296" s="17"/>
      <c r="J2296" s="17"/>
      <c r="K2296" s="20"/>
      <c r="L2296" s="16"/>
      <c r="M2296" s="51"/>
      <c r="N2296" s="54"/>
      <c r="O2296" s="824"/>
      <c r="P2296" s="271"/>
      <c r="Q2296" s="825"/>
      <c r="R2296" s="826"/>
      <c r="S2296" s="827"/>
      <c r="T2296" s="828"/>
      <c r="U2296" s="829"/>
      <c r="V2296" s="830"/>
      <c r="W2296" s="824" t="s">
        <v>4260</v>
      </c>
      <c r="X2296" s="824"/>
      <c r="Y2296" s="706"/>
      <c r="Z2296" s="824"/>
    </row>
    <row r="2297" spans="1:26">
      <c r="A2297" s="817" t="s">
        <v>1240</v>
      </c>
      <c r="B2297" s="817" t="s">
        <v>1550</v>
      </c>
      <c r="C2297" s="831" t="s">
        <v>1220</v>
      </c>
      <c r="D2297" s="819" t="str">
        <f t="shared" ref="D2297" si="2281">B2297&amp;" "&amp;" "&amp;C2297</f>
        <v>02-040  フレイム</v>
      </c>
      <c r="E2297" s="853" t="s">
        <v>120</v>
      </c>
      <c r="F2297" s="855" t="s">
        <v>130</v>
      </c>
      <c r="G2297" s="833" t="s">
        <v>19</v>
      </c>
      <c r="H2297" s="842" t="s">
        <v>89</v>
      </c>
      <c r="I2297" s="15"/>
      <c r="J2297" s="15"/>
      <c r="K2297" s="50" t="s">
        <v>21</v>
      </c>
      <c r="L2297" s="312" t="s">
        <v>4255</v>
      </c>
      <c r="M2297" s="51" t="s">
        <v>1905</v>
      </c>
      <c r="N2297" s="52" t="s">
        <v>491</v>
      </c>
      <c r="O2297" s="824"/>
      <c r="P2297" s="271"/>
      <c r="Q2297" s="825">
        <v>1570</v>
      </c>
      <c r="R2297" s="826">
        <v>820</v>
      </c>
      <c r="S2297" s="827">
        <v>1060</v>
      </c>
      <c r="T2297" s="828">
        <v>760</v>
      </c>
      <c r="U2297" s="829">
        <v>880</v>
      </c>
      <c r="V2297" s="830">
        <f t="shared" ref="V2297" si="2282">SUM(Q2297:U2298)</f>
        <v>5090</v>
      </c>
      <c r="W2297" s="831" t="s">
        <v>3392</v>
      </c>
      <c r="X2297" s="824"/>
      <c r="Y2297" s="706"/>
      <c r="Z2297" s="824"/>
    </row>
    <row r="2298" spans="1:26">
      <c r="A2298" s="817" t="s">
        <v>1240</v>
      </c>
      <c r="B2298" s="817"/>
      <c r="C2298" s="831" t="s">
        <v>1220</v>
      </c>
      <c r="D2298" s="819" t="s">
        <v>2</v>
      </c>
      <c r="E2298" s="853" t="s">
        <v>120</v>
      </c>
      <c r="F2298" s="855" t="s">
        <v>130</v>
      </c>
      <c r="G2298" s="833" t="s">
        <v>19</v>
      </c>
      <c r="H2298" s="842" t="s">
        <v>89</v>
      </c>
      <c r="I2298" s="15"/>
      <c r="J2298" s="15"/>
      <c r="K2298" s="20"/>
      <c r="L2298" s="16"/>
      <c r="M2298" s="51"/>
      <c r="N2298" s="54"/>
      <c r="O2298" s="824"/>
      <c r="P2298" s="271"/>
      <c r="Q2298" s="825"/>
      <c r="R2298" s="826"/>
      <c r="S2298" s="827"/>
      <c r="T2298" s="828"/>
      <c r="U2298" s="829"/>
      <c r="V2298" s="830"/>
      <c r="W2298" s="831" t="s">
        <v>3392</v>
      </c>
      <c r="X2298" s="824"/>
      <c r="Y2298" s="706"/>
      <c r="Z2298" s="824"/>
    </row>
    <row r="2299" spans="1:26">
      <c r="A2299" s="817" t="s">
        <v>1240</v>
      </c>
      <c r="B2299" s="817" t="s">
        <v>1551</v>
      </c>
      <c r="C2299" s="831" t="s">
        <v>1221</v>
      </c>
      <c r="D2299" s="819" t="str">
        <f t="shared" ref="D2299" si="2283">B2299&amp;" "&amp;" "&amp;C2299</f>
        <v>02-041  ブリザード</v>
      </c>
      <c r="E2299" s="853" t="s">
        <v>120</v>
      </c>
      <c r="F2299" s="855" t="s">
        <v>130</v>
      </c>
      <c r="G2299" s="833" t="s">
        <v>19</v>
      </c>
      <c r="H2299" s="842" t="s">
        <v>89</v>
      </c>
      <c r="I2299" s="17"/>
      <c r="J2299" s="17"/>
      <c r="K2299" s="46" t="s">
        <v>21</v>
      </c>
      <c r="L2299" s="41" t="s">
        <v>3</v>
      </c>
      <c r="M2299" s="37" t="s">
        <v>2025</v>
      </c>
      <c r="N2299" s="52" t="s">
        <v>494</v>
      </c>
      <c r="O2299" s="824"/>
      <c r="P2299" s="271"/>
      <c r="Q2299" s="825">
        <v>1570</v>
      </c>
      <c r="R2299" s="826">
        <v>930</v>
      </c>
      <c r="S2299" s="827">
        <v>920</v>
      </c>
      <c r="T2299" s="828">
        <v>820</v>
      </c>
      <c r="U2299" s="829">
        <v>850</v>
      </c>
      <c r="V2299" s="830">
        <f t="shared" ref="V2299" si="2284">SUM(Q2299:U2300)</f>
        <v>5090</v>
      </c>
      <c r="W2299" s="831" t="s">
        <v>3394</v>
      </c>
      <c r="X2299" s="824"/>
      <c r="Y2299" s="706"/>
      <c r="Z2299" s="824"/>
    </row>
    <row r="2300" spans="1:26">
      <c r="A2300" s="817" t="s">
        <v>1240</v>
      </c>
      <c r="B2300" s="817"/>
      <c r="C2300" s="831" t="s">
        <v>1221</v>
      </c>
      <c r="D2300" s="819" t="s">
        <v>2</v>
      </c>
      <c r="E2300" s="853" t="s">
        <v>120</v>
      </c>
      <c r="F2300" s="855" t="s">
        <v>130</v>
      </c>
      <c r="G2300" s="833" t="s">
        <v>19</v>
      </c>
      <c r="H2300" s="842" t="s">
        <v>89</v>
      </c>
      <c r="I2300" s="17"/>
      <c r="J2300" s="17"/>
      <c r="K2300" s="20"/>
      <c r="L2300" s="16"/>
      <c r="M2300" s="51"/>
      <c r="N2300" s="54"/>
      <c r="O2300" s="824"/>
      <c r="P2300" s="271"/>
      <c r="Q2300" s="825"/>
      <c r="R2300" s="826"/>
      <c r="S2300" s="827"/>
      <c r="T2300" s="828"/>
      <c r="U2300" s="829"/>
      <c r="V2300" s="830"/>
      <c r="W2300" s="831" t="s">
        <v>3394</v>
      </c>
      <c r="X2300" s="824"/>
      <c r="Y2300" s="706"/>
      <c r="Z2300" s="824"/>
    </row>
    <row r="2301" spans="1:26">
      <c r="A2301" s="817" t="s">
        <v>1240</v>
      </c>
      <c r="B2301" s="817" t="s">
        <v>1552</v>
      </c>
      <c r="C2301" s="818" t="s">
        <v>266</v>
      </c>
      <c r="D2301" s="819" t="str">
        <f t="shared" ref="D2301" si="2285">B2301&amp;" "&amp;" "&amp;C2301</f>
        <v>02-042  グレイトドラゴン</v>
      </c>
      <c r="E2301" s="853" t="s">
        <v>120</v>
      </c>
      <c r="F2301" s="832" t="s">
        <v>35</v>
      </c>
      <c r="G2301" s="842" t="s">
        <v>89</v>
      </c>
      <c r="H2301" s="842" t="s">
        <v>89</v>
      </c>
      <c r="I2301" s="17"/>
      <c r="J2301" s="17"/>
      <c r="K2301" s="46" t="s">
        <v>21</v>
      </c>
      <c r="L2301" s="41" t="s">
        <v>131</v>
      </c>
      <c r="M2301" s="51" t="s">
        <v>1906</v>
      </c>
      <c r="N2301" s="52" t="s">
        <v>491</v>
      </c>
      <c r="O2301" s="824"/>
      <c r="P2301" s="271"/>
      <c r="Q2301" s="825">
        <v>1700</v>
      </c>
      <c r="R2301" s="826">
        <v>1100</v>
      </c>
      <c r="S2301" s="827">
        <v>620</v>
      </c>
      <c r="T2301" s="828">
        <v>720</v>
      </c>
      <c r="U2301" s="829">
        <v>990</v>
      </c>
      <c r="V2301" s="830">
        <f t="shared" ref="V2301" si="2286">SUM(Q2301:U2302)</f>
        <v>5130</v>
      </c>
      <c r="W2301" s="824"/>
      <c r="X2301" s="824"/>
      <c r="Y2301" s="706"/>
      <c r="Z2301" s="824"/>
    </row>
    <row r="2302" spans="1:26">
      <c r="A2302" s="817" t="s">
        <v>1240</v>
      </c>
      <c r="B2302" s="817"/>
      <c r="C2302" s="818" t="s">
        <v>266</v>
      </c>
      <c r="D2302" s="819" t="s">
        <v>2</v>
      </c>
      <c r="E2302" s="853" t="s">
        <v>120</v>
      </c>
      <c r="F2302" s="832" t="s">
        <v>35</v>
      </c>
      <c r="G2302" s="842" t="s">
        <v>89</v>
      </c>
      <c r="H2302" s="842" t="s">
        <v>89</v>
      </c>
      <c r="I2302" s="17"/>
      <c r="J2302" s="17"/>
      <c r="K2302" s="20"/>
      <c r="L2302" s="16"/>
      <c r="M2302" s="51"/>
      <c r="N2302" s="54"/>
      <c r="O2302" s="824"/>
      <c r="P2302" s="271"/>
      <c r="Q2302" s="825"/>
      <c r="R2302" s="826"/>
      <c r="S2302" s="827"/>
      <c r="T2302" s="828"/>
      <c r="U2302" s="829"/>
      <c r="V2302" s="830"/>
      <c r="W2302" s="824"/>
      <c r="X2302" s="824"/>
      <c r="Y2302" s="706"/>
      <c r="Z2302" s="824"/>
    </row>
    <row r="2303" spans="1:26">
      <c r="A2303" s="817" t="s">
        <v>1240</v>
      </c>
      <c r="B2303" s="817" t="s">
        <v>1553</v>
      </c>
      <c r="C2303" s="818" t="s">
        <v>254</v>
      </c>
      <c r="D2303" s="819" t="str">
        <f t="shared" ref="D2303" si="2287">B2303&amp;" "&amp;" "&amp;C2303</f>
        <v>02-043  ギガントドラゴン</v>
      </c>
      <c r="E2303" s="853" t="s">
        <v>120</v>
      </c>
      <c r="F2303" s="832" t="s">
        <v>35</v>
      </c>
      <c r="G2303" s="833" t="s">
        <v>19</v>
      </c>
      <c r="H2303" s="833" t="s">
        <v>19</v>
      </c>
      <c r="I2303" s="17"/>
      <c r="J2303" s="17"/>
      <c r="K2303" s="7" t="s">
        <v>37</v>
      </c>
      <c r="L2303" s="41" t="s">
        <v>98</v>
      </c>
      <c r="M2303" s="51" t="s">
        <v>1907</v>
      </c>
      <c r="N2303" s="52" t="s">
        <v>491</v>
      </c>
      <c r="O2303" s="824"/>
      <c r="P2303" s="271"/>
      <c r="Q2303" s="825">
        <v>1710</v>
      </c>
      <c r="R2303" s="826">
        <v>1080</v>
      </c>
      <c r="S2303" s="827">
        <v>450</v>
      </c>
      <c r="T2303" s="828">
        <v>630</v>
      </c>
      <c r="U2303" s="829">
        <v>1260</v>
      </c>
      <c r="V2303" s="830">
        <f t="shared" ref="V2303" si="2288">SUM(Q2303:U2304)</f>
        <v>5130</v>
      </c>
      <c r="W2303" s="824" t="s">
        <v>4451</v>
      </c>
      <c r="X2303" s="824"/>
      <c r="Y2303" s="706"/>
      <c r="Z2303" s="824"/>
    </row>
    <row r="2304" spans="1:26">
      <c r="A2304" s="817" t="s">
        <v>1240</v>
      </c>
      <c r="B2304" s="817"/>
      <c r="C2304" s="818" t="s">
        <v>254</v>
      </c>
      <c r="D2304" s="819" t="s">
        <v>2</v>
      </c>
      <c r="E2304" s="853" t="s">
        <v>120</v>
      </c>
      <c r="F2304" s="832" t="s">
        <v>35</v>
      </c>
      <c r="G2304" s="833" t="s">
        <v>19</v>
      </c>
      <c r="H2304" s="833" t="s">
        <v>19</v>
      </c>
      <c r="I2304" s="17"/>
      <c r="J2304" s="17"/>
      <c r="K2304" s="20"/>
      <c r="L2304" s="16"/>
      <c r="M2304" s="51"/>
      <c r="N2304" s="54"/>
      <c r="O2304" s="824"/>
      <c r="P2304" s="271"/>
      <c r="Q2304" s="825"/>
      <c r="R2304" s="826"/>
      <c r="S2304" s="827"/>
      <c r="T2304" s="828"/>
      <c r="U2304" s="829"/>
      <c r="V2304" s="830"/>
      <c r="W2304" s="824" t="s">
        <v>4451</v>
      </c>
      <c r="X2304" s="824"/>
      <c r="Y2304" s="706"/>
      <c r="Z2304" s="824"/>
    </row>
    <row r="2305" spans="1:26">
      <c r="A2305" s="817" t="s">
        <v>1240</v>
      </c>
      <c r="B2305" s="817" t="s">
        <v>1554</v>
      </c>
      <c r="C2305" s="818" t="s">
        <v>541</v>
      </c>
      <c r="D2305" s="819" t="str">
        <f t="shared" ref="D2305" si="2289">B2305&amp;" "&amp;" "&amp;C2305</f>
        <v>02-044  キラーアーマー</v>
      </c>
      <c r="E2305" s="853" t="s">
        <v>120</v>
      </c>
      <c r="F2305" s="851" t="s">
        <v>78</v>
      </c>
      <c r="G2305" s="833" t="s">
        <v>19</v>
      </c>
      <c r="H2305" s="833" t="s">
        <v>19</v>
      </c>
      <c r="I2305" s="17"/>
      <c r="J2305" s="17"/>
      <c r="K2305" s="7" t="s">
        <v>37</v>
      </c>
      <c r="L2305" s="114" t="s">
        <v>2780</v>
      </c>
      <c r="M2305" s="51" t="s">
        <v>1429</v>
      </c>
      <c r="N2305" s="52" t="s">
        <v>491</v>
      </c>
      <c r="O2305" s="824"/>
      <c r="P2305" s="271"/>
      <c r="Q2305" s="825">
        <v>1640</v>
      </c>
      <c r="R2305" s="826">
        <v>1100</v>
      </c>
      <c r="S2305" s="827">
        <v>580</v>
      </c>
      <c r="T2305" s="828">
        <v>610</v>
      </c>
      <c r="U2305" s="829">
        <v>1170</v>
      </c>
      <c r="V2305" s="830">
        <f t="shared" ref="V2305" si="2290">SUM(Q2305:U2306)</f>
        <v>5100</v>
      </c>
      <c r="W2305" s="824"/>
      <c r="X2305" s="824"/>
      <c r="Y2305" s="706"/>
      <c r="Z2305" s="824"/>
    </row>
    <row r="2306" spans="1:26">
      <c r="A2306" s="817" t="s">
        <v>1240</v>
      </c>
      <c r="B2306" s="817"/>
      <c r="C2306" s="818" t="s">
        <v>541</v>
      </c>
      <c r="D2306" s="819" t="s">
        <v>2</v>
      </c>
      <c r="E2306" s="853" t="s">
        <v>120</v>
      </c>
      <c r="F2306" s="851" t="s">
        <v>78</v>
      </c>
      <c r="G2306" s="833" t="s">
        <v>19</v>
      </c>
      <c r="H2306" s="833" t="s">
        <v>19</v>
      </c>
      <c r="I2306" s="17"/>
      <c r="J2306" s="17"/>
      <c r="K2306" s="20"/>
      <c r="L2306" s="16"/>
      <c r="M2306" s="51"/>
      <c r="N2306" s="54"/>
      <c r="O2306" s="824"/>
      <c r="P2306" s="271"/>
      <c r="Q2306" s="825"/>
      <c r="R2306" s="826"/>
      <c r="S2306" s="827"/>
      <c r="T2306" s="828"/>
      <c r="U2306" s="829"/>
      <c r="V2306" s="830"/>
      <c r="W2306" s="824"/>
      <c r="X2306" s="824"/>
      <c r="Y2306" s="706"/>
      <c r="Z2306" s="824"/>
    </row>
    <row r="2307" spans="1:26">
      <c r="A2307" s="817" t="s">
        <v>1240</v>
      </c>
      <c r="B2307" s="817" t="s">
        <v>1555</v>
      </c>
      <c r="C2307" s="818" t="s">
        <v>318</v>
      </c>
      <c r="D2307" s="819" t="str">
        <f t="shared" ref="D2307" si="2291">B2307&amp;" "&amp;" "&amp;C2307</f>
        <v>02-045  マミー</v>
      </c>
      <c r="E2307" s="853" t="s">
        <v>120</v>
      </c>
      <c r="F2307" s="856" t="s">
        <v>129</v>
      </c>
      <c r="G2307" s="833" t="s">
        <v>19</v>
      </c>
      <c r="H2307" s="833" t="s">
        <v>19</v>
      </c>
      <c r="I2307" s="17"/>
      <c r="J2307" s="17"/>
      <c r="K2307" s="7" t="s">
        <v>37</v>
      </c>
      <c r="L2307" s="41" t="s">
        <v>98</v>
      </c>
      <c r="M2307" s="51" t="s">
        <v>1430</v>
      </c>
      <c r="N2307" s="52" t="s">
        <v>491</v>
      </c>
      <c r="O2307" s="824"/>
      <c r="P2307" s="271"/>
      <c r="Q2307" s="825">
        <v>1610</v>
      </c>
      <c r="R2307" s="826">
        <v>1070</v>
      </c>
      <c r="S2307" s="827">
        <v>550</v>
      </c>
      <c r="T2307" s="828">
        <v>720</v>
      </c>
      <c r="U2307" s="829">
        <v>1140</v>
      </c>
      <c r="V2307" s="830">
        <f t="shared" ref="V2307" si="2292">SUM(Q2307:U2308)</f>
        <v>5090</v>
      </c>
      <c r="W2307" s="824"/>
      <c r="X2307" s="824"/>
      <c r="Y2307" s="706"/>
      <c r="Z2307" s="824"/>
    </row>
    <row r="2308" spans="1:26">
      <c r="A2308" s="817" t="s">
        <v>1240</v>
      </c>
      <c r="B2308" s="817"/>
      <c r="C2308" s="818" t="s">
        <v>318</v>
      </c>
      <c r="D2308" s="819" t="s">
        <v>2</v>
      </c>
      <c r="E2308" s="853" t="s">
        <v>120</v>
      </c>
      <c r="F2308" s="856" t="s">
        <v>129</v>
      </c>
      <c r="G2308" s="833" t="s">
        <v>19</v>
      </c>
      <c r="H2308" s="833" t="s">
        <v>19</v>
      </c>
      <c r="I2308" s="17"/>
      <c r="J2308" s="17"/>
      <c r="K2308" s="20"/>
      <c r="L2308" s="41"/>
      <c r="M2308" s="51"/>
      <c r="N2308" s="54"/>
      <c r="O2308" s="824"/>
      <c r="P2308" s="271"/>
      <c r="Q2308" s="825"/>
      <c r="R2308" s="826"/>
      <c r="S2308" s="827"/>
      <c r="T2308" s="828"/>
      <c r="U2308" s="829"/>
      <c r="V2308" s="830"/>
      <c r="W2308" s="824"/>
      <c r="X2308" s="824"/>
      <c r="Y2308" s="706"/>
      <c r="Z2308" s="824"/>
    </row>
    <row r="2309" spans="1:26">
      <c r="A2309" s="817" t="s">
        <v>1240</v>
      </c>
      <c r="B2309" s="817" t="s">
        <v>1556</v>
      </c>
      <c r="C2309" s="831" t="s">
        <v>2</v>
      </c>
      <c r="D2309" s="819" t="str">
        <f t="shared" ref="D2309" si="2293">B2309&amp;" "&amp;" "&amp;C2309</f>
        <v>02-046  ダイ</v>
      </c>
      <c r="E2309" s="850" t="s">
        <v>36</v>
      </c>
      <c r="F2309" s="821" t="s">
        <v>34</v>
      </c>
      <c r="G2309" s="833" t="s">
        <v>19</v>
      </c>
      <c r="H2309" s="833" t="s">
        <v>19</v>
      </c>
      <c r="I2309" s="17"/>
      <c r="J2309" s="17"/>
      <c r="K2309" s="7" t="s">
        <v>37</v>
      </c>
      <c r="L2309" s="47" t="s">
        <v>453</v>
      </c>
      <c r="M2309" s="51" t="s">
        <v>1431</v>
      </c>
      <c r="N2309" s="52" t="s">
        <v>491</v>
      </c>
      <c r="O2309" s="824"/>
      <c r="P2309" s="271"/>
      <c r="Q2309" s="825">
        <v>1960</v>
      </c>
      <c r="R2309" s="826">
        <v>1380</v>
      </c>
      <c r="S2309" s="827">
        <v>580</v>
      </c>
      <c r="T2309" s="828">
        <v>1060</v>
      </c>
      <c r="U2309" s="829">
        <v>910</v>
      </c>
      <c r="V2309" s="830">
        <f t="shared" ref="V2309" si="2294">SUM(Q2309:U2310)</f>
        <v>5890</v>
      </c>
      <c r="W2309" s="824" t="s">
        <v>3389</v>
      </c>
      <c r="X2309" s="824"/>
      <c r="Y2309" s="706"/>
      <c r="Z2309" s="824"/>
    </row>
    <row r="2310" spans="1:26">
      <c r="A2310" s="817" t="s">
        <v>1240</v>
      </c>
      <c r="B2310" s="817"/>
      <c r="C2310" s="831" t="s">
        <v>2</v>
      </c>
      <c r="D2310" s="819" t="s">
        <v>2</v>
      </c>
      <c r="E2310" s="850" t="s">
        <v>36</v>
      </c>
      <c r="F2310" s="821" t="s">
        <v>34</v>
      </c>
      <c r="G2310" s="833" t="s">
        <v>19</v>
      </c>
      <c r="H2310" s="833" t="s">
        <v>19</v>
      </c>
      <c r="I2310" s="17"/>
      <c r="J2310" s="17"/>
      <c r="K2310" s="50" t="s">
        <v>21</v>
      </c>
      <c r="L2310" s="47" t="s">
        <v>105</v>
      </c>
      <c r="M2310" s="51" t="s">
        <v>1908</v>
      </c>
      <c r="N2310" s="54" t="s">
        <v>490</v>
      </c>
      <c r="O2310" s="824"/>
      <c r="P2310" s="271"/>
      <c r="Q2310" s="825"/>
      <c r="R2310" s="826"/>
      <c r="S2310" s="827"/>
      <c r="T2310" s="828"/>
      <c r="U2310" s="829"/>
      <c r="V2310" s="830"/>
      <c r="W2310" s="824" t="s">
        <v>3389</v>
      </c>
      <c r="X2310" s="824"/>
      <c r="Y2310" s="706"/>
      <c r="Z2310" s="824"/>
    </row>
    <row r="2311" spans="1:26">
      <c r="A2311" s="817" t="s">
        <v>1240</v>
      </c>
      <c r="B2311" s="817" t="s">
        <v>1557</v>
      </c>
      <c r="C2311" s="831" t="s">
        <v>38</v>
      </c>
      <c r="D2311" s="819" t="str">
        <f t="shared" ref="D2311" si="2295">B2311&amp;" "&amp;" "&amp;C2311</f>
        <v>02-047  ポップ</v>
      </c>
      <c r="E2311" s="850" t="s">
        <v>36</v>
      </c>
      <c r="F2311" s="821" t="s">
        <v>34</v>
      </c>
      <c r="G2311" s="822" t="s">
        <v>40</v>
      </c>
      <c r="H2311" s="822" t="s">
        <v>40</v>
      </c>
      <c r="I2311" s="17"/>
      <c r="J2311" s="17"/>
      <c r="K2311" s="7" t="s">
        <v>37</v>
      </c>
      <c r="L2311" s="41" t="s">
        <v>98</v>
      </c>
      <c r="M2311" s="51" t="s">
        <v>1909</v>
      </c>
      <c r="N2311" s="52" t="s">
        <v>491</v>
      </c>
      <c r="O2311" s="824"/>
      <c r="P2311" s="271"/>
      <c r="Q2311" s="825">
        <v>1830</v>
      </c>
      <c r="R2311" s="826">
        <v>640</v>
      </c>
      <c r="S2311" s="827">
        <v>1470</v>
      </c>
      <c r="T2311" s="828">
        <v>1040</v>
      </c>
      <c r="U2311" s="829">
        <v>880</v>
      </c>
      <c r="V2311" s="830">
        <f t="shared" ref="V2311" si="2296">SUM(Q2311:U2312)</f>
        <v>5860</v>
      </c>
      <c r="W2311" s="824" t="s">
        <v>3389</v>
      </c>
      <c r="X2311" s="824"/>
      <c r="Y2311" s="706"/>
      <c r="Z2311" s="824"/>
    </row>
    <row r="2312" spans="1:26">
      <c r="A2312" s="817" t="s">
        <v>1240</v>
      </c>
      <c r="B2312" s="817"/>
      <c r="C2312" s="831" t="s">
        <v>38</v>
      </c>
      <c r="D2312" s="819" t="s">
        <v>2</v>
      </c>
      <c r="E2312" s="850" t="s">
        <v>36</v>
      </c>
      <c r="F2312" s="821" t="s">
        <v>34</v>
      </c>
      <c r="G2312" s="822" t="s">
        <v>40</v>
      </c>
      <c r="H2312" s="822" t="s">
        <v>40</v>
      </c>
      <c r="I2312" s="17"/>
      <c r="J2312" s="17"/>
      <c r="K2312" s="46" t="s">
        <v>21</v>
      </c>
      <c r="L2312" s="41" t="s">
        <v>131</v>
      </c>
      <c r="M2312" s="51" t="s">
        <v>1910</v>
      </c>
      <c r="N2312" s="54" t="s">
        <v>491</v>
      </c>
      <c r="O2312" s="824"/>
      <c r="P2312" s="271"/>
      <c r="Q2312" s="825"/>
      <c r="R2312" s="826"/>
      <c r="S2312" s="827"/>
      <c r="T2312" s="828"/>
      <c r="U2312" s="829"/>
      <c r="V2312" s="830"/>
      <c r="W2312" s="824" t="s">
        <v>3389</v>
      </c>
      <c r="X2312" s="824"/>
      <c r="Y2312" s="706"/>
      <c r="Z2312" s="824"/>
    </row>
    <row r="2313" spans="1:26">
      <c r="A2313" s="817" t="s">
        <v>1240</v>
      </c>
      <c r="B2313" s="817" t="s">
        <v>1558</v>
      </c>
      <c r="C2313" s="831" t="s">
        <v>183</v>
      </c>
      <c r="D2313" s="819" t="str">
        <f t="shared" ref="D2313" si="2297">B2313&amp;" "&amp;" "&amp;C2313</f>
        <v>02-048  マァム</v>
      </c>
      <c r="E2313" s="850" t="s">
        <v>36</v>
      </c>
      <c r="F2313" s="821" t="s">
        <v>34</v>
      </c>
      <c r="G2313" s="833" t="s">
        <v>19</v>
      </c>
      <c r="H2313" s="822" t="s">
        <v>40</v>
      </c>
      <c r="I2313" s="17"/>
      <c r="J2313" s="17"/>
      <c r="K2313" s="7" t="s">
        <v>37</v>
      </c>
      <c r="L2313" s="47" t="s">
        <v>101</v>
      </c>
      <c r="M2313" s="51" t="s">
        <v>3702</v>
      </c>
      <c r="N2313" s="52" t="s">
        <v>491</v>
      </c>
      <c r="O2313" s="824"/>
      <c r="P2313" s="271"/>
      <c r="Q2313" s="825">
        <v>1840</v>
      </c>
      <c r="R2313" s="826">
        <v>1040</v>
      </c>
      <c r="S2313" s="827">
        <v>1110</v>
      </c>
      <c r="T2313" s="828">
        <v>950</v>
      </c>
      <c r="U2313" s="829">
        <v>930</v>
      </c>
      <c r="V2313" s="830">
        <f t="shared" ref="V2313" si="2298">SUM(Q2313:U2314)</f>
        <v>5870</v>
      </c>
      <c r="W2313" s="824" t="s">
        <v>3389</v>
      </c>
      <c r="X2313" s="824"/>
      <c r="Y2313" s="706"/>
      <c r="Z2313" s="824"/>
    </row>
    <row r="2314" spans="1:26">
      <c r="A2314" s="817" t="s">
        <v>1240</v>
      </c>
      <c r="B2314" s="817"/>
      <c r="C2314" s="831" t="s">
        <v>183</v>
      </c>
      <c r="D2314" s="819" t="s">
        <v>2</v>
      </c>
      <c r="E2314" s="850" t="s">
        <v>36</v>
      </c>
      <c r="F2314" s="821" t="s">
        <v>34</v>
      </c>
      <c r="G2314" s="833" t="s">
        <v>19</v>
      </c>
      <c r="H2314" s="822" t="s">
        <v>40</v>
      </c>
      <c r="I2314" s="17"/>
      <c r="J2314" s="17"/>
      <c r="K2314" s="46" t="s">
        <v>21</v>
      </c>
      <c r="L2314" s="41" t="s">
        <v>131</v>
      </c>
      <c r="M2314" s="51" t="s">
        <v>1911</v>
      </c>
      <c r="N2314" s="52" t="s">
        <v>491</v>
      </c>
      <c r="O2314" s="824"/>
      <c r="P2314" s="271"/>
      <c r="Q2314" s="825"/>
      <c r="R2314" s="826"/>
      <c r="S2314" s="827"/>
      <c r="T2314" s="828"/>
      <c r="U2314" s="829"/>
      <c r="V2314" s="830"/>
      <c r="W2314" s="824" t="s">
        <v>3389</v>
      </c>
      <c r="X2314" s="824"/>
      <c r="Y2314" s="706"/>
      <c r="Z2314" s="824"/>
    </row>
    <row r="2315" spans="1:26">
      <c r="A2315" s="817" t="s">
        <v>1240</v>
      </c>
      <c r="B2315" s="817" t="s">
        <v>1559</v>
      </c>
      <c r="C2315" s="831" t="s">
        <v>172</v>
      </c>
      <c r="D2315" s="819" t="str">
        <f t="shared" ref="D2315" si="2299">B2315&amp;" "&amp;" "&amp;C2315</f>
        <v>02-049  ヒュンケル</v>
      </c>
      <c r="E2315" s="850" t="s">
        <v>36</v>
      </c>
      <c r="F2315" s="856" t="s">
        <v>129</v>
      </c>
      <c r="G2315" s="833" t="s">
        <v>19</v>
      </c>
      <c r="H2315" s="833" t="s">
        <v>19</v>
      </c>
      <c r="I2315" s="17"/>
      <c r="J2315" s="17"/>
      <c r="K2315" s="46" t="s">
        <v>21</v>
      </c>
      <c r="L2315" s="41" t="s">
        <v>3</v>
      </c>
      <c r="M2315" s="51" t="s">
        <v>2026</v>
      </c>
      <c r="N2315" s="52" t="s">
        <v>494</v>
      </c>
      <c r="O2315" s="824"/>
      <c r="P2315" s="271"/>
      <c r="Q2315" s="825">
        <v>1980</v>
      </c>
      <c r="R2315" s="826">
        <v>1330</v>
      </c>
      <c r="S2315" s="827">
        <v>560</v>
      </c>
      <c r="T2315" s="828">
        <v>810</v>
      </c>
      <c r="U2315" s="829">
        <v>1230</v>
      </c>
      <c r="V2315" s="830">
        <f t="shared" ref="V2315" si="2300">SUM(Q2315:U2316)</f>
        <v>5910</v>
      </c>
      <c r="W2315" s="824" t="s">
        <v>4687</v>
      </c>
      <c r="X2315" s="824"/>
      <c r="Y2315" s="706"/>
      <c r="Z2315" s="824"/>
    </row>
    <row r="2316" spans="1:26">
      <c r="A2316" s="817" t="s">
        <v>1240</v>
      </c>
      <c r="B2316" s="817"/>
      <c r="C2316" s="831" t="s">
        <v>172</v>
      </c>
      <c r="D2316" s="819" t="s">
        <v>2</v>
      </c>
      <c r="E2316" s="850" t="s">
        <v>36</v>
      </c>
      <c r="F2316" s="856" t="s">
        <v>129</v>
      </c>
      <c r="G2316" s="833" t="s">
        <v>19</v>
      </c>
      <c r="H2316" s="833" t="s">
        <v>19</v>
      </c>
      <c r="I2316" s="17"/>
      <c r="J2316" s="17"/>
      <c r="K2316" s="11" t="s">
        <v>81</v>
      </c>
      <c r="L2316" s="47" t="s">
        <v>81</v>
      </c>
      <c r="M2316" s="51" t="s">
        <v>1758</v>
      </c>
      <c r="N2316" s="54" t="s">
        <v>492</v>
      </c>
      <c r="O2316" s="824"/>
      <c r="P2316" s="271"/>
      <c r="Q2316" s="825"/>
      <c r="R2316" s="826"/>
      <c r="S2316" s="827"/>
      <c r="T2316" s="828"/>
      <c r="U2316" s="829"/>
      <c r="V2316" s="830"/>
      <c r="W2316" s="824" t="s">
        <v>4687</v>
      </c>
      <c r="X2316" s="824"/>
      <c r="Y2316" s="706"/>
      <c r="Z2316" s="824"/>
    </row>
    <row r="2317" spans="1:26">
      <c r="A2317" s="817" t="s">
        <v>1240</v>
      </c>
      <c r="B2317" s="817" t="s">
        <v>1560</v>
      </c>
      <c r="C2317" s="818" t="s">
        <v>247</v>
      </c>
      <c r="D2317" s="819" t="str">
        <f t="shared" ref="D2317" si="2301">B2317&amp;" "&amp;" "&amp;C2317</f>
        <v>02-050  ザボエラ</v>
      </c>
      <c r="E2317" s="850" t="s">
        <v>36</v>
      </c>
      <c r="F2317" s="852" t="s">
        <v>75</v>
      </c>
      <c r="G2317" s="835" t="s">
        <v>88</v>
      </c>
      <c r="H2317" s="822" t="s">
        <v>40</v>
      </c>
      <c r="I2317" s="17"/>
      <c r="J2317" s="17"/>
      <c r="K2317" s="7" t="s">
        <v>37</v>
      </c>
      <c r="L2317" s="47" t="s">
        <v>101</v>
      </c>
      <c r="M2317" s="51" t="s">
        <v>2003</v>
      </c>
      <c r="N2317" s="52" t="s">
        <v>494</v>
      </c>
      <c r="O2317" s="824"/>
      <c r="P2317" s="271"/>
      <c r="Q2317" s="825">
        <v>1760</v>
      </c>
      <c r="R2317" s="826">
        <v>640</v>
      </c>
      <c r="S2317" s="827">
        <v>1490</v>
      </c>
      <c r="T2317" s="828">
        <v>150</v>
      </c>
      <c r="U2317" s="829">
        <v>720</v>
      </c>
      <c r="V2317" s="830">
        <f t="shared" ref="V2317" si="2302">SUM(Q2317:U2318)</f>
        <v>4760</v>
      </c>
      <c r="W2317" s="824" t="s">
        <v>4687</v>
      </c>
      <c r="X2317" s="824"/>
      <c r="Y2317" s="706"/>
      <c r="Z2317" s="824"/>
    </row>
    <row r="2318" spans="1:26">
      <c r="A2318" s="817" t="s">
        <v>1240</v>
      </c>
      <c r="B2318" s="817"/>
      <c r="C2318" s="818" t="s">
        <v>247</v>
      </c>
      <c r="D2318" s="819" t="s">
        <v>2</v>
      </c>
      <c r="E2318" s="850" t="s">
        <v>36</v>
      </c>
      <c r="F2318" s="852" t="s">
        <v>75</v>
      </c>
      <c r="G2318" s="835" t="s">
        <v>88</v>
      </c>
      <c r="H2318" s="822" t="s">
        <v>40</v>
      </c>
      <c r="I2318" s="17"/>
      <c r="J2318" s="17"/>
      <c r="K2318" s="7" t="s">
        <v>37</v>
      </c>
      <c r="L2318" s="41" t="s">
        <v>20</v>
      </c>
      <c r="M2318" s="51" t="s">
        <v>1432</v>
      </c>
      <c r="N2318" s="54" t="s">
        <v>491</v>
      </c>
      <c r="O2318" s="824"/>
      <c r="P2318" s="271"/>
      <c r="Q2318" s="825"/>
      <c r="R2318" s="826"/>
      <c r="S2318" s="827"/>
      <c r="T2318" s="828"/>
      <c r="U2318" s="829"/>
      <c r="V2318" s="830"/>
      <c r="W2318" s="824" t="s">
        <v>4687</v>
      </c>
      <c r="X2318" s="824"/>
      <c r="Y2318" s="706"/>
      <c r="Z2318" s="824"/>
    </row>
    <row r="2319" spans="1:26">
      <c r="A2319" s="817" t="s">
        <v>1240</v>
      </c>
      <c r="B2319" s="817" t="s">
        <v>1561</v>
      </c>
      <c r="C2319" s="831" t="s">
        <v>4</v>
      </c>
      <c r="D2319" s="819" t="str">
        <f t="shared" ref="D2319" si="2303">B2319&amp;" "&amp;" "&amp;C2319</f>
        <v>02-051  クロコダイン</v>
      </c>
      <c r="E2319" s="850" t="s">
        <v>36</v>
      </c>
      <c r="F2319" s="857" t="s">
        <v>128</v>
      </c>
      <c r="G2319" s="842" t="s">
        <v>89</v>
      </c>
      <c r="H2319" s="833" t="s">
        <v>19</v>
      </c>
      <c r="I2319" s="15"/>
      <c r="J2319" s="15"/>
      <c r="K2319" s="46" t="s">
        <v>21</v>
      </c>
      <c r="L2319" s="41" t="s">
        <v>131</v>
      </c>
      <c r="M2319" s="51" t="s">
        <v>1912</v>
      </c>
      <c r="N2319" s="52" t="s">
        <v>495</v>
      </c>
      <c r="O2319" s="824"/>
      <c r="P2319" s="271"/>
      <c r="Q2319" s="825">
        <v>2000</v>
      </c>
      <c r="R2319" s="826">
        <v>1440</v>
      </c>
      <c r="S2319" s="827">
        <v>540</v>
      </c>
      <c r="T2319" s="828">
        <v>680</v>
      </c>
      <c r="U2319" s="829">
        <v>1200</v>
      </c>
      <c r="V2319" s="830">
        <f t="shared" ref="V2319" si="2304">SUM(Q2319:U2320)</f>
        <v>5860</v>
      </c>
      <c r="W2319" s="824" t="s">
        <v>4687</v>
      </c>
      <c r="X2319" s="824"/>
      <c r="Y2319" s="706"/>
      <c r="Z2319" s="824"/>
    </row>
    <row r="2320" spans="1:26">
      <c r="A2320" s="817" t="s">
        <v>1240</v>
      </c>
      <c r="B2320" s="817"/>
      <c r="C2320" s="831" t="s">
        <v>4</v>
      </c>
      <c r="D2320" s="819" t="s">
        <v>2</v>
      </c>
      <c r="E2320" s="850" t="s">
        <v>36</v>
      </c>
      <c r="F2320" s="857" t="s">
        <v>128</v>
      </c>
      <c r="G2320" s="842" t="s">
        <v>89</v>
      </c>
      <c r="H2320" s="833" t="s">
        <v>19</v>
      </c>
      <c r="I2320" s="15"/>
      <c r="J2320" s="15"/>
      <c r="K2320" s="50" t="s">
        <v>21</v>
      </c>
      <c r="L2320" s="312" t="s">
        <v>4255</v>
      </c>
      <c r="M2320" s="51" t="s">
        <v>1913</v>
      </c>
      <c r="N2320" s="52" t="s">
        <v>494</v>
      </c>
      <c r="O2320" s="824"/>
      <c r="P2320" s="271"/>
      <c r="Q2320" s="825"/>
      <c r="R2320" s="826"/>
      <c r="S2320" s="827"/>
      <c r="T2320" s="828"/>
      <c r="U2320" s="829"/>
      <c r="V2320" s="830"/>
      <c r="W2320" s="824" t="s">
        <v>4687</v>
      </c>
      <c r="X2320" s="824"/>
      <c r="Y2320" s="706"/>
      <c r="Z2320" s="824"/>
    </row>
    <row r="2321" spans="1:26">
      <c r="A2321" s="817" t="s">
        <v>1240</v>
      </c>
      <c r="B2321" s="817" t="s">
        <v>1562</v>
      </c>
      <c r="C2321" s="831" t="s">
        <v>597</v>
      </c>
      <c r="D2321" s="819" t="str">
        <f t="shared" ref="D2321" si="2305">B2321&amp;" "&amp;" "&amp;C2321</f>
        <v>02-052  デスコピオン</v>
      </c>
      <c r="E2321" s="850" t="s">
        <v>36</v>
      </c>
      <c r="F2321" s="857" t="s">
        <v>128</v>
      </c>
      <c r="G2321" s="842" t="s">
        <v>89</v>
      </c>
      <c r="H2321" s="833" t="s">
        <v>19</v>
      </c>
      <c r="I2321" s="17"/>
      <c r="J2321" s="17"/>
      <c r="K2321" s="46" t="s">
        <v>21</v>
      </c>
      <c r="L2321" s="41" t="s">
        <v>131</v>
      </c>
      <c r="M2321" s="51" t="s">
        <v>1914</v>
      </c>
      <c r="N2321" s="52" t="s">
        <v>491</v>
      </c>
      <c r="O2321" s="824"/>
      <c r="P2321" s="271"/>
      <c r="Q2321" s="825">
        <v>1860</v>
      </c>
      <c r="R2321" s="826">
        <v>1170</v>
      </c>
      <c r="S2321" s="827">
        <v>530</v>
      </c>
      <c r="T2321" s="828">
        <v>980</v>
      </c>
      <c r="U2321" s="829">
        <v>1280</v>
      </c>
      <c r="V2321" s="830">
        <f t="shared" ref="V2321" si="2306">SUM(Q2321:U2322)</f>
        <v>5820</v>
      </c>
      <c r="W2321" s="824"/>
      <c r="X2321" s="824"/>
      <c r="Y2321" s="706"/>
      <c r="Z2321" s="824"/>
    </row>
    <row r="2322" spans="1:26">
      <c r="A2322" s="817" t="s">
        <v>1240</v>
      </c>
      <c r="B2322" s="817"/>
      <c r="C2322" s="831" t="s">
        <v>597</v>
      </c>
      <c r="D2322" s="819" t="s">
        <v>2</v>
      </c>
      <c r="E2322" s="850" t="s">
        <v>36</v>
      </c>
      <c r="F2322" s="857" t="s">
        <v>128</v>
      </c>
      <c r="G2322" s="842" t="s">
        <v>89</v>
      </c>
      <c r="H2322" s="833" t="s">
        <v>19</v>
      </c>
      <c r="I2322" s="17"/>
      <c r="J2322" s="17"/>
      <c r="K2322" s="50" t="s">
        <v>21</v>
      </c>
      <c r="L2322" s="312" t="s">
        <v>4255</v>
      </c>
      <c r="M2322" s="51" t="s">
        <v>1915</v>
      </c>
      <c r="N2322" s="54" t="s">
        <v>491</v>
      </c>
      <c r="O2322" s="824"/>
      <c r="P2322" s="271"/>
      <c r="Q2322" s="825"/>
      <c r="R2322" s="826"/>
      <c r="S2322" s="827"/>
      <c r="T2322" s="828"/>
      <c r="U2322" s="829"/>
      <c r="V2322" s="830"/>
      <c r="W2322" s="824"/>
      <c r="X2322" s="824"/>
      <c r="Y2322" s="706"/>
      <c r="Z2322" s="824"/>
    </row>
    <row r="2323" spans="1:26">
      <c r="A2323" s="817" t="s">
        <v>1240</v>
      </c>
      <c r="B2323" s="817" t="s">
        <v>1563</v>
      </c>
      <c r="C2323" s="818" t="s">
        <v>265</v>
      </c>
      <c r="D2323" s="819" t="str">
        <f t="shared" ref="D2323" si="2307">B2323&amp;" "&amp;" "&amp;C2323</f>
        <v>02-053  キラーマシン2</v>
      </c>
      <c r="E2323" s="850" t="s">
        <v>36</v>
      </c>
      <c r="F2323" s="851" t="s">
        <v>78</v>
      </c>
      <c r="G2323" s="833" t="s">
        <v>19</v>
      </c>
      <c r="H2323" s="833" t="s">
        <v>19</v>
      </c>
      <c r="I2323" s="15"/>
      <c r="J2323" s="15"/>
      <c r="K2323" s="46" t="s">
        <v>21</v>
      </c>
      <c r="L2323" s="41" t="s">
        <v>131</v>
      </c>
      <c r="M2323" s="51" t="s">
        <v>1916</v>
      </c>
      <c r="N2323" s="52" t="s">
        <v>491</v>
      </c>
      <c r="O2323" s="824"/>
      <c r="P2323" s="271"/>
      <c r="Q2323" s="825">
        <v>1840</v>
      </c>
      <c r="R2323" s="826">
        <v>1120</v>
      </c>
      <c r="S2323" s="827">
        <v>710</v>
      </c>
      <c r="T2323" s="828">
        <v>980</v>
      </c>
      <c r="U2323" s="829">
        <v>1170</v>
      </c>
      <c r="V2323" s="830">
        <f t="shared" ref="V2323" si="2308">SUM(Q2323:U2324)</f>
        <v>5820</v>
      </c>
      <c r="W2323" s="444" t="s">
        <v>3391</v>
      </c>
      <c r="X2323" s="824"/>
      <c r="Y2323" s="706"/>
      <c r="Z2323" s="824"/>
    </row>
    <row r="2324" spans="1:26">
      <c r="A2324" s="817" t="s">
        <v>1240</v>
      </c>
      <c r="B2324" s="817"/>
      <c r="C2324" s="818" t="s">
        <v>265</v>
      </c>
      <c r="D2324" s="819" t="s">
        <v>2</v>
      </c>
      <c r="E2324" s="850" t="s">
        <v>36</v>
      </c>
      <c r="F2324" s="851" t="s">
        <v>78</v>
      </c>
      <c r="G2324" s="833" t="s">
        <v>19</v>
      </c>
      <c r="H2324" s="833" t="s">
        <v>19</v>
      </c>
      <c r="I2324" s="15"/>
      <c r="J2324" s="15"/>
      <c r="K2324" s="46" t="s">
        <v>21</v>
      </c>
      <c r="L2324" s="41" t="s">
        <v>131</v>
      </c>
      <c r="M2324" s="51" t="s">
        <v>1917</v>
      </c>
      <c r="N2324" s="52" t="s">
        <v>491</v>
      </c>
      <c r="O2324" s="824"/>
      <c r="P2324" s="271"/>
      <c r="Q2324" s="825"/>
      <c r="R2324" s="826"/>
      <c r="S2324" s="827"/>
      <c r="T2324" s="828"/>
      <c r="U2324" s="829"/>
      <c r="V2324" s="830"/>
      <c r="W2324" s="443" t="s">
        <v>4690</v>
      </c>
      <c r="X2324" s="824"/>
      <c r="Y2324" s="706"/>
      <c r="Z2324" s="824"/>
    </row>
    <row r="2325" spans="1:26">
      <c r="A2325" s="817" t="s">
        <v>1240</v>
      </c>
      <c r="B2325" s="817" t="s">
        <v>1564</v>
      </c>
      <c r="C2325" s="831" t="s">
        <v>2</v>
      </c>
      <c r="D2325" s="819" t="str">
        <f t="shared" ref="D2325" si="2309">B2325&amp;" "&amp;" "&amp;C2325</f>
        <v>02-054  ダイ</v>
      </c>
      <c r="E2325" s="841" t="s">
        <v>54</v>
      </c>
      <c r="F2325" s="821" t="s">
        <v>34</v>
      </c>
      <c r="G2325" s="833" t="s">
        <v>19</v>
      </c>
      <c r="H2325" s="833" t="s">
        <v>19</v>
      </c>
      <c r="I2325" s="15"/>
      <c r="J2325" s="15"/>
      <c r="K2325" s="50" t="s">
        <v>21</v>
      </c>
      <c r="L2325" s="312" t="s">
        <v>4255</v>
      </c>
      <c r="M2325" s="51" t="s">
        <v>1918</v>
      </c>
      <c r="N2325" s="52" t="s">
        <v>494</v>
      </c>
      <c r="O2325" s="824"/>
      <c r="P2325" s="271"/>
      <c r="Q2325" s="825">
        <v>2070</v>
      </c>
      <c r="R2325" s="826">
        <v>1510</v>
      </c>
      <c r="S2325" s="827">
        <v>660</v>
      </c>
      <c r="T2325" s="828">
        <v>1070</v>
      </c>
      <c r="U2325" s="829">
        <v>920</v>
      </c>
      <c r="V2325" s="830">
        <f t="shared" ref="V2325" si="2310">SUM(Q2325:U2326)</f>
        <v>6230</v>
      </c>
      <c r="W2325" s="824" t="s">
        <v>3389</v>
      </c>
      <c r="X2325" s="824"/>
      <c r="Y2325" s="706"/>
      <c r="Z2325" s="824"/>
    </row>
    <row r="2326" spans="1:26">
      <c r="A2326" s="817" t="s">
        <v>1240</v>
      </c>
      <c r="B2326" s="817"/>
      <c r="C2326" s="831" t="s">
        <v>2</v>
      </c>
      <c r="D2326" s="819" t="s">
        <v>2</v>
      </c>
      <c r="E2326" s="841" t="s">
        <v>54</v>
      </c>
      <c r="F2326" s="821" t="s">
        <v>34</v>
      </c>
      <c r="G2326" s="833" t="s">
        <v>19</v>
      </c>
      <c r="H2326" s="833" t="s">
        <v>19</v>
      </c>
      <c r="I2326" s="15"/>
      <c r="J2326" s="15"/>
      <c r="K2326" s="11" t="s">
        <v>81</v>
      </c>
      <c r="L2326" s="47" t="s">
        <v>81</v>
      </c>
      <c r="M2326" s="51" t="s">
        <v>1759</v>
      </c>
      <c r="N2326" s="52" t="s">
        <v>492</v>
      </c>
      <c r="O2326" s="824"/>
      <c r="P2326" s="271"/>
      <c r="Q2326" s="825"/>
      <c r="R2326" s="826"/>
      <c r="S2326" s="827"/>
      <c r="T2326" s="828"/>
      <c r="U2326" s="829"/>
      <c r="V2326" s="830"/>
      <c r="W2326" s="824" t="s">
        <v>3389</v>
      </c>
      <c r="X2326" s="824"/>
      <c r="Y2326" s="706"/>
      <c r="Z2326" s="824"/>
    </row>
    <row r="2327" spans="1:26">
      <c r="A2327" s="817" t="s">
        <v>1240</v>
      </c>
      <c r="B2327" s="817" t="s">
        <v>1565</v>
      </c>
      <c r="C2327" s="831" t="s">
        <v>1650</v>
      </c>
      <c r="D2327" s="819" t="str">
        <f t="shared" ref="D2327" si="2311">B2327&amp;" "&amp;" "&amp;C2327</f>
        <v>02-055  邪竜軍王ガリンガ</v>
      </c>
      <c r="E2327" s="841" t="s">
        <v>54</v>
      </c>
      <c r="F2327" s="832" t="s">
        <v>35</v>
      </c>
      <c r="G2327" s="833" t="s">
        <v>19</v>
      </c>
      <c r="H2327" s="833" t="s">
        <v>19</v>
      </c>
      <c r="I2327" s="17"/>
      <c r="J2327" s="17"/>
      <c r="K2327" s="7" t="s">
        <v>37</v>
      </c>
      <c r="L2327" s="41" t="s">
        <v>98</v>
      </c>
      <c r="M2327" s="51" t="s">
        <v>1433</v>
      </c>
      <c r="N2327" s="52" t="s">
        <v>491</v>
      </c>
      <c r="O2327" s="824"/>
      <c r="P2327" s="271"/>
      <c r="Q2327" s="825">
        <v>1970</v>
      </c>
      <c r="R2327" s="826">
        <v>1360</v>
      </c>
      <c r="S2327" s="827">
        <v>1090</v>
      </c>
      <c r="T2327" s="828">
        <v>650</v>
      </c>
      <c r="U2327" s="829">
        <v>1120</v>
      </c>
      <c r="V2327" s="830">
        <f t="shared" ref="V2327" si="2312">SUM(Q2327:U2328)</f>
        <v>6190</v>
      </c>
      <c r="W2327" s="824" t="s">
        <v>4683</v>
      </c>
      <c r="X2327" s="824"/>
      <c r="Y2327" s="706"/>
      <c r="Z2327" s="824"/>
    </row>
    <row r="2328" spans="1:26">
      <c r="A2328" s="817" t="s">
        <v>1240</v>
      </c>
      <c r="B2328" s="817"/>
      <c r="C2328" s="831" t="s">
        <v>1650</v>
      </c>
      <c r="D2328" s="819" t="s">
        <v>2</v>
      </c>
      <c r="E2328" s="841" t="s">
        <v>54</v>
      </c>
      <c r="F2328" s="832" t="s">
        <v>35</v>
      </c>
      <c r="G2328" s="833" t="s">
        <v>19</v>
      </c>
      <c r="H2328" s="833" t="s">
        <v>19</v>
      </c>
      <c r="I2328" s="17"/>
      <c r="J2328" s="17"/>
      <c r="K2328" s="46" t="s">
        <v>21</v>
      </c>
      <c r="L2328" s="41" t="s">
        <v>131</v>
      </c>
      <c r="M2328" s="37" t="s">
        <v>1919</v>
      </c>
      <c r="N2328" s="54" t="s">
        <v>494</v>
      </c>
      <c r="O2328" s="824"/>
      <c r="P2328" s="271"/>
      <c r="Q2328" s="825"/>
      <c r="R2328" s="826"/>
      <c r="S2328" s="827"/>
      <c r="T2328" s="828"/>
      <c r="U2328" s="829"/>
      <c r="V2328" s="830"/>
      <c r="W2328" s="824" t="s">
        <v>4683</v>
      </c>
      <c r="X2328" s="824"/>
      <c r="Y2328" s="706"/>
      <c r="Z2328" s="824"/>
    </row>
    <row r="2329" spans="1:26">
      <c r="A2329" s="817" t="s">
        <v>1240</v>
      </c>
      <c r="B2329" s="817" t="s">
        <v>1566</v>
      </c>
      <c r="C2329" s="831" t="s">
        <v>1651</v>
      </c>
      <c r="D2329" s="819" t="str">
        <f t="shared" ref="D2329" si="2313">B2329&amp;" "&amp;" "&amp;C2329</f>
        <v>02-056  妖魔軍王ブギー</v>
      </c>
      <c r="E2329" s="841" t="s">
        <v>54</v>
      </c>
      <c r="F2329" s="852" t="s">
        <v>75</v>
      </c>
      <c r="G2329" s="835" t="s">
        <v>88</v>
      </c>
      <c r="H2329" s="835" t="s">
        <v>88</v>
      </c>
      <c r="I2329" s="17"/>
      <c r="J2329" s="17"/>
      <c r="K2329" s="7" t="s">
        <v>37</v>
      </c>
      <c r="L2329" s="47" t="s">
        <v>101</v>
      </c>
      <c r="M2329" s="51" t="s">
        <v>1434</v>
      </c>
      <c r="N2329" s="52" t="s">
        <v>491</v>
      </c>
      <c r="O2329" s="824"/>
      <c r="P2329" s="271"/>
      <c r="Q2329" s="825">
        <v>1920</v>
      </c>
      <c r="R2329" s="826">
        <v>1140</v>
      </c>
      <c r="S2329" s="827">
        <v>1170</v>
      </c>
      <c r="T2329" s="828">
        <v>920</v>
      </c>
      <c r="U2329" s="829">
        <v>1040</v>
      </c>
      <c r="V2329" s="830">
        <f t="shared" ref="V2329" si="2314">SUM(Q2329:U2330)</f>
        <v>6190</v>
      </c>
      <c r="W2329" s="824" t="s">
        <v>4683</v>
      </c>
      <c r="X2329" s="824"/>
      <c r="Y2329" s="706"/>
      <c r="Z2329" s="824"/>
    </row>
    <row r="2330" spans="1:26">
      <c r="A2330" s="817" t="s">
        <v>1240</v>
      </c>
      <c r="B2330" s="817"/>
      <c r="C2330" s="831" t="s">
        <v>1651</v>
      </c>
      <c r="D2330" s="819" t="s">
        <v>2</v>
      </c>
      <c r="E2330" s="841" t="s">
        <v>54</v>
      </c>
      <c r="F2330" s="852" t="s">
        <v>75</v>
      </c>
      <c r="G2330" s="835" t="s">
        <v>88</v>
      </c>
      <c r="H2330" s="835" t="s">
        <v>88</v>
      </c>
      <c r="I2330" s="17"/>
      <c r="J2330" s="17"/>
      <c r="K2330" s="8" t="s">
        <v>99</v>
      </c>
      <c r="L2330" s="41" t="s">
        <v>131</v>
      </c>
      <c r="M2330" s="51" t="s">
        <v>2004</v>
      </c>
      <c r="N2330" s="54" t="s">
        <v>491</v>
      </c>
      <c r="O2330" s="824"/>
      <c r="P2330" s="271"/>
      <c r="Q2330" s="825"/>
      <c r="R2330" s="826"/>
      <c r="S2330" s="827"/>
      <c r="T2330" s="828"/>
      <c r="U2330" s="829"/>
      <c r="V2330" s="830"/>
      <c r="W2330" s="824" t="s">
        <v>4683</v>
      </c>
      <c r="X2330" s="824"/>
      <c r="Y2330" s="706"/>
      <c r="Z2330" s="824"/>
    </row>
    <row r="2331" spans="1:26">
      <c r="A2331" s="817" t="s">
        <v>1240</v>
      </c>
      <c r="B2331" s="817" t="s">
        <v>1567</v>
      </c>
      <c r="C2331" s="831" t="s">
        <v>190</v>
      </c>
      <c r="D2331" s="819" t="str">
        <f t="shared" ref="D2331" si="2315">B2331&amp;" "&amp;" "&amp;C2331</f>
        <v>02-057  勇者イレブン</v>
      </c>
      <c r="E2331" s="841" t="s">
        <v>54</v>
      </c>
      <c r="F2331" s="821" t="s">
        <v>34</v>
      </c>
      <c r="G2331" s="833" t="s">
        <v>19</v>
      </c>
      <c r="H2331" s="835" t="s">
        <v>88</v>
      </c>
      <c r="I2331" s="15"/>
      <c r="J2331" s="15"/>
      <c r="K2331" s="7" t="s">
        <v>37</v>
      </c>
      <c r="L2331" s="47" t="s">
        <v>453</v>
      </c>
      <c r="M2331" s="51" t="s">
        <v>1739</v>
      </c>
      <c r="N2331" s="52" t="s">
        <v>491</v>
      </c>
      <c r="O2331" s="824"/>
      <c r="P2331" s="271"/>
      <c r="Q2331" s="825">
        <v>1970</v>
      </c>
      <c r="R2331" s="826">
        <v>1160</v>
      </c>
      <c r="S2331" s="827">
        <v>1000</v>
      </c>
      <c r="T2331" s="828">
        <v>1090</v>
      </c>
      <c r="U2331" s="829">
        <v>990</v>
      </c>
      <c r="V2331" s="830">
        <f t="shared" ref="V2331" si="2316">SUM(Q2331:U2332)</f>
        <v>6210</v>
      </c>
      <c r="W2331" s="824"/>
      <c r="X2331" s="824"/>
      <c r="Y2331" s="706"/>
      <c r="Z2331" s="824"/>
    </row>
    <row r="2332" spans="1:26">
      <c r="A2332" s="817" t="s">
        <v>1240</v>
      </c>
      <c r="B2332" s="817"/>
      <c r="C2332" s="831" t="s">
        <v>190</v>
      </c>
      <c r="D2332" s="819" t="s">
        <v>2</v>
      </c>
      <c r="E2332" s="841" t="s">
        <v>54</v>
      </c>
      <c r="F2332" s="821" t="s">
        <v>34</v>
      </c>
      <c r="G2332" s="833" t="s">
        <v>19</v>
      </c>
      <c r="H2332" s="835" t="s">
        <v>88</v>
      </c>
      <c r="I2332" s="15"/>
      <c r="J2332" s="15"/>
      <c r="K2332" s="50" t="s">
        <v>21</v>
      </c>
      <c r="L2332" s="47" t="s">
        <v>105</v>
      </c>
      <c r="M2332" s="51" t="s">
        <v>1908</v>
      </c>
      <c r="N2332" s="52" t="s">
        <v>490</v>
      </c>
      <c r="O2332" s="824"/>
      <c r="P2332" s="271"/>
      <c r="Q2332" s="825"/>
      <c r="R2332" s="826"/>
      <c r="S2332" s="827"/>
      <c r="T2332" s="828"/>
      <c r="U2332" s="829"/>
      <c r="V2332" s="830"/>
      <c r="W2332" s="824"/>
      <c r="X2332" s="824"/>
      <c r="Y2332" s="706"/>
      <c r="Z2332" s="824"/>
    </row>
    <row r="2333" spans="1:26">
      <c r="A2333" s="817" t="s">
        <v>1240</v>
      </c>
      <c r="B2333" s="817" t="s">
        <v>1568</v>
      </c>
      <c r="C2333" s="831" t="s">
        <v>191</v>
      </c>
      <c r="D2333" s="819" t="str">
        <f t="shared" ref="D2333" si="2317">B2333&amp;" "&amp;" "&amp;C2333</f>
        <v>02-058  カミュ</v>
      </c>
      <c r="E2333" s="841" t="s">
        <v>54</v>
      </c>
      <c r="F2333" s="821" t="s">
        <v>34</v>
      </c>
      <c r="G2333" s="833" t="s">
        <v>19</v>
      </c>
      <c r="H2333" s="833" t="s">
        <v>19</v>
      </c>
      <c r="I2333" s="15"/>
      <c r="J2333" s="15"/>
      <c r="K2333" s="50" t="s">
        <v>21</v>
      </c>
      <c r="L2333" s="312" t="s">
        <v>4255</v>
      </c>
      <c r="M2333" s="51" t="s">
        <v>1920</v>
      </c>
      <c r="N2333" s="52" t="s">
        <v>494</v>
      </c>
      <c r="O2333" s="824"/>
      <c r="P2333" s="271"/>
      <c r="Q2333" s="825">
        <v>1920</v>
      </c>
      <c r="R2333" s="826">
        <v>1120</v>
      </c>
      <c r="S2333" s="827">
        <v>850</v>
      </c>
      <c r="T2333" s="828">
        <v>1360</v>
      </c>
      <c r="U2333" s="829">
        <v>950</v>
      </c>
      <c r="V2333" s="830">
        <f t="shared" ref="V2333" si="2318">SUM(Q2333:U2334)</f>
        <v>6200</v>
      </c>
      <c r="W2333" s="824"/>
      <c r="X2333" s="824"/>
      <c r="Y2333" s="706"/>
      <c r="Z2333" s="824"/>
    </row>
    <row r="2334" spans="1:26">
      <c r="A2334" s="817" t="s">
        <v>1240</v>
      </c>
      <c r="B2334" s="817"/>
      <c r="C2334" s="831" t="s">
        <v>191</v>
      </c>
      <c r="D2334" s="819" t="s">
        <v>2</v>
      </c>
      <c r="E2334" s="841" t="s">
        <v>54</v>
      </c>
      <c r="F2334" s="821" t="s">
        <v>34</v>
      </c>
      <c r="G2334" s="833" t="s">
        <v>19</v>
      </c>
      <c r="H2334" s="833" t="s">
        <v>19</v>
      </c>
      <c r="I2334" s="15"/>
      <c r="J2334" s="15"/>
      <c r="K2334" s="7" t="s">
        <v>37</v>
      </c>
      <c r="L2334" s="41" t="s">
        <v>98</v>
      </c>
      <c r="M2334" s="51" t="s">
        <v>1435</v>
      </c>
      <c r="N2334" s="52" t="s">
        <v>491</v>
      </c>
      <c r="O2334" s="824"/>
      <c r="P2334" s="271"/>
      <c r="Q2334" s="825"/>
      <c r="R2334" s="826"/>
      <c r="S2334" s="827"/>
      <c r="T2334" s="828"/>
      <c r="U2334" s="829"/>
      <c r="V2334" s="830"/>
      <c r="W2334" s="824"/>
      <c r="X2334" s="824"/>
      <c r="Y2334" s="706"/>
      <c r="Z2334" s="824"/>
    </row>
    <row r="2335" spans="1:26">
      <c r="A2335" s="817" t="s">
        <v>1240</v>
      </c>
      <c r="B2335" s="817" t="s">
        <v>1569</v>
      </c>
      <c r="C2335" s="831" t="s">
        <v>194</v>
      </c>
      <c r="D2335" s="819" t="str">
        <f t="shared" ref="D2335" si="2319">B2335&amp;" "&amp;" "&amp;C2335</f>
        <v>02-059  マルティナ</v>
      </c>
      <c r="E2335" s="841" t="s">
        <v>54</v>
      </c>
      <c r="F2335" s="821" t="s">
        <v>34</v>
      </c>
      <c r="G2335" s="833" t="s">
        <v>19</v>
      </c>
      <c r="H2335" s="833" t="s">
        <v>19</v>
      </c>
      <c r="I2335" s="15"/>
      <c r="J2335" s="15"/>
      <c r="K2335" s="7" t="s">
        <v>37</v>
      </c>
      <c r="L2335" s="41" t="s">
        <v>20</v>
      </c>
      <c r="M2335" s="51" t="s">
        <v>1436</v>
      </c>
      <c r="N2335" s="52" t="s">
        <v>491</v>
      </c>
      <c r="O2335" s="824"/>
      <c r="P2335" s="271"/>
      <c r="Q2335" s="825">
        <v>1950</v>
      </c>
      <c r="R2335" s="826">
        <v>1160</v>
      </c>
      <c r="S2335" s="827">
        <v>780</v>
      </c>
      <c r="T2335" s="828">
        <v>1270</v>
      </c>
      <c r="U2335" s="829">
        <v>1040</v>
      </c>
      <c r="V2335" s="830">
        <f t="shared" ref="V2335" si="2320">SUM(Q2335:U2336)</f>
        <v>6200</v>
      </c>
      <c r="W2335" s="824" t="s">
        <v>4260</v>
      </c>
      <c r="X2335" s="824"/>
      <c r="Y2335" s="706"/>
      <c r="Z2335" s="824"/>
    </row>
    <row r="2336" spans="1:26">
      <c r="A2336" s="817" t="s">
        <v>1240</v>
      </c>
      <c r="B2336" s="817"/>
      <c r="C2336" s="831" t="s">
        <v>194</v>
      </c>
      <c r="D2336" s="819" t="s">
        <v>2</v>
      </c>
      <c r="E2336" s="841" t="s">
        <v>54</v>
      </c>
      <c r="F2336" s="821" t="s">
        <v>34</v>
      </c>
      <c r="G2336" s="833" t="s">
        <v>19</v>
      </c>
      <c r="H2336" s="833" t="s">
        <v>19</v>
      </c>
      <c r="I2336" s="15"/>
      <c r="J2336" s="15"/>
      <c r="K2336" s="8" t="s">
        <v>99</v>
      </c>
      <c r="L2336" s="41" t="s">
        <v>131</v>
      </c>
      <c r="M2336" s="51" t="s">
        <v>2005</v>
      </c>
      <c r="N2336" s="52" t="s">
        <v>491</v>
      </c>
      <c r="O2336" s="824"/>
      <c r="P2336" s="271"/>
      <c r="Q2336" s="825"/>
      <c r="R2336" s="826"/>
      <c r="S2336" s="827"/>
      <c r="T2336" s="828"/>
      <c r="U2336" s="829"/>
      <c r="V2336" s="830"/>
      <c r="W2336" s="824" t="s">
        <v>4260</v>
      </c>
      <c r="X2336" s="824"/>
      <c r="Y2336" s="706"/>
      <c r="Z2336" s="824"/>
    </row>
    <row r="2337" spans="1:26">
      <c r="A2337" s="817" t="s">
        <v>1240</v>
      </c>
      <c r="B2337" s="817" t="s">
        <v>1570</v>
      </c>
      <c r="C2337" s="831" t="s">
        <v>196</v>
      </c>
      <c r="D2337" s="819" t="str">
        <f t="shared" ref="D2337" si="2321">B2337&amp;" "&amp;" "&amp;C2337</f>
        <v>02-060  グレイグ</v>
      </c>
      <c r="E2337" s="841" t="s">
        <v>54</v>
      </c>
      <c r="F2337" s="821" t="s">
        <v>34</v>
      </c>
      <c r="G2337" s="833" t="s">
        <v>19</v>
      </c>
      <c r="H2337" s="833" t="s">
        <v>19</v>
      </c>
      <c r="I2337" s="17"/>
      <c r="J2337" s="17"/>
      <c r="K2337" s="7" t="s">
        <v>37</v>
      </c>
      <c r="L2337" s="114" t="s">
        <v>2780</v>
      </c>
      <c r="M2337" s="51" t="s">
        <v>1740</v>
      </c>
      <c r="N2337" s="52" t="s">
        <v>491</v>
      </c>
      <c r="O2337" s="824"/>
      <c r="P2337" s="271"/>
      <c r="Q2337" s="825">
        <v>2090</v>
      </c>
      <c r="R2337" s="826">
        <v>1340</v>
      </c>
      <c r="S2337" s="827">
        <v>610</v>
      </c>
      <c r="T2337" s="828">
        <v>680</v>
      </c>
      <c r="U2337" s="829">
        <v>1480</v>
      </c>
      <c r="V2337" s="830">
        <f t="shared" ref="V2337" si="2322">SUM(Q2337:U2338)</f>
        <v>6200</v>
      </c>
      <c r="W2337" s="824"/>
      <c r="X2337" s="824"/>
      <c r="Y2337" s="706"/>
      <c r="Z2337" s="824"/>
    </row>
    <row r="2338" spans="1:26">
      <c r="A2338" s="817" t="s">
        <v>1240</v>
      </c>
      <c r="B2338" s="817"/>
      <c r="C2338" s="831" t="s">
        <v>196</v>
      </c>
      <c r="D2338" s="819" t="s">
        <v>2</v>
      </c>
      <c r="E2338" s="841" t="s">
        <v>54</v>
      </c>
      <c r="F2338" s="821" t="s">
        <v>34</v>
      </c>
      <c r="G2338" s="833" t="s">
        <v>19</v>
      </c>
      <c r="H2338" s="833" t="s">
        <v>19</v>
      </c>
      <c r="I2338" s="17"/>
      <c r="J2338" s="17"/>
      <c r="K2338" s="11" t="s">
        <v>81</v>
      </c>
      <c r="L2338" s="47" t="s">
        <v>81</v>
      </c>
      <c r="M2338" s="51" t="s">
        <v>1760</v>
      </c>
      <c r="N2338" s="52" t="s">
        <v>491</v>
      </c>
      <c r="O2338" s="824"/>
      <c r="P2338" s="271"/>
      <c r="Q2338" s="825"/>
      <c r="R2338" s="826"/>
      <c r="S2338" s="827"/>
      <c r="T2338" s="828"/>
      <c r="U2338" s="829"/>
      <c r="V2338" s="830"/>
      <c r="W2338" s="824"/>
      <c r="X2338" s="824"/>
      <c r="Y2338" s="706"/>
      <c r="Z2338" s="824"/>
    </row>
    <row r="2339" spans="1:26">
      <c r="A2339" s="817" t="s">
        <v>1240</v>
      </c>
      <c r="B2339" s="817" t="s">
        <v>1571</v>
      </c>
      <c r="C2339" s="831" t="s">
        <v>172</v>
      </c>
      <c r="D2339" s="819" t="str">
        <f t="shared" ref="D2339" si="2323">B2339&amp;" "&amp;" "&amp;C2339</f>
        <v>02-061  ヒュンケル</v>
      </c>
      <c r="E2339" s="820" t="s">
        <v>2700</v>
      </c>
      <c r="F2339" s="856" t="s">
        <v>129</v>
      </c>
      <c r="G2339" s="833" t="s">
        <v>19</v>
      </c>
      <c r="H2339" s="833" t="s">
        <v>19</v>
      </c>
      <c r="I2339" s="17"/>
      <c r="J2339" s="17"/>
      <c r="K2339" s="7" t="s">
        <v>37</v>
      </c>
      <c r="L2339" s="47" t="s">
        <v>453</v>
      </c>
      <c r="M2339" s="51" t="s">
        <v>3703</v>
      </c>
      <c r="N2339" s="52" t="s">
        <v>491</v>
      </c>
      <c r="O2339" s="824"/>
      <c r="P2339" s="271"/>
      <c r="Q2339" s="825">
        <v>2170</v>
      </c>
      <c r="R2339" s="826">
        <v>1510</v>
      </c>
      <c r="S2339" s="827">
        <v>640</v>
      </c>
      <c r="T2339" s="828">
        <v>950</v>
      </c>
      <c r="U2339" s="829">
        <v>1330</v>
      </c>
      <c r="V2339" s="830">
        <f t="shared" ref="V2339" si="2324">SUM(Q2339:U2340)</f>
        <v>6600</v>
      </c>
      <c r="W2339" s="824" t="s">
        <v>4687</v>
      </c>
      <c r="X2339" s="824"/>
      <c r="Y2339" s="706"/>
      <c r="Z2339" s="824"/>
    </row>
    <row r="2340" spans="1:26">
      <c r="A2340" s="817" t="s">
        <v>1240</v>
      </c>
      <c r="B2340" s="817"/>
      <c r="C2340" s="831" t="s">
        <v>172</v>
      </c>
      <c r="D2340" s="819" t="s">
        <v>2</v>
      </c>
      <c r="E2340" s="820" t="s">
        <v>2700</v>
      </c>
      <c r="F2340" s="856" t="s">
        <v>129</v>
      </c>
      <c r="G2340" s="833" t="s">
        <v>19</v>
      </c>
      <c r="H2340" s="833" t="s">
        <v>19</v>
      </c>
      <c r="I2340" s="17"/>
      <c r="J2340" s="17"/>
      <c r="K2340" s="8" t="s">
        <v>99</v>
      </c>
      <c r="L2340" s="41" t="s">
        <v>131</v>
      </c>
      <c r="M2340" s="51" t="s">
        <v>3704</v>
      </c>
      <c r="N2340" s="54" t="s">
        <v>491</v>
      </c>
      <c r="O2340" s="824"/>
      <c r="P2340" s="271"/>
      <c r="Q2340" s="825"/>
      <c r="R2340" s="826"/>
      <c r="S2340" s="827"/>
      <c r="T2340" s="828"/>
      <c r="U2340" s="829"/>
      <c r="V2340" s="830"/>
      <c r="W2340" s="824" t="s">
        <v>4687</v>
      </c>
      <c r="X2340" s="824"/>
      <c r="Y2340" s="706"/>
      <c r="Z2340" s="824"/>
    </row>
    <row r="2341" spans="1:26">
      <c r="A2341" s="817" t="s">
        <v>1240</v>
      </c>
      <c r="B2341" s="817" t="s">
        <v>1572</v>
      </c>
      <c r="C2341" s="831" t="s">
        <v>1652</v>
      </c>
      <c r="D2341" s="819" t="str">
        <f t="shared" ref="D2341" si="2325">B2341&amp;" "&amp;" "&amp;C2341</f>
        <v>02-062  ホメロス</v>
      </c>
      <c r="E2341" s="820" t="s">
        <v>2700</v>
      </c>
      <c r="F2341" s="840" t="s">
        <v>74</v>
      </c>
      <c r="G2341" s="835" t="s">
        <v>88</v>
      </c>
      <c r="H2341" s="833" t="s">
        <v>19</v>
      </c>
      <c r="I2341" s="17"/>
      <c r="J2341" s="17"/>
      <c r="K2341" s="46" t="s">
        <v>21</v>
      </c>
      <c r="L2341" s="41" t="s">
        <v>131</v>
      </c>
      <c r="M2341" s="51" t="s">
        <v>1921</v>
      </c>
      <c r="N2341" s="52" t="s">
        <v>491</v>
      </c>
      <c r="O2341" s="824"/>
      <c r="P2341" s="271"/>
      <c r="Q2341" s="825">
        <v>2080</v>
      </c>
      <c r="R2341" s="826">
        <v>1290</v>
      </c>
      <c r="S2341" s="827">
        <v>1130</v>
      </c>
      <c r="T2341" s="828">
        <v>1040</v>
      </c>
      <c r="U2341" s="829">
        <v>1000</v>
      </c>
      <c r="V2341" s="830">
        <f t="shared" ref="V2341" si="2326">SUM(Q2341:U2342)</f>
        <v>6540</v>
      </c>
      <c r="W2341" s="824"/>
      <c r="X2341" s="824"/>
      <c r="Y2341" s="706"/>
      <c r="Z2341" s="824"/>
    </row>
    <row r="2342" spans="1:26">
      <c r="A2342" s="817" t="s">
        <v>1240</v>
      </c>
      <c r="B2342" s="817"/>
      <c r="C2342" s="831" t="s">
        <v>1652</v>
      </c>
      <c r="D2342" s="819" t="s">
        <v>2</v>
      </c>
      <c r="E2342" s="820" t="s">
        <v>2700</v>
      </c>
      <c r="F2342" s="840" t="s">
        <v>74</v>
      </c>
      <c r="G2342" s="835" t="s">
        <v>88</v>
      </c>
      <c r="H2342" s="833" t="s">
        <v>19</v>
      </c>
      <c r="I2342" s="17"/>
      <c r="J2342" s="17"/>
      <c r="K2342" s="50" t="s">
        <v>21</v>
      </c>
      <c r="L2342" s="47" t="s">
        <v>105</v>
      </c>
      <c r="M2342" s="51" t="s">
        <v>1922</v>
      </c>
      <c r="N2342" s="52" t="s">
        <v>490</v>
      </c>
      <c r="O2342" s="824"/>
      <c r="P2342" s="271"/>
      <c r="Q2342" s="825"/>
      <c r="R2342" s="826"/>
      <c r="S2342" s="827"/>
      <c r="T2342" s="828"/>
      <c r="U2342" s="829"/>
      <c r="V2342" s="830"/>
      <c r="W2342" s="824"/>
      <c r="X2342" s="824"/>
      <c r="Y2342" s="706"/>
      <c r="Z2342" s="824"/>
    </row>
    <row r="2343" spans="1:26">
      <c r="A2343" s="817" t="s">
        <v>1240</v>
      </c>
      <c r="B2343" s="817" t="s">
        <v>1573</v>
      </c>
      <c r="C2343" s="831" t="s">
        <v>1653</v>
      </c>
      <c r="D2343" s="819" t="str">
        <f t="shared" ref="D2343" si="2327">B2343&amp;" "&amp;" "&amp;C2343</f>
        <v>02-063  呪われしマルティナ</v>
      </c>
      <c r="E2343" s="820" t="s">
        <v>2700</v>
      </c>
      <c r="F2343" s="840" t="s">
        <v>74</v>
      </c>
      <c r="G2343" s="833" t="s">
        <v>19</v>
      </c>
      <c r="H2343" s="835" t="s">
        <v>88</v>
      </c>
      <c r="I2343" s="17"/>
      <c r="J2343" s="17"/>
      <c r="K2343" s="7" t="s">
        <v>37</v>
      </c>
      <c r="L2343" s="47" t="s">
        <v>101</v>
      </c>
      <c r="M2343" s="51" t="s">
        <v>1741</v>
      </c>
      <c r="N2343" s="52" t="s">
        <v>491</v>
      </c>
      <c r="O2343" s="824"/>
      <c r="P2343" s="271"/>
      <c r="Q2343" s="825">
        <v>2060</v>
      </c>
      <c r="R2343" s="826">
        <v>1240</v>
      </c>
      <c r="S2343" s="827">
        <v>810</v>
      </c>
      <c r="T2343" s="828">
        <v>1360</v>
      </c>
      <c r="U2343" s="829">
        <v>1080</v>
      </c>
      <c r="V2343" s="830">
        <f t="shared" ref="V2343" si="2328">SUM(Q2343:U2344)</f>
        <v>6550</v>
      </c>
      <c r="W2343" s="824" t="s">
        <v>4260</v>
      </c>
      <c r="X2343" s="824"/>
      <c r="Y2343" s="706"/>
      <c r="Z2343" s="824"/>
    </row>
    <row r="2344" spans="1:26">
      <c r="A2344" s="817" t="s">
        <v>1240</v>
      </c>
      <c r="B2344" s="817"/>
      <c r="C2344" s="831" t="s">
        <v>1653</v>
      </c>
      <c r="D2344" s="819" t="s">
        <v>2</v>
      </c>
      <c r="E2344" s="820" t="s">
        <v>2700</v>
      </c>
      <c r="F2344" s="840" t="s">
        <v>74</v>
      </c>
      <c r="G2344" s="833" t="s">
        <v>19</v>
      </c>
      <c r="H2344" s="835" t="s">
        <v>88</v>
      </c>
      <c r="I2344" s="17"/>
      <c r="J2344" s="17"/>
      <c r="K2344" s="8" t="s">
        <v>99</v>
      </c>
      <c r="L2344" s="41" t="s">
        <v>131</v>
      </c>
      <c r="M2344" s="51" t="s">
        <v>2006</v>
      </c>
      <c r="N2344" s="54" t="s">
        <v>491</v>
      </c>
      <c r="O2344" s="824"/>
      <c r="P2344" s="271"/>
      <c r="Q2344" s="825"/>
      <c r="R2344" s="826"/>
      <c r="S2344" s="827"/>
      <c r="T2344" s="828"/>
      <c r="U2344" s="829"/>
      <c r="V2344" s="830"/>
      <c r="W2344" s="824" t="s">
        <v>4260</v>
      </c>
      <c r="X2344" s="824"/>
      <c r="Y2344" s="706"/>
      <c r="Z2344" s="824"/>
    </row>
    <row r="2345" spans="1:26">
      <c r="A2345" s="817" t="s">
        <v>1238</v>
      </c>
      <c r="B2345" s="817" t="s">
        <v>1574</v>
      </c>
      <c r="C2345" s="831" t="s">
        <v>631</v>
      </c>
      <c r="D2345" s="819" t="str">
        <f t="shared" ref="D2345" si="2329">B2345&amp;" "&amp;" "&amp;C2345</f>
        <v>01-001  スライム</v>
      </c>
      <c r="E2345" s="858" t="s">
        <v>609</v>
      </c>
      <c r="F2345" s="857" t="s">
        <v>128</v>
      </c>
      <c r="G2345" s="833" t="s">
        <v>19</v>
      </c>
      <c r="H2345" s="833" t="s">
        <v>19</v>
      </c>
      <c r="I2345" s="17"/>
      <c r="J2345" s="17"/>
      <c r="K2345" s="46" t="s">
        <v>21</v>
      </c>
      <c r="L2345" s="41" t="s">
        <v>3</v>
      </c>
      <c r="M2345" s="51" t="s">
        <v>3705</v>
      </c>
      <c r="N2345" s="41" t="s">
        <v>491</v>
      </c>
      <c r="O2345" s="824"/>
      <c r="P2345" s="271"/>
      <c r="Q2345" s="825">
        <v>900</v>
      </c>
      <c r="R2345" s="826">
        <v>540</v>
      </c>
      <c r="S2345" s="827">
        <v>600</v>
      </c>
      <c r="T2345" s="828">
        <v>640</v>
      </c>
      <c r="U2345" s="829">
        <v>620</v>
      </c>
      <c r="V2345" s="830">
        <f t="shared" ref="V2345" si="2330">SUM(Q2345:U2346)</f>
        <v>3300</v>
      </c>
      <c r="W2345" s="824" t="s">
        <v>3399</v>
      </c>
      <c r="X2345" s="824"/>
      <c r="Y2345" s="706"/>
      <c r="Z2345" s="824"/>
    </row>
    <row r="2346" spans="1:26">
      <c r="A2346" s="817" t="s">
        <v>1238</v>
      </c>
      <c r="B2346" s="817"/>
      <c r="C2346" s="831" t="s">
        <v>631</v>
      </c>
      <c r="D2346" s="819" t="s">
        <v>2</v>
      </c>
      <c r="E2346" s="858" t="s">
        <v>609</v>
      </c>
      <c r="F2346" s="857" t="s">
        <v>128</v>
      </c>
      <c r="G2346" s="833" t="s">
        <v>19</v>
      </c>
      <c r="H2346" s="833" t="s">
        <v>19</v>
      </c>
      <c r="I2346" s="17"/>
      <c r="J2346" s="17"/>
      <c r="K2346" s="42"/>
      <c r="L2346" s="41"/>
      <c r="M2346" s="51"/>
      <c r="N2346" s="41"/>
      <c r="O2346" s="824"/>
      <c r="P2346" s="271"/>
      <c r="Q2346" s="825"/>
      <c r="R2346" s="826"/>
      <c r="S2346" s="827"/>
      <c r="T2346" s="828"/>
      <c r="U2346" s="829"/>
      <c r="V2346" s="830"/>
      <c r="W2346" s="824" t="s">
        <v>3399</v>
      </c>
      <c r="X2346" s="824"/>
      <c r="Y2346" s="706"/>
      <c r="Z2346" s="824"/>
    </row>
    <row r="2347" spans="1:26">
      <c r="A2347" s="817" t="s">
        <v>1238</v>
      </c>
      <c r="B2347" s="817" t="s">
        <v>1575</v>
      </c>
      <c r="C2347" s="831" t="s">
        <v>1208</v>
      </c>
      <c r="D2347" s="819" t="str">
        <f t="shared" ref="D2347" si="2331">B2347&amp;" "&amp;" "&amp;C2347</f>
        <v>01-002  スライムベス</v>
      </c>
      <c r="E2347" s="858" t="s">
        <v>609</v>
      </c>
      <c r="F2347" s="857" t="s">
        <v>128</v>
      </c>
      <c r="G2347" s="833" t="s">
        <v>19</v>
      </c>
      <c r="H2347" s="833" t="s">
        <v>19</v>
      </c>
      <c r="I2347" s="17"/>
      <c r="J2347" s="17"/>
      <c r="K2347" s="46" t="s">
        <v>21</v>
      </c>
      <c r="L2347" s="41" t="s">
        <v>131</v>
      </c>
      <c r="M2347" s="51" t="s">
        <v>1923</v>
      </c>
      <c r="N2347" s="41" t="s">
        <v>491</v>
      </c>
      <c r="O2347" s="824"/>
      <c r="P2347" s="271"/>
      <c r="Q2347" s="825">
        <v>1020</v>
      </c>
      <c r="R2347" s="826">
        <v>590</v>
      </c>
      <c r="S2347" s="827">
        <v>540</v>
      </c>
      <c r="T2347" s="828">
        <v>610</v>
      </c>
      <c r="U2347" s="829">
        <v>560</v>
      </c>
      <c r="V2347" s="830">
        <f t="shared" ref="V2347" si="2332">SUM(Q2347:U2348)</f>
        <v>3320</v>
      </c>
      <c r="W2347" s="824" t="s">
        <v>3399</v>
      </c>
      <c r="X2347" s="824"/>
      <c r="Y2347" s="706"/>
      <c r="Z2347" s="824"/>
    </row>
    <row r="2348" spans="1:26">
      <c r="A2348" s="817" t="s">
        <v>1238</v>
      </c>
      <c r="B2348" s="817"/>
      <c r="C2348" s="831" t="s">
        <v>1208</v>
      </c>
      <c r="D2348" s="819" t="s">
        <v>2</v>
      </c>
      <c r="E2348" s="858" t="s">
        <v>609</v>
      </c>
      <c r="F2348" s="857" t="s">
        <v>128</v>
      </c>
      <c r="G2348" s="833" t="s">
        <v>19</v>
      </c>
      <c r="H2348" s="833" t="s">
        <v>19</v>
      </c>
      <c r="I2348" s="17"/>
      <c r="J2348" s="17"/>
      <c r="K2348" s="42"/>
      <c r="L2348" s="41"/>
      <c r="M2348" s="51"/>
      <c r="N2348" s="41"/>
      <c r="O2348" s="824"/>
      <c r="P2348" s="271"/>
      <c r="Q2348" s="825"/>
      <c r="R2348" s="826"/>
      <c r="S2348" s="827"/>
      <c r="T2348" s="828"/>
      <c r="U2348" s="829"/>
      <c r="V2348" s="830"/>
      <c r="W2348" s="824" t="s">
        <v>3399</v>
      </c>
      <c r="X2348" s="824"/>
      <c r="Y2348" s="706"/>
      <c r="Z2348" s="824"/>
    </row>
    <row r="2349" spans="1:26">
      <c r="A2349" s="817" t="s">
        <v>1238</v>
      </c>
      <c r="B2349" s="817" t="s">
        <v>1576</v>
      </c>
      <c r="C2349" s="831" t="s">
        <v>1209</v>
      </c>
      <c r="D2349" s="819" t="str">
        <f t="shared" ref="D2349" si="2333">B2349&amp;" "&amp;" "&amp;C2349</f>
        <v>01-003  ドラキー</v>
      </c>
      <c r="E2349" s="858" t="s">
        <v>609</v>
      </c>
      <c r="F2349" s="857" t="s">
        <v>128</v>
      </c>
      <c r="G2349" s="833" t="s">
        <v>19</v>
      </c>
      <c r="H2349" s="835" t="s">
        <v>88</v>
      </c>
      <c r="I2349" s="17"/>
      <c r="J2349" s="17"/>
      <c r="K2349" s="46" t="s">
        <v>21</v>
      </c>
      <c r="L2349" s="41" t="s">
        <v>131</v>
      </c>
      <c r="M2349" s="51" t="s">
        <v>3706</v>
      </c>
      <c r="N2349" s="41" t="s">
        <v>491</v>
      </c>
      <c r="O2349" s="824"/>
      <c r="P2349" s="271"/>
      <c r="Q2349" s="825">
        <v>940</v>
      </c>
      <c r="R2349" s="826">
        <v>560</v>
      </c>
      <c r="S2349" s="827">
        <v>730</v>
      </c>
      <c r="T2349" s="828">
        <v>670</v>
      </c>
      <c r="U2349" s="829">
        <v>450</v>
      </c>
      <c r="V2349" s="830">
        <f t="shared" ref="V2349" si="2334">SUM(Q2349:U2350)</f>
        <v>3350</v>
      </c>
      <c r="W2349" s="824"/>
      <c r="X2349" s="824"/>
      <c r="Y2349" s="706"/>
      <c r="Z2349" s="824"/>
    </row>
    <row r="2350" spans="1:26">
      <c r="A2350" s="817" t="s">
        <v>1238</v>
      </c>
      <c r="B2350" s="817"/>
      <c r="C2350" s="831" t="s">
        <v>1209</v>
      </c>
      <c r="D2350" s="819" t="s">
        <v>2</v>
      </c>
      <c r="E2350" s="858" t="s">
        <v>609</v>
      </c>
      <c r="F2350" s="857" t="s">
        <v>128</v>
      </c>
      <c r="G2350" s="833" t="s">
        <v>19</v>
      </c>
      <c r="H2350" s="835" t="s">
        <v>88</v>
      </c>
      <c r="I2350" s="17"/>
      <c r="J2350" s="17"/>
      <c r="K2350" s="42"/>
      <c r="L2350" s="41"/>
      <c r="M2350" s="51"/>
      <c r="N2350" s="41"/>
      <c r="O2350" s="824"/>
      <c r="P2350" s="271"/>
      <c r="Q2350" s="825"/>
      <c r="R2350" s="826"/>
      <c r="S2350" s="827"/>
      <c r="T2350" s="828"/>
      <c r="U2350" s="829"/>
      <c r="V2350" s="830"/>
      <c r="W2350" s="824"/>
      <c r="X2350" s="824"/>
      <c r="Y2350" s="706"/>
      <c r="Z2350" s="824"/>
    </row>
    <row r="2351" spans="1:26">
      <c r="A2351" s="817" t="s">
        <v>1238</v>
      </c>
      <c r="B2351" s="817" t="s">
        <v>1577</v>
      </c>
      <c r="C2351" s="831" t="s">
        <v>643</v>
      </c>
      <c r="D2351" s="819" t="str">
        <f t="shared" ref="D2351" si="2335">B2351&amp;" "&amp;" "&amp;C2351</f>
        <v>01-004  メイジドラキー</v>
      </c>
      <c r="E2351" s="858" t="s">
        <v>609</v>
      </c>
      <c r="F2351" s="857" t="s">
        <v>128</v>
      </c>
      <c r="G2351" s="833" t="s">
        <v>19</v>
      </c>
      <c r="H2351" s="835" t="s">
        <v>88</v>
      </c>
      <c r="I2351" s="15"/>
      <c r="J2351" s="15"/>
      <c r="K2351" s="8" t="s">
        <v>99</v>
      </c>
      <c r="L2351" s="41" t="s">
        <v>131</v>
      </c>
      <c r="M2351" s="51" t="s">
        <v>3707</v>
      </c>
      <c r="N2351" s="43" t="s">
        <v>491</v>
      </c>
      <c r="O2351" s="824"/>
      <c r="P2351" s="271"/>
      <c r="Q2351" s="825">
        <v>960</v>
      </c>
      <c r="R2351" s="826">
        <v>570</v>
      </c>
      <c r="S2351" s="827">
        <v>760</v>
      </c>
      <c r="T2351" s="828">
        <v>680</v>
      </c>
      <c r="U2351" s="829">
        <v>400</v>
      </c>
      <c r="V2351" s="830">
        <f t="shared" ref="V2351" si="2336">SUM(Q2351:U2352)</f>
        <v>3370</v>
      </c>
      <c r="W2351" s="824"/>
      <c r="X2351" s="824"/>
      <c r="Y2351" s="706"/>
      <c r="Z2351" s="824"/>
    </row>
    <row r="2352" spans="1:26">
      <c r="A2352" s="817" t="s">
        <v>1238</v>
      </c>
      <c r="B2352" s="817"/>
      <c r="C2352" s="831" t="s">
        <v>643</v>
      </c>
      <c r="D2352" s="819" t="s">
        <v>2</v>
      </c>
      <c r="E2352" s="858" t="s">
        <v>609</v>
      </c>
      <c r="F2352" s="857" t="s">
        <v>128</v>
      </c>
      <c r="G2352" s="833" t="s">
        <v>19</v>
      </c>
      <c r="H2352" s="835" t="s">
        <v>88</v>
      </c>
      <c r="I2352" s="15"/>
      <c r="J2352" s="15"/>
      <c r="K2352" s="42"/>
      <c r="L2352" s="41"/>
      <c r="M2352" s="51"/>
      <c r="N2352" s="43"/>
      <c r="O2352" s="824"/>
      <c r="P2352" s="271"/>
      <c r="Q2352" s="825"/>
      <c r="R2352" s="826"/>
      <c r="S2352" s="827"/>
      <c r="T2352" s="828"/>
      <c r="U2352" s="829"/>
      <c r="V2352" s="830"/>
      <c r="W2352" s="824"/>
      <c r="X2352" s="824"/>
      <c r="Y2352" s="706"/>
      <c r="Z2352" s="824"/>
    </row>
    <row r="2353" spans="1:26">
      <c r="A2353" s="817" t="s">
        <v>1238</v>
      </c>
      <c r="B2353" s="817" t="s">
        <v>1578</v>
      </c>
      <c r="C2353" s="818" t="s">
        <v>1219</v>
      </c>
      <c r="D2353" s="819" t="str">
        <f t="shared" ref="D2353" si="2337">B2353&amp;" "&amp;" "&amp;C2353</f>
        <v>01-005  キメラ</v>
      </c>
      <c r="E2353" s="858" t="s">
        <v>609</v>
      </c>
      <c r="F2353" s="857" t="s">
        <v>128</v>
      </c>
      <c r="G2353" s="833" t="s">
        <v>19</v>
      </c>
      <c r="H2353" s="833" t="s">
        <v>19</v>
      </c>
      <c r="I2353" s="845"/>
      <c r="J2353" s="845"/>
      <c r="K2353" s="11" t="s">
        <v>81</v>
      </c>
      <c r="L2353" s="47" t="s">
        <v>81</v>
      </c>
      <c r="M2353" s="51" t="s">
        <v>1774</v>
      </c>
      <c r="N2353" s="41" t="s">
        <v>492</v>
      </c>
      <c r="O2353" s="824"/>
      <c r="P2353" s="271"/>
      <c r="Q2353" s="825">
        <v>1010</v>
      </c>
      <c r="R2353" s="826">
        <v>530</v>
      </c>
      <c r="S2353" s="827">
        <v>620</v>
      </c>
      <c r="T2353" s="828">
        <v>580</v>
      </c>
      <c r="U2353" s="829">
        <v>610</v>
      </c>
      <c r="V2353" s="830">
        <f t="shared" ref="V2353" si="2338">SUM(Q2353:U2354)</f>
        <v>3350</v>
      </c>
      <c r="W2353" s="824"/>
      <c r="X2353" s="824"/>
      <c r="Y2353" s="706"/>
      <c r="Z2353" s="824"/>
    </row>
    <row r="2354" spans="1:26">
      <c r="A2354" s="817" t="s">
        <v>1238</v>
      </c>
      <c r="B2354" s="817"/>
      <c r="C2354" s="818" t="s">
        <v>1219</v>
      </c>
      <c r="D2354" s="819" t="s">
        <v>2</v>
      </c>
      <c r="E2354" s="858" t="s">
        <v>609</v>
      </c>
      <c r="F2354" s="857" t="s">
        <v>128</v>
      </c>
      <c r="G2354" s="833" t="s">
        <v>19</v>
      </c>
      <c r="H2354" s="833" t="s">
        <v>19</v>
      </c>
      <c r="I2354" s="845"/>
      <c r="J2354" s="845"/>
      <c r="K2354" s="42"/>
      <c r="L2354" s="42"/>
      <c r="M2354" s="51"/>
      <c r="N2354" s="42"/>
      <c r="O2354" s="824"/>
      <c r="P2354" s="271"/>
      <c r="Q2354" s="825"/>
      <c r="R2354" s="826"/>
      <c r="S2354" s="827"/>
      <c r="T2354" s="828"/>
      <c r="U2354" s="829"/>
      <c r="V2354" s="830"/>
      <c r="W2354" s="824"/>
      <c r="X2354" s="824"/>
      <c r="Y2354" s="706"/>
      <c r="Z2354" s="824"/>
    </row>
    <row r="2355" spans="1:26">
      <c r="A2355" s="817" t="s">
        <v>1238</v>
      </c>
      <c r="B2355" s="817" t="s">
        <v>1579</v>
      </c>
      <c r="C2355" s="831" t="s">
        <v>632</v>
      </c>
      <c r="D2355" s="819" t="str">
        <f t="shared" ref="D2355" si="2339">B2355&amp;" "&amp;" "&amp;C2355</f>
        <v>01-006  ホイミスライム</v>
      </c>
      <c r="E2355" s="858" t="s">
        <v>609</v>
      </c>
      <c r="F2355" s="857" t="s">
        <v>128</v>
      </c>
      <c r="G2355" s="833" t="s">
        <v>19</v>
      </c>
      <c r="H2355" s="843" t="s">
        <v>80</v>
      </c>
      <c r="I2355" s="845"/>
      <c r="J2355" s="845"/>
      <c r="K2355" s="46" t="s">
        <v>21</v>
      </c>
      <c r="L2355" s="41" t="s">
        <v>131</v>
      </c>
      <c r="M2355" s="51" t="s">
        <v>1924</v>
      </c>
      <c r="N2355" s="41" t="s">
        <v>491</v>
      </c>
      <c r="O2355" s="824"/>
      <c r="P2355" s="271"/>
      <c r="Q2355" s="825">
        <v>1040</v>
      </c>
      <c r="R2355" s="826">
        <v>420</v>
      </c>
      <c r="S2355" s="827">
        <v>740</v>
      </c>
      <c r="T2355" s="828">
        <v>640</v>
      </c>
      <c r="U2355" s="829">
        <v>530</v>
      </c>
      <c r="V2355" s="830">
        <f t="shared" ref="V2355" si="2340">SUM(Q2355:U2356)</f>
        <v>3370</v>
      </c>
      <c r="W2355" s="824" t="s">
        <v>3399</v>
      </c>
      <c r="X2355" s="824"/>
      <c r="Y2355" s="706"/>
      <c r="Z2355" s="824"/>
    </row>
    <row r="2356" spans="1:26">
      <c r="A2356" s="817" t="s">
        <v>1238</v>
      </c>
      <c r="B2356" s="817"/>
      <c r="C2356" s="831" t="s">
        <v>632</v>
      </c>
      <c r="D2356" s="819" t="s">
        <v>2</v>
      </c>
      <c r="E2356" s="858" t="s">
        <v>609</v>
      </c>
      <c r="F2356" s="857" t="s">
        <v>128</v>
      </c>
      <c r="G2356" s="833" t="s">
        <v>19</v>
      </c>
      <c r="H2356" s="843" t="s">
        <v>80</v>
      </c>
      <c r="I2356" s="845"/>
      <c r="J2356" s="845"/>
      <c r="K2356" s="42"/>
      <c r="L2356" s="42"/>
      <c r="M2356" s="51"/>
      <c r="N2356" s="42"/>
      <c r="O2356" s="824"/>
      <c r="P2356" s="271"/>
      <c r="Q2356" s="825"/>
      <c r="R2356" s="826"/>
      <c r="S2356" s="827"/>
      <c r="T2356" s="828"/>
      <c r="U2356" s="829"/>
      <c r="V2356" s="830"/>
      <c r="W2356" s="824" t="s">
        <v>3399</v>
      </c>
      <c r="X2356" s="824"/>
      <c r="Y2356" s="706"/>
      <c r="Z2356" s="824"/>
    </row>
    <row r="2357" spans="1:26">
      <c r="A2357" s="817" t="s">
        <v>1238</v>
      </c>
      <c r="B2357" s="817" t="s">
        <v>1580</v>
      </c>
      <c r="C2357" s="831" t="s">
        <v>1225</v>
      </c>
      <c r="D2357" s="819" t="str">
        <f t="shared" ref="D2357" si="2341">B2357&amp;" "&amp;" "&amp;C2357</f>
        <v>01-007  いたずらもぐら</v>
      </c>
      <c r="E2357" s="858" t="s">
        <v>609</v>
      </c>
      <c r="F2357" s="857" t="s">
        <v>128</v>
      </c>
      <c r="G2357" s="833" t="s">
        <v>19</v>
      </c>
      <c r="H2357" s="833" t="s">
        <v>19</v>
      </c>
      <c r="I2357" s="845"/>
      <c r="J2357" s="845"/>
      <c r="K2357" s="8" t="s">
        <v>99</v>
      </c>
      <c r="L2357" s="41" t="s">
        <v>131</v>
      </c>
      <c r="M2357" s="51" t="s">
        <v>3708</v>
      </c>
      <c r="N2357" s="41" t="s">
        <v>491</v>
      </c>
      <c r="O2357" s="824"/>
      <c r="P2357" s="271"/>
      <c r="Q2357" s="825">
        <v>990</v>
      </c>
      <c r="R2357" s="826">
        <v>800</v>
      </c>
      <c r="S2357" s="827">
        <v>400</v>
      </c>
      <c r="T2357" s="828">
        <v>520</v>
      </c>
      <c r="U2357" s="829">
        <v>670</v>
      </c>
      <c r="V2357" s="830">
        <f t="shared" ref="V2357" si="2342">SUM(Q2357:U2358)</f>
        <v>3380</v>
      </c>
      <c r="W2357" s="824"/>
      <c r="X2357" s="824"/>
      <c r="Y2357" s="706"/>
      <c r="Z2357" s="824"/>
    </row>
    <row r="2358" spans="1:26">
      <c r="A2358" s="817" t="s">
        <v>1238</v>
      </c>
      <c r="B2358" s="817"/>
      <c r="C2358" s="831" t="s">
        <v>1225</v>
      </c>
      <c r="D2358" s="819" t="s">
        <v>2</v>
      </c>
      <c r="E2358" s="858" t="s">
        <v>609</v>
      </c>
      <c r="F2358" s="857" t="s">
        <v>128</v>
      </c>
      <c r="G2358" s="833" t="s">
        <v>19</v>
      </c>
      <c r="H2358" s="833" t="s">
        <v>19</v>
      </c>
      <c r="I2358" s="845"/>
      <c r="J2358" s="845"/>
      <c r="K2358" s="42"/>
      <c r="L2358" s="42"/>
      <c r="M2358" s="51"/>
      <c r="N2358" s="42"/>
      <c r="O2358" s="824"/>
      <c r="P2358" s="271"/>
      <c r="Q2358" s="825"/>
      <c r="R2358" s="826"/>
      <c r="S2358" s="827"/>
      <c r="T2358" s="828"/>
      <c r="U2358" s="829"/>
      <c r="V2358" s="830"/>
      <c r="W2358" s="824"/>
      <c r="X2358" s="824"/>
      <c r="Y2358" s="706"/>
      <c r="Z2358" s="824"/>
    </row>
    <row r="2359" spans="1:26">
      <c r="A2359" s="817" t="s">
        <v>1238</v>
      </c>
      <c r="B2359" s="817" t="s">
        <v>1581</v>
      </c>
      <c r="C2359" s="831" t="s">
        <v>633</v>
      </c>
      <c r="D2359" s="819" t="str">
        <f t="shared" ref="D2359" si="2343">B2359&amp;" "&amp;" "&amp;C2359</f>
        <v>01-008  トンブレロ</v>
      </c>
      <c r="E2359" s="858" t="s">
        <v>609</v>
      </c>
      <c r="F2359" s="857" t="s">
        <v>128</v>
      </c>
      <c r="G2359" s="842" t="s">
        <v>89</v>
      </c>
      <c r="H2359" s="833" t="s">
        <v>19</v>
      </c>
      <c r="I2359" s="845"/>
      <c r="J2359" s="845"/>
      <c r="K2359" s="50" t="s">
        <v>21</v>
      </c>
      <c r="L2359" s="47" t="s">
        <v>107</v>
      </c>
      <c r="M2359" s="51" t="s">
        <v>3709</v>
      </c>
      <c r="N2359" s="41" t="s">
        <v>491</v>
      </c>
      <c r="O2359" s="824"/>
      <c r="P2359" s="271"/>
      <c r="Q2359" s="825">
        <v>1010</v>
      </c>
      <c r="R2359" s="826">
        <v>400</v>
      </c>
      <c r="S2359" s="827">
        <v>720</v>
      </c>
      <c r="T2359" s="828">
        <v>610</v>
      </c>
      <c r="U2359" s="829">
        <v>630</v>
      </c>
      <c r="V2359" s="830">
        <f t="shared" ref="V2359" si="2344">SUM(Q2359:U2360)</f>
        <v>3370</v>
      </c>
      <c r="W2359" s="824" t="s">
        <v>4680</v>
      </c>
      <c r="X2359" s="824"/>
      <c r="Y2359" s="706"/>
      <c r="Z2359" s="824"/>
    </row>
    <row r="2360" spans="1:26">
      <c r="A2360" s="817" t="s">
        <v>1238</v>
      </c>
      <c r="B2360" s="817"/>
      <c r="C2360" s="831" t="s">
        <v>633</v>
      </c>
      <c r="D2360" s="819" t="s">
        <v>2</v>
      </c>
      <c r="E2360" s="858" t="s">
        <v>609</v>
      </c>
      <c r="F2360" s="857" t="s">
        <v>128</v>
      </c>
      <c r="G2360" s="842" t="s">
        <v>89</v>
      </c>
      <c r="H2360" s="833" t="s">
        <v>19</v>
      </c>
      <c r="I2360" s="845"/>
      <c r="J2360" s="845"/>
      <c r="K2360" s="42"/>
      <c r="L2360" s="42"/>
      <c r="M2360" s="51"/>
      <c r="N2360" s="42"/>
      <c r="O2360" s="824"/>
      <c r="P2360" s="271"/>
      <c r="Q2360" s="825"/>
      <c r="R2360" s="826"/>
      <c r="S2360" s="827"/>
      <c r="T2360" s="828"/>
      <c r="U2360" s="829"/>
      <c r="V2360" s="830"/>
      <c r="W2360" s="824" t="s">
        <v>4680</v>
      </c>
      <c r="X2360" s="824"/>
      <c r="Y2360" s="706"/>
      <c r="Z2360" s="824"/>
    </row>
    <row r="2361" spans="1:26">
      <c r="A2361" s="817" t="s">
        <v>1238</v>
      </c>
      <c r="B2361" s="817" t="s">
        <v>1582</v>
      </c>
      <c r="C2361" s="831" t="s">
        <v>1218</v>
      </c>
      <c r="D2361" s="819" t="str">
        <f t="shared" ref="D2361" si="2345">B2361&amp;" "&amp;" "&amp;C2361</f>
        <v>01-009  オーク</v>
      </c>
      <c r="E2361" s="858" t="s">
        <v>609</v>
      </c>
      <c r="F2361" s="857" t="s">
        <v>128</v>
      </c>
      <c r="G2361" s="833" t="s">
        <v>19</v>
      </c>
      <c r="H2361" s="833" t="s">
        <v>19</v>
      </c>
      <c r="I2361" s="845"/>
      <c r="J2361" s="845"/>
      <c r="K2361" s="46" t="s">
        <v>21</v>
      </c>
      <c r="L2361" s="41" t="s">
        <v>131</v>
      </c>
      <c r="M2361" s="51" t="s">
        <v>1888</v>
      </c>
      <c r="N2361" s="41" t="s">
        <v>491</v>
      </c>
      <c r="O2361" s="824"/>
      <c r="P2361" s="271"/>
      <c r="Q2361" s="825">
        <v>1050</v>
      </c>
      <c r="R2361" s="826">
        <v>800</v>
      </c>
      <c r="S2361" s="827">
        <v>350</v>
      </c>
      <c r="T2361" s="828">
        <v>530</v>
      </c>
      <c r="U2361" s="829">
        <v>660</v>
      </c>
      <c r="V2361" s="830">
        <f t="shared" ref="V2361" si="2346">SUM(Q2361:U2362)</f>
        <v>3390</v>
      </c>
      <c r="W2361" s="824" t="s">
        <v>4260</v>
      </c>
      <c r="X2361" s="824"/>
      <c r="Y2361" s="706"/>
      <c r="Z2361" s="824"/>
    </row>
    <row r="2362" spans="1:26">
      <c r="A2362" s="817" t="s">
        <v>1238</v>
      </c>
      <c r="B2362" s="817"/>
      <c r="C2362" s="831" t="s">
        <v>1218</v>
      </c>
      <c r="D2362" s="819" t="s">
        <v>2</v>
      </c>
      <c r="E2362" s="858" t="s">
        <v>609</v>
      </c>
      <c r="F2362" s="857" t="s">
        <v>128</v>
      </c>
      <c r="G2362" s="833" t="s">
        <v>19</v>
      </c>
      <c r="H2362" s="833" t="s">
        <v>19</v>
      </c>
      <c r="I2362" s="845"/>
      <c r="J2362" s="845"/>
      <c r="K2362" s="42"/>
      <c r="L2362" s="42"/>
      <c r="M2362" s="51"/>
      <c r="N2362" s="42"/>
      <c r="O2362" s="824"/>
      <c r="P2362" s="271"/>
      <c r="Q2362" s="825"/>
      <c r="R2362" s="826"/>
      <c r="S2362" s="827"/>
      <c r="T2362" s="828"/>
      <c r="U2362" s="829"/>
      <c r="V2362" s="830"/>
      <c r="W2362" s="824" t="s">
        <v>4260</v>
      </c>
      <c r="X2362" s="824"/>
      <c r="Y2362" s="706"/>
      <c r="Z2362" s="824"/>
    </row>
    <row r="2363" spans="1:26">
      <c r="A2363" s="817" t="s">
        <v>1238</v>
      </c>
      <c r="B2363" s="817" t="s">
        <v>1583</v>
      </c>
      <c r="C2363" s="831" t="s">
        <v>636</v>
      </c>
      <c r="D2363" s="819" t="str">
        <f t="shared" ref="D2363" si="2347">B2363&amp;" "&amp;" "&amp;C2363</f>
        <v>01-010  がいこつ</v>
      </c>
      <c r="E2363" s="858" t="s">
        <v>609</v>
      </c>
      <c r="F2363" s="856" t="s">
        <v>129</v>
      </c>
      <c r="G2363" s="833" t="s">
        <v>19</v>
      </c>
      <c r="H2363" s="833" t="s">
        <v>19</v>
      </c>
      <c r="I2363" s="845"/>
      <c r="J2363" s="845"/>
      <c r="K2363" s="46" t="s">
        <v>21</v>
      </c>
      <c r="L2363" s="41" t="s">
        <v>131</v>
      </c>
      <c r="M2363" s="37" t="s">
        <v>1925</v>
      </c>
      <c r="N2363" s="41" t="s">
        <v>494</v>
      </c>
      <c r="O2363" s="824"/>
      <c r="P2363" s="271"/>
      <c r="Q2363" s="825">
        <v>1040</v>
      </c>
      <c r="R2363" s="826">
        <v>680</v>
      </c>
      <c r="S2363" s="827">
        <v>450</v>
      </c>
      <c r="T2363" s="828">
        <v>500</v>
      </c>
      <c r="U2363" s="829">
        <v>720</v>
      </c>
      <c r="V2363" s="830">
        <f t="shared" ref="V2363" si="2348">SUM(Q2363:U2364)</f>
        <v>3390</v>
      </c>
      <c r="W2363" s="824" t="s">
        <v>3400</v>
      </c>
      <c r="X2363" s="824"/>
      <c r="Y2363" s="706"/>
      <c r="Z2363" s="824"/>
    </row>
    <row r="2364" spans="1:26">
      <c r="A2364" s="817" t="s">
        <v>1238</v>
      </c>
      <c r="B2364" s="817"/>
      <c r="C2364" s="831" t="s">
        <v>636</v>
      </c>
      <c r="D2364" s="819" t="s">
        <v>2</v>
      </c>
      <c r="E2364" s="858" t="s">
        <v>609</v>
      </c>
      <c r="F2364" s="856" t="s">
        <v>129</v>
      </c>
      <c r="G2364" s="833" t="s">
        <v>19</v>
      </c>
      <c r="H2364" s="833" t="s">
        <v>19</v>
      </c>
      <c r="I2364" s="845"/>
      <c r="J2364" s="845"/>
      <c r="K2364" s="42"/>
      <c r="L2364" s="42"/>
      <c r="M2364" s="51"/>
      <c r="N2364" s="42"/>
      <c r="O2364" s="824"/>
      <c r="P2364" s="271"/>
      <c r="Q2364" s="825"/>
      <c r="R2364" s="826"/>
      <c r="S2364" s="827"/>
      <c r="T2364" s="828"/>
      <c r="U2364" s="829"/>
      <c r="V2364" s="830"/>
      <c r="W2364" s="824" t="s">
        <v>3400</v>
      </c>
      <c r="X2364" s="824"/>
      <c r="Y2364" s="706"/>
      <c r="Z2364" s="824"/>
    </row>
    <row r="2365" spans="1:26">
      <c r="A2365" s="817" t="s">
        <v>1238</v>
      </c>
      <c r="B2365" s="817" t="s">
        <v>1584</v>
      </c>
      <c r="C2365" s="831" t="s">
        <v>637</v>
      </c>
      <c r="D2365" s="819" t="str">
        <f t="shared" ref="D2365" si="2349">B2365&amp;" "&amp;" "&amp;C2365</f>
        <v>01-011  ミイラ男</v>
      </c>
      <c r="E2365" s="858" t="s">
        <v>609</v>
      </c>
      <c r="F2365" s="856" t="s">
        <v>129</v>
      </c>
      <c r="G2365" s="833" t="s">
        <v>19</v>
      </c>
      <c r="H2365" s="833" t="s">
        <v>19</v>
      </c>
      <c r="I2365" s="845"/>
      <c r="J2365" s="845"/>
      <c r="K2365" s="8" t="s">
        <v>99</v>
      </c>
      <c r="L2365" s="41" t="s">
        <v>131</v>
      </c>
      <c r="M2365" s="51" t="s">
        <v>2007</v>
      </c>
      <c r="N2365" s="41" t="s">
        <v>491</v>
      </c>
      <c r="O2365" s="824"/>
      <c r="P2365" s="271"/>
      <c r="Q2365" s="825">
        <v>1100</v>
      </c>
      <c r="R2365" s="826">
        <v>800</v>
      </c>
      <c r="S2365" s="827">
        <v>380</v>
      </c>
      <c r="T2365" s="828">
        <v>510</v>
      </c>
      <c r="U2365" s="829">
        <v>610</v>
      </c>
      <c r="V2365" s="830">
        <f t="shared" ref="V2365" si="2350">SUM(Q2365:U2366)</f>
        <v>3400</v>
      </c>
      <c r="W2365" s="824"/>
      <c r="X2365" s="824"/>
      <c r="Y2365" s="706"/>
      <c r="Z2365" s="824"/>
    </row>
    <row r="2366" spans="1:26">
      <c r="A2366" s="817" t="s">
        <v>1238</v>
      </c>
      <c r="B2366" s="817"/>
      <c r="C2366" s="831" t="s">
        <v>637</v>
      </c>
      <c r="D2366" s="819" t="s">
        <v>2</v>
      </c>
      <c r="E2366" s="858" t="s">
        <v>609</v>
      </c>
      <c r="F2366" s="856" t="s">
        <v>129</v>
      </c>
      <c r="G2366" s="833" t="s">
        <v>19</v>
      </c>
      <c r="H2366" s="833" t="s">
        <v>19</v>
      </c>
      <c r="I2366" s="845"/>
      <c r="J2366" s="845"/>
      <c r="K2366" s="42"/>
      <c r="L2366" s="42"/>
      <c r="M2366" s="51"/>
      <c r="N2366" s="42"/>
      <c r="O2366" s="824"/>
      <c r="P2366" s="271"/>
      <c r="Q2366" s="825"/>
      <c r="R2366" s="826"/>
      <c r="S2366" s="827"/>
      <c r="T2366" s="828"/>
      <c r="U2366" s="829"/>
      <c r="V2366" s="830"/>
      <c r="W2366" s="824"/>
      <c r="X2366" s="824"/>
      <c r="Y2366" s="706"/>
      <c r="Z2366" s="824"/>
    </row>
    <row r="2367" spans="1:26">
      <c r="A2367" s="817" t="s">
        <v>1238</v>
      </c>
      <c r="B2367" s="817" t="s">
        <v>1585</v>
      </c>
      <c r="C2367" s="831" t="s">
        <v>1212</v>
      </c>
      <c r="D2367" s="819" t="str">
        <f t="shared" ref="D2367" si="2351">B2367&amp;" "&amp;" "&amp;C2367</f>
        <v>01-012  ギズモ</v>
      </c>
      <c r="E2367" s="858" t="s">
        <v>609</v>
      </c>
      <c r="F2367" s="855" t="s">
        <v>130</v>
      </c>
      <c r="G2367" s="842" t="s">
        <v>89</v>
      </c>
      <c r="H2367" s="835" t="s">
        <v>88</v>
      </c>
      <c r="I2367" s="845"/>
      <c r="J2367" s="845"/>
      <c r="K2367" s="8" t="s">
        <v>99</v>
      </c>
      <c r="L2367" s="41" t="s">
        <v>131</v>
      </c>
      <c r="M2367" s="51" t="s">
        <v>2008</v>
      </c>
      <c r="N2367" s="41" t="s">
        <v>491</v>
      </c>
      <c r="O2367" s="824"/>
      <c r="P2367" s="271"/>
      <c r="Q2367" s="825">
        <v>1010</v>
      </c>
      <c r="R2367" s="826">
        <v>450</v>
      </c>
      <c r="S2367" s="827">
        <v>700</v>
      </c>
      <c r="T2367" s="828">
        <v>710</v>
      </c>
      <c r="U2367" s="829">
        <v>500</v>
      </c>
      <c r="V2367" s="830">
        <f t="shared" ref="V2367" si="2352">SUM(Q2367:U2368)</f>
        <v>3370</v>
      </c>
      <c r="W2367" s="824"/>
      <c r="X2367" s="824"/>
      <c r="Y2367" s="706"/>
      <c r="Z2367" s="824"/>
    </row>
    <row r="2368" spans="1:26">
      <c r="A2368" s="817" t="s">
        <v>1238</v>
      </c>
      <c r="B2368" s="817"/>
      <c r="C2368" s="831" t="s">
        <v>1212</v>
      </c>
      <c r="D2368" s="819" t="s">
        <v>2</v>
      </c>
      <c r="E2368" s="858" t="s">
        <v>609</v>
      </c>
      <c r="F2368" s="855" t="s">
        <v>130</v>
      </c>
      <c r="G2368" s="842" t="s">
        <v>89</v>
      </c>
      <c r="H2368" s="835" t="s">
        <v>88</v>
      </c>
      <c r="I2368" s="845"/>
      <c r="J2368" s="845"/>
      <c r="K2368" s="42"/>
      <c r="L2368" s="42"/>
      <c r="M2368" s="51"/>
      <c r="N2368" s="42"/>
      <c r="O2368" s="824"/>
      <c r="P2368" s="271"/>
      <c r="Q2368" s="825"/>
      <c r="R2368" s="826"/>
      <c r="S2368" s="827"/>
      <c r="T2368" s="828"/>
      <c r="U2368" s="829"/>
      <c r="V2368" s="830"/>
      <c r="W2368" s="824"/>
      <c r="X2368" s="824"/>
      <c r="Y2368" s="706"/>
      <c r="Z2368" s="824"/>
    </row>
    <row r="2369" spans="1:26">
      <c r="A2369" s="817" t="s">
        <v>1238</v>
      </c>
      <c r="B2369" s="817" t="s">
        <v>1586</v>
      </c>
      <c r="C2369" s="831" t="s">
        <v>646</v>
      </c>
      <c r="D2369" s="819" t="str">
        <f t="shared" ref="D2369" si="2353">B2369&amp;" "&amp;" "&amp;C2369</f>
        <v>01-013  ヒートギズモ</v>
      </c>
      <c r="E2369" s="858" t="s">
        <v>609</v>
      </c>
      <c r="F2369" s="855" t="s">
        <v>130</v>
      </c>
      <c r="G2369" s="842" t="s">
        <v>89</v>
      </c>
      <c r="H2369" s="835" t="s">
        <v>88</v>
      </c>
      <c r="I2369" s="845"/>
      <c r="J2369" s="845"/>
      <c r="K2369" s="46" t="s">
        <v>21</v>
      </c>
      <c r="L2369" s="41" t="s">
        <v>131</v>
      </c>
      <c r="M2369" s="51" t="s">
        <v>1926</v>
      </c>
      <c r="N2369" s="41" t="s">
        <v>491</v>
      </c>
      <c r="O2369" s="824"/>
      <c r="P2369" s="271"/>
      <c r="Q2369" s="825">
        <v>1030</v>
      </c>
      <c r="R2369" s="826">
        <v>430</v>
      </c>
      <c r="S2369" s="827">
        <v>710</v>
      </c>
      <c r="T2369" s="828">
        <v>730</v>
      </c>
      <c r="U2369" s="829">
        <v>490</v>
      </c>
      <c r="V2369" s="830">
        <f t="shared" ref="V2369" si="2354">SUM(Q2369:U2370)</f>
        <v>3390</v>
      </c>
      <c r="W2369" s="831" t="s">
        <v>3392</v>
      </c>
      <c r="X2369" s="824"/>
      <c r="Y2369" s="706"/>
      <c r="Z2369" s="824"/>
    </row>
    <row r="2370" spans="1:26">
      <c r="A2370" s="817" t="s">
        <v>1238</v>
      </c>
      <c r="B2370" s="817"/>
      <c r="C2370" s="831" t="s">
        <v>646</v>
      </c>
      <c r="D2370" s="819" t="s">
        <v>2</v>
      </c>
      <c r="E2370" s="858" t="s">
        <v>609</v>
      </c>
      <c r="F2370" s="855" t="s">
        <v>130</v>
      </c>
      <c r="G2370" s="842" t="s">
        <v>89</v>
      </c>
      <c r="H2370" s="835" t="s">
        <v>88</v>
      </c>
      <c r="I2370" s="845"/>
      <c r="J2370" s="845"/>
      <c r="K2370" s="42"/>
      <c r="L2370" s="42"/>
      <c r="M2370" s="51"/>
      <c r="N2370" s="42"/>
      <c r="O2370" s="824"/>
      <c r="P2370" s="271"/>
      <c r="Q2370" s="825"/>
      <c r="R2370" s="826"/>
      <c r="S2370" s="827"/>
      <c r="T2370" s="828"/>
      <c r="U2370" s="829"/>
      <c r="V2370" s="830"/>
      <c r="W2370" s="831" t="s">
        <v>3392</v>
      </c>
      <c r="X2370" s="824"/>
      <c r="Y2370" s="706"/>
      <c r="Z2370" s="824"/>
    </row>
    <row r="2371" spans="1:26">
      <c r="A2371" s="817" t="s">
        <v>1238</v>
      </c>
      <c r="B2371" s="817" t="s">
        <v>1587</v>
      </c>
      <c r="C2371" s="831" t="s">
        <v>1214</v>
      </c>
      <c r="D2371" s="819" t="str">
        <f t="shared" ref="D2371" si="2355">B2371&amp;" "&amp;" "&amp;C2371</f>
        <v>01-014  ゴースト</v>
      </c>
      <c r="E2371" s="858" t="s">
        <v>609</v>
      </c>
      <c r="F2371" s="851" t="s">
        <v>78</v>
      </c>
      <c r="G2371" s="833" t="s">
        <v>19</v>
      </c>
      <c r="H2371" s="835" t="s">
        <v>88</v>
      </c>
      <c r="I2371" s="845"/>
      <c r="J2371" s="845"/>
      <c r="K2371" s="46" t="s">
        <v>21</v>
      </c>
      <c r="L2371" s="41" t="s">
        <v>3</v>
      </c>
      <c r="M2371" s="51" t="s">
        <v>3694</v>
      </c>
      <c r="N2371" s="41" t="s">
        <v>491</v>
      </c>
      <c r="O2371" s="824"/>
      <c r="P2371" s="271"/>
      <c r="Q2371" s="825">
        <v>910</v>
      </c>
      <c r="R2371" s="826">
        <v>710</v>
      </c>
      <c r="S2371" s="827">
        <v>740</v>
      </c>
      <c r="T2371" s="828">
        <v>660</v>
      </c>
      <c r="U2371" s="829">
        <v>350</v>
      </c>
      <c r="V2371" s="830">
        <f t="shared" ref="V2371" si="2356">SUM(Q2371:U2372)</f>
        <v>3370</v>
      </c>
      <c r="W2371" s="443" t="s">
        <v>3918</v>
      </c>
      <c r="X2371" s="824"/>
      <c r="Y2371" s="706"/>
      <c r="Z2371" s="824"/>
    </row>
    <row r="2372" spans="1:26">
      <c r="A2372" s="817" t="s">
        <v>1238</v>
      </c>
      <c r="B2372" s="817"/>
      <c r="C2372" s="831" t="s">
        <v>1214</v>
      </c>
      <c r="D2372" s="819" t="s">
        <v>2</v>
      </c>
      <c r="E2372" s="858" t="s">
        <v>609</v>
      </c>
      <c r="F2372" s="851" t="s">
        <v>78</v>
      </c>
      <c r="G2372" s="833" t="s">
        <v>19</v>
      </c>
      <c r="H2372" s="835" t="s">
        <v>88</v>
      </c>
      <c r="I2372" s="845"/>
      <c r="J2372" s="845"/>
      <c r="K2372" s="42"/>
      <c r="L2372" s="42"/>
      <c r="M2372" s="51"/>
      <c r="N2372" s="42"/>
      <c r="O2372" s="824"/>
      <c r="P2372" s="271"/>
      <c r="Q2372" s="825"/>
      <c r="R2372" s="826"/>
      <c r="S2372" s="827"/>
      <c r="T2372" s="828"/>
      <c r="U2372" s="829"/>
      <c r="V2372" s="830"/>
      <c r="W2372" s="443" t="s">
        <v>4681</v>
      </c>
      <c r="X2372" s="824"/>
      <c r="Y2372" s="706"/>
      <c r="Z2372" s="824"/>
    </row>
    <row r="2373" spans="1:26">
      <c r="A2373" s="817" t="s">
        <v>1238</v>
      </c>
      <c r="B2373" s="817" t="s">
        <v>1588</v>
      </c>
      <c r="C2373" s="831" t="s">
        <v>126</v>
      </c>
      <c r="D2373" s="819" t="str">
        <f t="shared" ref="D2373" si="2357">B2373&amp;" "&amp;" "&amp;C2373</f>
        <v>01-015  メトロゴースト</v>
      </c>
      <c r="E2373" s="858" t="s">
        <v>609</v>
      </c>
      <c r="F2373" s="851" t="s">
        <v>78</v>
      </c>
      <c r="G2373" s="833" t="s">
        <v>19</v>
      </c>
      <c r="H2373" s="835" t="s">
        <v>88</v>
      </c>
      <c r="I2373" s="845"/>
      <c r="J2373" s="845"/>
      <c r="K2373" s="50" t="s">
        <v>21</v>
      </c>
      <c r="L2373" s="47" t="s">
        <v>106</v>
      </c>
      <c r="M2373" s="51" t="s">
        <v>3710</v>
      </c>
      <c r="N2373" s="41" t="s">
        <v>491</v>
      </c>
      <c r="O2373" s="824"/>
      <c r="P2373" s="271"/>
      <c r="Q2373" s="825">
        <v>930</v>
      </c>
      <c r="R2373" s="826">
        <v>660</v>
      </c>
      <c r="S2373" s="827">
        <v>760</v>
      </c>
      <c r="T2373" s="828">
        <v>700</v>
      </c>
      <c r="U2373" s="829">
        <v>340</v>
      </c>
      <c r="V2373" s="830">
        <f t="shared" ref="V2373" si="2358">SUM(Q2373:U2374)</f>
        <v>3390</v>
      </c>
      <c r="W2373" s="443" t="s">
        <v>3918</v>
      </c>
      <c r="X2373" s="824"/>
      <c r="Y2373" s="706"/>
      <c r="Z2373" s="824"/>
    </row>
    <row r="2374" spans="1:26">
      <c r="A2374" s="817" t="s">
        <v>1238</v>
      </c>
      <c r="B2374" s="817"/>
      <c r="C2374" s="831" t="s">
        <v>126</v>
      </c>
      <c r="D2374" s="819" t="s">
        <v>2</v>
      </c>
      <c r="E2374" s="858" t="s">
        <v>609</v>
      </c>
      <c r="F2374" s="851" t="s">
        <v>78</v>
      </c>
      <c r="G2374" s="833" t="s">
        <v>19</v>
      </c>
      <c r="H2374" s="835" t="s">
        <v>88</v>
      </c>
      <c r="I2374" s="845"/>
      <c r="J2374" s="845"/>
      <c r="K2374" s="42"/>
      <c r="L2374" s="42"/>
      <c r="M2374" s="51"/>
      <c r="N2374" s="42"/>
      <c r="O2374" s="824"/>
      <c r="P2374" s="271"/>
      <c r="Q2374" s="825"/>
      <c r="R2374" s="826"/>
      <c r="S2374" s="827"/>
      <c r="T2374" s="828"/>
      <c r="U2374" s="829"/>
      <c r="V2374" s="830"/>
      <c r="W2374" s="443" t="s">
        <v>4681</v>
      </c>
      <c r="X2374" s="824"/>
      <c r="Y2374" s="706"/>
      <c r="Z2374" s="824"/>
    </row>
    <row r="2375" spans="1:26">
      <c r="A2375" s="817" t="s">
        <v>1238</v>
      </c>
      <c r="B2375" s="817" t="s">
        <v>1589</v>
      </c>
      <c r="C2375" s="831" t="s">
        <v>2</v>
      </c>
      <c r="D2375" s="819" t="str">
        <f t="shared" ref="D2375" si="2359">B2375&amp;" "&amp;" "&amp;C2375</f>
        <v>01-016  ダイ</v>
      </c>
      <c r="E2375" s="854" t="s">
        <v>630</v>
      </c>
      <c r="F2375" s="821" t="s">
        <v>34</v>
      </c>
      <c r="G2375" s="833" t="s">
        <v>19</v>
      </c>
      <c r="H2375" s="833" t="s">
        <v>19</v>
      </c>
      <c r="I2375" s="845"/>
      <c r="J2375" s="845"/>
      <c r="K2375" s="50" t="s">
        <v>21</v>
      </c>
      <c r="L2375" s="312" t="s">
        <v>4255</v>
      </c>
      <c r="M2375" s="51" t="s">
        <v>1915</v>
      </c>
      <c r="N2375" s="41" t="s">
        <v>495</v>
      </c>
      <c r="O2375" s="824"/>
      <c r="P2375" s="271"/>
      <c r="Q2375" s="825">
        <v>1280</v>
      </c>
      <c r="R2375" s="826">
        <v>910</v>
      </c>
      <c r="S2375" s="827">
        <v>350</v>
      </c>
      <c r="T2375" s="828">
        <v>690</v>
      </c>
      <c r="U2375" s="829">
        <v>580</v>
      </c>
      <c r="V2375" s="830">
        <f t="shared" ref="V2375" si="2360">SUM(Q2375:U2376)</f>
        <v>3810</v>
      </c>
      <c r="W2375" s="824" t="s">
        <v>3389</v>
      </c>
      <c r="X2375" s="824"/>
      <c r="Y2375" s="706"/>
      <c r="Z2375" s="824"/>
    </row>
    <row r="2376" spans="1:26">
      <c r="A2376" s="817" t="s">
        <v>1238</v>
      </c>
      <c r="B2376" s="817"/>
      <c r="C2376" s="831" t="s">
        <v>2</v>
      </c>
      <c r="D2376" s="819" t="s">
        <v>2</v>
      </c>
      <c r="E2376" s="854" t="s">
        <v>630</v>
      </c>
      <c r="F2376" s="821" t="s">
        <v>34</v>
      </c>
      <c r="G2376" s="833" t="s">
        <v>19</v>
      </c>
      <c r="H2376" s="833" t="s">
        <v>19</v>
      </c>
      <c r="I2376" s="845"/>
      <c r="J2376" s="845"/>
      <c r="K2376" s="42"/>
      <c r="L2376" s="42"/>
      <c r="M2376" s="51"/>
      <c r="N2376" s="42"/>
      <c r="O2376" s="824"/>
      <c r="P2376" s="271"/>
      <c r="Q2376" s="825"/>
      <c r="R2376" s="826"/>
      <c r="S2376" s="827"/>
      <c r="T2376" s="828"/>
      <c r="U2376" s="829"/>
      <c r="V2376" s="830"/>
      <c r="W2376" s="824" t="s">
        <v>3389</v>
      </c>
      <c r="X2376" s="824"/>
      <c r="Y2376" s="706"/>
      <c r="Z2376" s="824"/>
    </row>
    <row r="2377" spans="1:26">
      <c r="A2377" s="817" t="s">
        <v>1238</v>
      </c>
      <c r="B2377" s="817" t="s">
        <v>1590</v>
      </c>
      <c r="C2377" s="831" t="s">
        <v>38</v>
      </c>
      <c r="D2377" s="819" t="str">
        <f t="shared" ref="D2377" si="2361">B2377&amp;" "&amp;" "&amp;C2377</f>
        <v>01-017  ポップ</v>
      </c>
      <c r="E2377" s="854" t="s">
        <v>630</v>
      </c>
      <c r="F2377" s="821" t="s">
        <v>34</v>
      </c>
      <c r="G2377" s="822" t="s">
        <v>40</v>
      </c>
      <c r="H2377" s="822" t="s">
        <v>40</v>
      </c>
      <c r="I2377" s="845"/>
      <c r="J2377" s="845"/>
      <c r="K2377" s="50" t="s">
        <v>21</v>
      </c>
      <c r="L2377" s="312" t="s">
        <v>4255</v>
      </c>
      <c r="M2377" s="51" t="s">
        <v>1927</v>
      </c>
      <c r="N2377" s="41" t="s">
        <v>494</v>
      </c>
      <c r="O2377" s="824"/>
      <c r="P2377" s="271"/>
      <c r="Q2377" s="825">
        <v>1190</v>
      </c>
      <c r="R2377" s="826">
        <v>410</v>
      </c>
      <c r="S2377" s="827">
        <v>970</v>
      </c>
      <c r="T2377" s="828">
        <v>670</v>
      </c>
      <c r="U2377" s="829">
        <v>570</v>
      </c>
      <c r="V2377" s="830">
        <f t="shared" ref="V2377" si="2362">SUM(Q2377:U2378)</f>
        <v>3810</v>
      </c>
      <c r="W2377" s="824" t="s">
        <v>3389</v>
      </c>
      <c r="X2377" s="824"/>
      <c r="Y2377" s="706"/>
      <c r="Z2377" s="824"/>
    </row>
    <row r="2378" spans="1:26">
      <c r="A2378" s="817" t="s">
        <v>1238</v>
      </c>
      <c r="B2378" s="817"/>
      <c r="C2378" s="831" t="s">
        <v>38</v>
      </c>
      <c r="D2378" s="819" t="s">
        <v>2</v>
      </c>
      <c r="E2378" s="854" t="s">
        <v>630</v>
      </c>
      <c r="F2378" s="821" t="s">
        <v>34</v>
      </c>
      <c r="G2378" s="822" t="s">
        <v>40</v>
      </c>
      <c r="H2378" s="822" t="s">
        <v>40</v>
      </c>
      <c r="I2378" s="845"/>
      <c r="J2378" s="845"/>
      <c r="K2378" s="42"/>
      <c r="L2378" s="42"/>
      <c r="M2378" s="51"/>
      <c r="N2378" s="42"/>
      <c r="O2378" s="824"/>
      <c r="P2378" s="271"/>
      <c r="Q2378" s="825"/>
      <c r="R2378" s="826"/>
      <c r="S2378" s="827"/>
      <c r="T2378" s="828"/>
      <c r="U2378" s="829"/>
      <c r="V2378" s="830"/>
      <c r="W2378" s="824" t="s">
        <v>3389</v>
      </c>
      <c r="X2378" s="824"/>
      <c r="Y2378" s="706"/>
      <c r="Z2378" s="824"/>
    </row>
    <row r="2379" spans="1:26">
      <c r="A2379" s="817" t="s">
        <v>1238</v>
      </c>
      <c r="B2379" s="817" t="s">
        <v>1591</v>
      </c>
      <c r="C2379" s="831" t="s">
        <v>183</v>
      </c>
      <c r="D2379" s="819" t="str">
        <f t="shared" ref="D2379" si="2363">B2379&amp;" "&amp;" "&amp;C2379</f>
        <v>01-018  マァム</v>
      </c>
      <c r="E2379" s="854" t="s">
        <v>630</v>
      </c>
      <c r="F2379" s="821" t="s">
        <v>34</v>
      </c>
      <c r="G2379" s="833" t="s">
        <v>19</v>
      </c>
      <c r="H2379" s="822" t="s">
        <v>40</v>
      </c>
      <c r="I2379" s="845"/>
      <c r="J2379" s="845"/>
      <c r="K2379" s="50" t="s">
        <v>21</v>
      </c>
      <c r="L2379" s="312" t="s">
        <v>4255</v>
      </c>
      <c r="M2379" s="51" t="s">
        <v>1928</v>
      </c>
      <c r="N2379" s="41" t="s">
        <v>494</v>
      </c>
      <c r="O2379" s="824"/>
      <c r="P2379" s="271"/>
      <c r="Q2379" s="825">
        <v>1210</v>
      </c>
      <c r="R2379" s="826">
        <v>680</v>
      </c>
      <c r="S2379" s="827">
        <v>670</v>
      </c>
      <c r="T2379" s="828">
        <v>630</v>
      </c>
      <c r="U2379" s="829">
        <v>610</v>
      </c>
      <c r="V2379" s="830">
        <f t="shared" ref="V2379" si="2364">SUM(Q2379:U2380)</f>
        <v>3800</v>
      </c>
      <c r="W2379" s="824" t="s">
        <v>3389</v>
      </c>
      <c r="X2379" s="824"/>
      <c r="Y2379" s="706"/>
      <c r="Z2379" s="824"/>
    </row>
    <row r="2380" spans="1:26">
      <c r="A2380" s="817" t="s">
        <v>1238</v>
      </c>
      <c r="B2380" s="817"/>
      <c r="C2380" s="831" t="s">
        <v>183</v>
      </c>
      <c r="D2380" s="819" t="s">
        <v>2</v>
      </c>
      <c r="E2380" s="854" t="s">
        <v>630</v>
      </c>
      <c r="F2380" s="821" t="s">
        <v>34</v>
      </c>
      <c r="G2380" s="833" t="s">
        <v>19</v>
      </c>
      <c r="H2380" s="822" t="s">
        <v>40</v>
      </c>
      <c r="I2380" s="845"/>
      <c r="J2380" s="845"/>
      <c r="K2380" s="42"/>
      <c r="L2380" s="42"/>
      <c r="M2380" s="51"/>
      <c r="N2380" s="42"/>
      <c r="O2380" s="824"/>
      <c r="P2380" s="271"/>
      <c r="Q2380" s="825"/>
      <c r="R2380" s="826"/>
      <c r="S2380" s="827"/>
      <c r="T2380" s="828"/>
      <c r="U2380" s="829"/>
      <c r="V2380" s="830"/>
      <c r="W2380" s="824" t="s">
        <v>3389</v>
      </c>
      <c r="X2380" s="824"/>
      <c r="Y2380" s="706"/>
      <c r="Z2380" s="824"/>
    </row>
    <row r="2381" spans="1:26">
      <c r="A2381" s="817" t="s">
        <v>1238</v>
      </c>
      <c r="B2381" s="817" t="s">
        <v>1592</v>
      </c>
      <c r="C2381" s="831" t="s">
        <v>42</v>
      </c>
      <c r="D2381" s="819" t="str">
        <f t="shared" ref="D2381" si="2365">B2381&amp;" "&amp;" "&amp;C2381</f>
        <v>01-019  レオナ</v>
      </c>
      <c r="E2381" s="854" t="s">
        <v>630</v>
      </c>
      <c r="F2381" s="821" t="s">
        <v>34</v>
      </c>
      <c r="G2381" s="822" t="s">
        <v>40</v>
      </c>
      <c r="H2381" s="843" t="s">
        <v>80</v>
      </c>
      <c r="I2381" s="845"/>
      <c r="J2381" s="845"/>
      <c r="K2381" s="46" t="s">
        <v>21</v>
      </c>
      <c r="L2381" s="41" t="s">
        <v>3</v>
      </c>
      <c r="M2381" s="51" t="s">
        <v>2027</v>
      </c>
      <c r="N2381" s="41" t="s">
        <v>491</v>
      </c>
      <c r="O2381" s="824"/>
      <c r="P2381" s="271"/>
      <c r="Q2381" s="825">
        <v>1120</v>
      </c>
      <c r="R2381" s="826">
        <v>390</v>
      </c>
      <c r="S2381" s="827">
        <v>960</v>
      </c>
      <c r="T2381" s="828">
        <v>740</v>
      </c>
      <c r="U2381" s="829">
        <v>600</v>
      </c>
      <c r="V2381" s="830">
        <f t="shared" ref="V2381" si="2366">SUM(Q2381:U2382)</f>
        <v>3810</v>
      </c>
      <c r="W2381" s="824" t="s">
        <v>3389</v>
      </c>
      <c r="X2381" s="824"/>
      <c r="Y2381" s="706"/>
      <c r="Z2381" s="824"/>
    </row>
    <row r="2382" spans="1:26">
      <c r="A2382" s="817" t="s">
        <v>1238</v>
      </c>
      <c r="B2382" s="817"/>
      <c r="C2382" s="831" t="s">
        <v>42</v>
      </c>
      <c r="D2382" s="819" t="s">
        <v>2</v>
      </c>
      <c r="E2382" s="854" t="s">
        <v>630</v>
      </c>
      <c r="F2382" s="821" t="s">
        <v>34</v>
      </c>
      <c r="G2382" s="822" t="s">
        <v>40</v>
      </c>
      <c r="H2382" s="843" t="s">
        <v>80</v>
      </c>
      <c r="I2382" s="845"/>
      <c r="J2382" s="845"/>
      <c r="K2382" s="42"/>
      <c r="L2382" s="42"/>
      <c r="M2382" s="51"/>
      <c r="N2382" s="42"/>
      <c r="O2382" s="824"/>
      <c r="P2382" s="271"/>
      <c r="Q2382" s="825"/>
      <c r="R2382" s="826"/>
      <c r="S2382" s="827"/>
      <c r="T2382" s="828"/>
      <c r="U2382" s="829"/>
      <c r="V2382" s="830"/>
      <c r="W2382" s="824" t="s">
        <v>3389</v>
      </c>
      <c r="X2382" s="824"/>
      <c r="Y2382" s="706"/>
      <c r="Z2382" s="824"/>
    </row>
    <row r="2383" spans="1:26">
      <c r="A2383" s="817" t="s">
        <v>1238</v>
      </c>
      <c r="B2383" s="817" t="s">
        <v>1593</v>
      </c>
      <c r="C2383" s="818" t="s">
        <v>1226</v>
      </c>
      <c r="D2383" s="819" t="str">
        <f t="shared" ref="D2383" si="2367">B2383&amp;" "&amp;" "&amp;C2383</f>
        <v>01-020  メイジキメラ</v>
      </c>
      <c r="E2383" s="854" t="s">
        <v>630</v>
      </c>
      <c r="F2383" s="857" t="s">
        <v>128</v>
      </c>
      <c r="G2383" s="833" t="s">
        <v>19</v>
      </c>
      <c r="H2383" s="833" t="s">
        <v>19</v>
      </c>
      <c r="I2383" s="845"/>
      <c r="J2383" s="845"/>
      <c r="K2383" s="46" t="s">
        <v>21</v>
      </c>
      <c r="L2383" s="41" t="s">
        <v>131</v>
      </c>
      <c r="M2383" s="37" t="s">
        <v>1929</v>
      </c>
      <c r="N2383" s="41" t="s">
        <v>494</v>
      </c>
      <c r="O2383" s="824"/>
      <c r="P2383" s="271"/>
      <c r="Q2383" s="825">
        <v>1160</v>
      </c>
      <c r="R2383" s="826">
        <v>480</v>
      </c>
      <c r="S2383" s="827">
        <v>770</v>
      </c>
      <c r="T2383" s="828">
        <v>690</v>
      </c>
      <c r="U2383" s="829">
        <v>660</v>
      </c>
      <c r="V2383" s="830">
        <f t="shared" ref="V2383" si="2368">SUM(Q2383:U2384)</f>
        <v>3760</v>
      </c>
      <c r="W2383" s="824"/>
      <c r="X2383" s="824"/>
      <c r="Y2383" s="706"/>
      <c r="Z2383" s="824"/>
    </row>
    <row r="2384" spans="1:26">
      <c r="A2384" s="817" t="s">
        <v>1238</v>
      </c>
      <c r="B2384" s="817"/>
      <c r="C2384" s="818" t="s">
        <v>1226</v>
      </c>
      <c r="D2384" s="819" t="s">
        <v>2</v>
      </c>
      <c r="E2384" s="854" t="s">
        <v>630</v>
      </c>
      <c r="F2384" s="857" t="s">
        <v>128</v>
      </c>
      <c r="G2384" s="833" t="s">
        <v>19</v>
      </c>
      <c r="H2384" s="833" t="s">
        <v>19</v>
      </c>
      <c r="I2384" s="845"/>
      <c r="J2384" s="845"/>
      <c r="K2384" s="42"/>
      <c r="L2384" s="42"/>
      <c r="M2384" s="51"/>
      <c r="N2384" s="42"/>
      <c r="O2384" s="824"/>
      <c r="P2384" s="271"/>
      <c r="Q2384" s="825"/>
      <c r="R2384" s="826"/>
      <c r="S2384" s="827"/>
      <c r="T2384" s="828"/>
      <c r="U2384" s="829"/>
      <c r="V2384" s="830"/>
      <c r="W2384" s="824"/>
      <c r="X2384" s="824"/>
      <c r="Y2384" s="706"/>
      <c r="Z2384" s="824"/>
    </row>
    <row r="2385" spans="1:26">
      <c r="A2385" s="817" t="s">
        <v>1238</v>
      </c>
      <c r="B2385" s="817" t="s">
        <v>1594</v>
      </c>
      <c r="C2385" s="831" t="s">
        <v>1234</v>
      </c>
      <c r="D2385" s="819" t="str">
        <f t="shared" ref="D2385" si="2369">B2385&amp;" "&amp;" "&amp;C2385</f>
        <v>01-021  スライムナイト</v>
      </c>
      <c r="E2385" s="854" t="s">
        <v>630</v>
      </c>
      <c r="F2385" s="857" t="s">
        <v>128</v>
      </c>
      <c r="G2385" s="833" t="s">
        <v>19</v>
      </c>
      <c r="H2385" s="833" t="s">
        <v>19</v>
      </c>
      <c r="I2385" s="845"/>
      <c r="J2385" s="845"/>
      <c r="K2385" s="46" t="s">
        <v>21</v>
      </c>
      <c r="L2385" s="41" t="s">
        <v>131</v>
      </c>
      <c r="M2385" s="51" t="s">
        <v>1930</v>
      </c>
      <c r="N2385" s="41" t="s">
        <v>491</v>
      </c>
      <c r="O2385" s="824"/>
      <c r="P2385" s="271"/>
      <c r="Q2385" s="825">
        <v>1230</v>
      </c>
      <c r="R2385" s="826">
        <v>670</v>
      </c>
      <c r="S2385" s="827">
        <v>370</v>
      </c>
      <c r="T2385" s="828">
        <v>650</v>
      </c>
      <c r="U2385" s="829">
        <v>830</v>
      </c>
      <c r="V2385" s="830">
        <f t="shared" ref="V2385" si="2370">SUM(Q2385:U2386)</f>
        <v>3750</v>
      </c>
      <c r="W2385" s="824"/>
      <c r="X2385" s="824"/>
      <c r="Y2385" s="706"/>
      <c r="Z2385" s="824"/>
    </row>
    <row r="2386" spans="1:26">
      <c r="A2386" s="817" t="s">
        <v>1238</v>
      </c>
      <c r="B2386" s="817"/>
      <c r="C2386" s="831" t="s">
        <v>173</v>
      </c>
      <c r="D2386" s="819" t="s">
        <v>2</v>
      </c>
      <c r="E2386" s="854" t="s">
        <v>630</v>
      </c>
      <c r="F2386" s="857" t="s">
        <v>128</v>
      </c>
      <c r="G2386" s="833" t="s">
        <v>19</v>
      </c>
      <c r="H2386" s="833" t="s">
        <v>19</v>
      </c>
      <c r="I2386" s="845"/>
      <c r="J2386" s="845"/>
      <c r="K2386" s="42"/>
      <c r="L2386" s="42"/>
      <c r="M2386" s="51"/>
      <c r="N2386" s="42"/>
      <c r="O2386" s="824"/>
      <c r="P2386" s="271"/>
      <c r="Q2386" s="825"/>
      <c r="R2386" s="826"/>
      <c r="S2386" s="827"/>
      <c r="T2386" s="828"/>
      <c r="U2386" s="829"/>
      <c r="V2386" s="830"/>
      <c r="W2386" s="824"/>
      <c r="X2386" s="824"/>
      <c r="Y2386" s="706"/>
      <c r="Z2386" s="824"/>
    </row>
    <row r="2387" spans="1:26">
      <c r="A2387" s="817" t="s">
        <v>1238</v>
      </c>
      <c r="B2387" s="817" t="s">
        <v>1595</v>
      </c>
      <c r="C2387" s="831" t="s">
        <v>3403</v>
      </c>
      <c r="D2387" s="819" t="str">
        <f t="shared" ref="D2387" si="2371">B2387&amp;" "&amp;" "&amp;C2387</f>
        <v>01-022  ゴーレム</v>
      </c>
      <c r="E2387" s="854" t="s">
        <v>630</v>
      </c>
      <c r="F2387" s="851" t="s">
        <v>78</v>
      </c>
      <c r="G2387" s="833" t="s">
        <v>19</v>
      </c>
      <c r="H2387" s="833" t="s">
        <v>19</v>
      </c>
      <c r="I2387" s="845"/>
      <c r="J2387" s="845"/>
      <c r="K2387" s="50" t="s">
        <v>21</v>
      </c>
      <c r="L2387" s="47" t="s">
        <v>105</v>
      </c>
      <c r="M2387" s="51" t="s">
        <v>1908</v>
      </c>
      <c r="N2387" s="41" t="s">
        <v>490</v>
      </c>
      <c r="O2387" s="824"/>
      <c r="P2387" s="271"/>
      <c r="Q2387" s="825">
        <v>1270</v>
      </c>
      <c r="R2387" s="826">
        <v>770</v>
      </c>
      <c r="S2387" s="827">
        <v>360</v>
      </c>
      <c r="T2387" s="828">
        <v>450</v>
      </c>
      <c r="U2387" s="829">
        <v>890</v>
      </c>
      <c r="V2387" s="830">
        <f t="shared" ref="V2387" si="2372">SUM(Q2387:U2388)</f>
        <v>3740</v>
      </c>
      <c r="W2387" s="824"/>
      <c r="X2387" s="824"/>
      <c r="Y2387" s="706"/>
      <c r="Z2387" s="824"/>
    </row>
    <row r="2388" spans="1:26">
      <c r="A2388" s="817" t="s">
        <v>1238</v>
      </c>
      <c r="B2388" s="817"/>
      <c r="C2388" s="831" t="s">
        <v>3403</v>
      </c>
      <c r="D2388" s="819" t="s">
        <v>2</v>
      </c>
      <c r="E2388" s="854" t="s">
        <v>630</v>
      </c>
      <c r="F2388" s="851" t="s">
        <v>78</v>
      </c>
      <c r="G2388" s="833" t="s">
        <v>19</v>
      </c>
      <c r="H2388" s="833" t="s">
        <v>19</v>
      </c>
      <c r="I2388" s="845"/>
      <c r="J2388" s="845"/>
      <c r="K2388" s="42"/>
      <c r="L2388" s="42"/>
      <c r="M2388" s="51"/>
      <c r="N2388" s="42"/>
      <c r="O2388" s="824"/>
      <c r="P2388" s="271"/>
      <c r="Q2388" s="825"/>
      <c r="R2388" s="826"/>
      <c r="S2388" s="827"/>
      <c r="T2388" s="828"/>
      <c r="U2388" s="829"/>
      <c r="V2388" s="830"/>
      <c r="W2388" s="824"/>
      <c r="X2388" s="824"/>
      <c r="Y2388" s="706"/>
      <c r="Z2388" s="824"/>
    </row>
    <row r="2389" spans="1:26">
      <c r="A2389" s="817" t="s">
        <v>1238</v>
      </c>
      <c r="B2389" s="817" t="s">
        <v>1596</v>
      </c>
      <c r="C2389" s="831" t="s">
        <v>174</v>
      </c>
      <c r="D2389" s="819" t="str">
        <f t="shared" ref="D2389" si="2373">B2389&amp;" "&amp;" "&amp;C2389</f>
        <v>01-023  キラースコップ</v>
      </c>
      <c r="E2389" s="854" t="s">
        <v>630</v>
      </c>
      <c r="F2389" s="857" t="s">
        <v>128</v>
      </c>
      <c r="G2389" s="833" t="s">
        <v>19</v>
      </c>
      <c r="H2389" s="833" t="s">
        <v>19</v>
      </c>
      <c r="I2389" s="845"/>
      <c r="J2389" s="845"/>
      <c r="K2389" s="50" t="s">
        <v>21</v>
      </c>
      <c r="L2389" s="312" t="s">
        <v>4255</v>
      </c>
      <c r="M2389" s="37" t="s">
        <v>1931</v>
      </c>
      <c r="N2389" s="41" t="s">
        <v>494</v>
      </c>
      <c r="O2389" s="824"/>
      <c r="P2389" s="271"/>
      <c r="Q2389" s="825">
        <v>1110</v>
      </c>
      <c r="R2389" s="826">
        <v>930</v>
      </c>
      <c r="S2389" s="827">
        <v>420</v>
      </c>
      <c r="T2389" s="828">
        <v>610</v>
      </c>
      <c r="U2389" s="829">
        <v>690</v>
      </c>
      <c r="V2389" s="830">
        <f t="shared" ref="V2389" si="2374">SUM(Q2389:U2390)</f>
        <v>3760</v>
      </c>
      <c r="W2389" s="824"/>
      <c r="X2389" s="824"/>
      <c r="Y2389" s="706"/>
      <c r="Z2389" s="824"/>
    </row>
    <row r="2390" spans="1:26">
      <c r="A2390" s="817" t="s">
        <v>1238</v>
      </c>
      <c r="B2390" s="817"/>
      <c r="C2390" s="831" t="s">
        <v>174</v>
      </c>
      <c r="D2390" s="819" t="s">
        <v>2</v>
      </c>
      <c r="E2390" s="854" t="s">
        <v>630</v>
      </c>
      <c r="F2390" s="857" t="s">
        <v>128</v>
      </c>
      <c r="G2390" s="833" t="s">
        <v>19</v>
      </c>
      <c r="H2390" s="833" t="s">
        <v>19</v>
      </c>
      <c r="I2390" s="845"/>
      <c r="J2390" s="845"/>
      <c r="K2390" s="42"/>
      <c r="L2390" s="42"/>
      <c r="M2390" s="51"/>
      <c r="N2390" s="42"/>
      <c r="O2390" s="824"/>
      <c r="P2390" s="271"/>
      <c r="Q2390" s="825"/>
      <c r="R2390" s="826"/>
      <c r="S2390" s="827"/>
      <c r="T2390" s="828"/>
      <c r="U2390" s="829"/>
      <c r="V2390" s="830"/>
      <c r="W2390" s="824"/>
      <c r="X2390" s="824"/>
      <c r="Y2390" s="706"/>
      <c r="Z2390" s="824"/>
    </row>
    <row r="2391" spans="1:26">
      <c r="A2391" s="817" t="s">
        <v>1238</v>
      </c>
      <c r="B2391" s="817" t="s">
        <v>1597</v>
      </c>
      <c r="C2391" s="831" t="s">
        <v>1228</v>
      </c>
      <c r="D2391" s="819" t="str">
        <f t="shared" ref="D2391" si="2375">B2391&amp;" "&amp;" "&amp;C2391</f>
        <v>01-024  じんめんじゅ</v>
      </c>
      <c r="E2391" s="854" t="s">
        <v>630</v>
      </c>
      <c r="F2391" s="857" t="s">
        <v>128</v>
      </c>
      <c r="G2391" s="833" t="s">
        <v>19</v>
      </c>
      <c r="H2391" s="835" t="s">
        <v>88</v>
      </c>
      <c r="I2391" s="845"/>
      <c r="J2391" s="845"/>
      <c r="K2391" s="50" t="s">
        <v>21</v>
      </c>
      <c r="L2391" s="47" t="s">
        <v>330</v>
      </c>
      <c r="M2391" s="51" t="s">
        <v>3711</v>
      </c>
      <c r="N2391" s="41" t="s">
        <v>491</v>
      </c>
      <c r="O2391" s="824"/>
      <c r="P2391" s="271"/>
      <c r="Q2391" s="825">
        <v>1250</v>
      </c>
      <c r="R2391" s="826">
        <v>570</v>
      </c>
      <c r="S2391" s="827">
        <v>660</v>
      </c>
      <c r="T2391" s="828">
        <v>430</v>
      </c>
      <c r="U2391" s="829">
        <v>850</v>
      </c>
      <c r="V2391" s="830">
        <f t="shared" ref="V2391" si="2376">SUM(Q2391:U2392)</f>
        <v>3760</v>
      </c>
      <c r="W2391" s="824"/>
      <c r="X2391" s="824"/>
      <c r="Y2391" s="706"/>
      <c r="Z2391" s="824"/>
    </row>
    <row r="2392" spans="1:26">
      <c r="A2392" s="817" t="s">
        <v>1238</v>
      </c>
      <c r="B2392" s="817"/>
      <c r="C2392" s="831" t="s">
        <v>1228</v>
      </c>
      <c r="D2392" s="819" t="s">
        <v>2</v>
      </c>
      <c r="E2392" s="854" t="s">
        <v>630</v>
      </c>
      <c r="F2392" s="857" t="s">
        <v>128</v>
      </c>
      <c r="G2392" s="833" t="s">
        <v>19</v>
      </c>
      <c r="H2392" s="835" t="s">
        <v>88</v>
      </c>
      <c r="I2392" s="845"/>
      <c r="J2392" s="845"/>
      <c r="K2392" s="42"/>
      <c r="L2392" s="42"/>
      <c r="M2392" s="51"/>
      <c r="N2392" s="42"/>
      <c r="O2392" s="824"/>
      <c r="P2392" s="271"/>
      <c r="Q2392" s="825"/>
      <c r="R2392" s="826"/>
      <c r="S2392" s="827"/>
      <c r="T2392" s="828"/>
      <c r="U2392" s="829"/>
      <c r="V2392" s="830"/>
      <c r="W2392" s="824"/>
      <c r="X2392" s="824"/>
      <c r="Y2392" s="706"/>
      <c r="Z2392" s="824"/>
    </row>
    <row r="2393" spans="1:26">
      <c r="A2393" s="817" t="s">
        <v>1238</v>
      </c>
      <c r="B2393" s="817" t="s">
        <v>1598</v>
      </c>
      <c r="C2393" s="831" t="s">
        <v>175</v>
      </c>
      <c r="D2393" s="819" t="str">
        <f t="shared" ref="D2393" si="2377">B2393&amp;" "&amp;" "&amp;C2393</f>
        <v>01-025  オークキング</v>
      </c>
      <c r="E2393" s="854" t="s">
        <v>630</v>
      </c>
      <c r="F2393" s="857" t="s">
        <v>128</v>
      </c>
      <c r="G2393" s="833" t="s">
        <v>19</v>
      </c>
      <c r="H2393" s="833" t="s">
        <v>19</v>
      </c>
      <c r="I2393" s="845"/>
      <c r="J2393" s="845"/>
      <c r="K2393" s="46" t="s">
        <v>21</v>
      </c>
      <c r="L2393" s="41" t="s">
        <v>131</v>
      </c>
      <c r="M2393" s="51" t="s">
        <v>1932</v>
      </c>
      <c r="N2393" s="41" t="s">
        <v>491</v>
      </c>
      <c r="O2393" s="824"/>
      <c r="P2393" s="271"/>
      <c r="Q2393" s="825">
        <v>1170</v>
      </c>
      <c r="R2393" s="826">
        <v>910</v>
      </c>
      <c r="S2393" s="827">
        <v>440</v>
      </c>
      <c r="T2393" s="828">
        <v>560</v>
      </c>
      <c r="U2393" s="829">
        <v>690</v>
      </c>
      <c r="V2393" s="830">
        <f t="shared" ref="V2393" si="2378">SUM(Q2393:U2394)</f>
        <v>3770</v>
      </c>
      <c r="W2393" s="824" t="s">
        <v>4260</v>
      </c>
      <c r="X2393" s="824"/>
      <c r="Y2393" s="706"/>
      <c r="Z2393" s="824"/>
    </row>
    <row r="2394" spans="1:26">
      <c r="A2394" s="817" t="s">
        <v>1238</v>
      </c>
      <c r="B2394" s="817"/>
      <c r="C2394" s="831" t="s">
        <v>175</v>
      </c>
      <c r="D2394" s="819" t="s">
        <v>2</v>
      </c>
      <c r="E2394" s="854" t="s">
        <v>630</v>
      </c>
      <c r="F2394" s="857" t="s">
        <v>128</v>
      </c>
      <c r="G2394" s="833" t="s">
        <v>19</v>
      </c>
      <c r="H2394" s="833" t="s">
        <v>19</v>
      </c>
      <c r="I2394" s="845"/>
      <c r="J2394" s="845"/>
      <c r="K2394" s="42"/>
      <c r="L2394" s="42"/>
      <c r="M2394" s="51"/>
      <c r="N2394" s="42"/>
      <c r="O2394" s="824"/>
      <c r="P2394" s="271"/>
      <c r="Q2394" s="825"/>
      <c r="R2394" s="826"/>
      <c r="S2394" s="827"/>
      <c r="T2394" s="828"/>
      <c r="U2394" s="829"/>
      <c r="V2394" s="830"/>
      <c r="W2394" s="824" t="s">
        <v>4260</v>
      </c>
      <c r="X2394" s="824"/>
      <c r="Y2394" s="706"/>
      <c r="Z2394" s="824"/>
    </row>
    <row r="2395" spans="1:26">
      <c r="A2395" s="817" t="s">
        <v>1238</v>
      </c>
      <c r="B2395" s="817" t="s">
        <v>1599</v>
      </c>
      <c r="C2395" s="831" t="s">
        <v>1211</v>
      </c>
      <c r="D2395" s="819" t="str">
        <f t="shared" ref="D2395" si="2379">B2395&amp;" "&amp;" "&amp;C2395</f>
        <v>01-026  ボーンファイター</v>
      </c>
      <c r="E2395" s="854" t="s">
        <v>630</v>
      </c>
      <c r="F2395" s="856" t="s">
        <v>129</v>
      </c>
      <c r="G2395" s="833" t="s">
        <v>19</v>
      </c>
      <c r="H2395" s="833" t="s">
        <v>19</v>
      </c>
      <c r="I2395" s="845"/>
      <c r="J2395" s="845"/>
      <c r="K2395" s="46" t="s">
        <v>21</v>
      </c>
      <c r="L2395" s="41" t="s">
        <v>131</v>
      </c>
      <c r="M2395" s="51" t="s">
        <v>3712</v>
      </c>
      <c r="N2395" s="41" t="s">
        <v>491</v>
      </c>
      <c r="O2395" s="824"/>
      <c r="P2395" s="271"/>
      <c r="Q2395" s="825">
        <v>1140</v>
      </c>
      <c r="R2395" s="826">
        <v>920</v>
      </c>
      <c r="S2395" s="827">
        <v>410</v>
      </c>
      <c r="T2395" s="828">
        <v>660</v>
      </c>
      <c r="U2395" s="829">
        <v>640</v>
      </c>
      <c r="V2395" s="830">
        <f t="shared" ref="V2395" si="2380">SUM(Q2395:U2396)</f>
        <v>3770</v>
      </c>
      <c r="W2395" s="443" t="s">
        <v>3400</v>
      </c>
      <c r="X2395" s="824"/>
      <c r="Y2395" s="706"/>
      <c r="Z2395" s="824"/>
    </row>
    <row r="2396" spans="1:26">
      <c r="A2396" s="817" t="s">
        <v>1238</v>
      </c>
      <c r="B2396" s="817"/>
      <c r="C2396" s="831" t="s">
        <v>1211</v>
      </c>
      <c r="D2396" s="819" t="s">
        <v>2</v>
      </c>
      <c r="E2396" s="854" t="s">
        <v>630</v>
      </c>
      <c r="F2396" s="856" t="s">
        <v>129</v>
      </c>
      <c r="G2396" s="833" t="s">
        <v>19</v>
      </c>
      <c r="H2396" s="833" t="s">
        <v>19</v>
      </c>
      <c r="I2396" s="845"/>
      <c r="J2396" s="845"/>
      <c r="K2396" s="42"/>
      <c r="L2396" s="42"/>
      <c r="M2396" s="51"/>
      <c r="N2396" s="42"/>
      <c r="O2396" s="824"/>
      <c r="P2396" s="271"/>
      <c r="Q2396" s="825"/>
      <c r="R2396" s="826"/>
      <c r="S2396" s="827"/>
      <c r="T2396" s="828"/>
      <c r="U2396" s="829"/>
      <c r="V2396" s="830"/>
      <c r="W2396" s="443" t="s">
        <v>4688</v>
      </c>
      <c r="X2396" s="824"/>
      <c r="Y2396" s="706"/>
      <c r="Z2396" s="824"/>
    </row>
    <row r="2397" spans="1:26">
      <c r="A2397" s="817" t="s">
        <v>1238</v>
      </c>
      <c r="B2397" s="817" t="s">
        <v>1600</v>
      </c>
      <c r="C2397" s="831" t="s">
        <v>635</v>
      </c>
      <c r="D2397" s="819" t="str">
        <f t="shared" ref="D2397" si="2381">B2397&amp;" "&amp;" "&amp;C2397</f>
        <v>01-027  キラーパンサー</v>
      </c>
      <c r="E2397" s="854" t="s">
        <v>630</v>
      </c>
      <c r="F2397" s="857" t="s">
        <v>128</v>
      </c>
      <c r="G2397" s="833" t="s">
        <v>19</v>
      </c>
      <c r="H2397" s="833" t="s">
        <v>19</v>
      </c>
      <c r="I2397" s="845"/>
      <c r="J2397" s="845"/>
      <c r="K2397" s="7" t="s">
        <v>37</v>
      </c>
      <c r="L2397" s="41" t="s">
        <v>98</v>
      </c>
      <c r="M2397" s="51" t="s">
        <v>1933</v>
      </c>
      <c r="N2397" s="41" t="s">
        <v>490</v>
      </c>
      <c r="O2397" s="824"/>
      <c r="P2397" s="271"/>
      <c r="Q2397" s="825">
        <v>1160</v>
      </c>
      <c r="R2397" s="826">
        <v>700</v>
      </c>
      <c r="S2397" s="827">
        <v>260</v>
      </c>
      <c r="T2397" s="828">
        <v>980</v>
      </c>
      <c r="U2397" s="829">
        <v>670</v>
      </c>
      <c r="V2397" s="830">
        <f t="shared" ref="V2397" si="2382">SUM(Q2397:U2398)</f>
        <v>3770</v>
      </c>
      <c r="W2397" s="824"/>
      <c r="X2397" s="824"/>
      <c r="Y2397" s="706"/>
      <c r="Z2397" s="824"/>
    </row>
    <row r="2398" spans="1:26">
      <c r="A2398" s="817" t="s">
        <v>1238</v>
      </c>
      <c r="B2398" s="817"/>
      <c r="C2398" s="831" t="s">
        <v>635</v>
      </c>
      <c r="D2398" s="819" t="s">
        <v>2</v>
      </c>
      <c r="E2398" s="854" t="s">
        <v>630</v>
      </c>
      <c r="F2398" s="857" t="s">
        <v>128</v>
      </c>
      <c r="G2398" s="833" t="s">
        <v>19</v>
      </c>
      <c r="H2398" s="833" t="s">
        <v>19</v>
      </c>
      <c r="I2398" s="845"/>
      <c r="J2398" s="845"/>
      <c r="K2398" s="42"/>
      <c r="L2398" s="42"/>
      <c r="M2398" s="51"/>
      <c r="N2398" s="42"/>
      <c r="O2398" s="824"/>
      <c r="P2398" s="271"/>
      <c r="Q2398" s="825"/>
      <c r="R2398" s="826"/>
      <c r="S2398" s="827"/>
      <c r="T2398" s="828"/>
      <c r="U2398" s="829"/>
      <c r="V2398" s="830"/>
      <c r="W2398" s="824"/>
      <c r="X2398" s="824"/>
      <c r="Y2398" s="706"/>
      <c r="Z2398" s="824"/>
    </row>
    <row r="2399" spans="1:26">
      <c r="A2399" s="817" t="s">
        <v>1238</v>
      </c>
      <c r="B2399" s="817" t="s">
        <v>1601</v>
      </c>
      <c r="C2399" s="831" t="s">
        <v>1222</v>
      </c>
      <c r="D2399" s="819" t="str">
        <f t="shared" ref="D2399" si="2383">B2399&amp;" "&amp;" "&amp;C2399</f>
        <v>01-028  ホークマン</v>
      </c>
      <c r="E2399" s="854" t="s">
        <v>630</v>
      </c>
      <c r="F2399" s="852" t="s">
        <v>75</v>
      </c>
      <c r="G2399" s="833" t="s">
        <v>19</v>
      </c>
      <c r="H2399" s="833" t="s">
        <v>1224</v>
      </c>
      <c r="I2399" s="845"/>
      <c r="J2399" s="845"/>
      <c r="K2399" s="46" t="s">
        <v>21</v>
      </c>
      <c r="L2399" s="41" t="s">
        <v>131</v>
      </c>
      <c r="M2399" s="51" t="s">
        <v>1934</v>
      </c>
      <c r="N2399" s="41" t="s">
        <v>491</v>
      </c>
      <c r="O2399" s="824"/>
      <c r="P2399" s="271"/>
      <c r="Q2399" s="825">
        <v>1110</v>
      </c>
      <c r="R2399" s="826">
        <v>680</v>
      </c>
      <c r="S2399" s="827">
        <v>440</v>
      </c>
      <c r="T2399" s="828">
        <v>770</v>
      </c>
      <c r="U2399" s="829">
        <v>760</v>
      </c>
      <c r="V2399" s="830">
        <f t="shared" ref="V2399" si="2384">SUM(Q2399:U2400)</f>
        <v>3760</v>
      </c>
      <c r="W2399" s="824"/>
      <c r="X2399" s="824"/>
      <c r="Y2399" s="706"/>
      <c r="Z2399" s="824"/>
    </row>
    <row r="2400" spans="1:26">
      <c r="A2400" s="817" t="s">
        <v>1238</v>
      </c>
      <c r="B2400" s="817"/>
      <c r="C2400" s="831" t="s">
        <v>1222</v>
      </c>
      <c r="D2400" s="819" t="s">
        <v>2</v>
      </c>
      <c r="E2400" s="854" t="s">
        <v>630</v>
      </c>
      <c r="F2400" s="852" t="s">
        <v>75</v>
      </c>
      <c r="G2400" s="833" t="s">
        <v>19</v>
      </c>
      <c r="H2400" s="833" t="s">
        <v>19</v>
      </c>
      <c r="I2400" s="845"/>
      <c r="J2400" s="845"/>
      <c r="K2400" s="42"/>
      <c r="L2400" s="42"/>
      <c r="M2400" s="51"/>
      <c r="N2400" s="42"/>
      <c r="O2400" s="824"/>
      <c r="P2400" s="271"/>
      <c r="Q2400" s="825"/>
      <c r="R2400" s="826"/>
      <c r="S2400" s="827"/>
      <c r="T2400" s="828"/>
      <c r="U2400" s="829"/>
      <c r="V2400" s="830"/>
      <c r="W2400" s="824"/>
      <c r="X2400" s="824"/>
      <c r="Y2400" s="706"/>
      <c r="Z2400" s="824"/>
    </row>
    <row r="2401" spans="1:26">
      <c r="A2401" s="817" t="s">
        <v>1238</v>
      </c>
      <c r="B2401" s="817" t="s">
        <v>1602</v>
      </c>
      <c r="C2401" s="831" t="s">
        <v>1223</v>
      </c>
      <c r="D2401" s="819" t="str">
        <f t="shared" ref="D2401" si="2385">B2401&amp;" "&amp;" "&amp;C2401</f>
        <v>01-029  ガーゴイル</v>
      </c>
      <c r="E2401" s="854" t="s">
        <v>630</v>
      </c>
      <c r="F2401" s="852" t="s">
        <v>75</v>
      </c>
      <c r="G2401" s="833" t="s">
        <v>1224</v>
      </c>
      <c r="H2401" s="833" t="s">
        <v>1224</v>
      </c>
      <c r="I2401" s="845"/>
      <c r="J2401" s="845"/>
      <c r="K2401" s="46" t="s">
        <v>21</v>
      </c>
      <c r="L2401" s="41" t="s">
        <v>131</v>
      </c>
      <c r="M2401" s="51" t="s">
        <v>1935</v>
      </c>
      <c r="N2401" s="41" t="s">
        <v>491</v>
      </c>
      <c r="O2401" s="824"/>
      <c r="P2401" s="271"/>
      <c r="Q2401" s="825">
        <v>1130</v>
      </c>
      <c r="R2401" s="826">
        <v>770</v>
      </c>
      <c r="S2401" s="827">
        <v>400</v>
      </c>
      <c r="T2401" s="828">
        <v>790</v>
      </c>
      <c r="U2401" s="829">
        <v>680</v>
      </c>
      <c r="V2401" s="830">
        <f t="shared" ref="V2401" si="2386">SUM(Q2401:U2402)</f>
        <v>3770</v>
      </c>
      <c r="W2401" s="824"/>
      <c r="X2401" s="824"/>
      <c r="Y2401" s="706"/>
      <c r="Z2401" s="824"/>
    </row>
    <row r="2402" spans="1:26">
      <c r="A2402" s="817" t="s">
        <v>1238</v>
      </c>
      <c r="B2402" s="817"/>
      <c r="C2402" s="831" t="s">
        <v>1223</v>
      </c>
      <c r="D2402" s="819" t="s">
        <v>2</v>
      </c>
      <c r="E2402" s="854" t="s">
        <v>630</v>
      </c>
      <c r="F2402" s="852" t="s">
        <v>75</v>
      </c>
      <c r="G2402" s="833" t="s">
        <v>19</v>
      </c>
      <c r="H2402" s="833" t="s">
        <v>19</v>
      </c>
      <c r="I2402" s="845"/>
      <c r="J2402" s="845"/>
      <c r="K2402" s="42"/>
      <c r="L2402" s="42"/>
      <c r="M2402" s="51"/>
      <c r="N2402" s="42"/>
      <c r="O2402" s="824"/>
      <c r="P2402" s="271"/>
      <c r="Q2402" s="825"/>
      <c r="R2402" s="826"/>
      <c r="S2402" s="827"/>
      <c r="T2402" s="828"/>
      <c r="U2402" s="829"/>
      <c r="V2402" s="830"/>
      <c r="W2402" s="824"/>
      <c r="X2402" s="824"/>
      <c r="Y2402" s="706"/>
      <c r="Z2402" s="824"/>
    </row>
    <row r="2403" spans="1:26">
      <c r="A2403" s="817" t="s">
        <v>1238</v>
      </c>
      <c r="B2403" s="817" t="s">
        <v>1603</v>
      </c>
      <c r="C2403" s="831" t="s">
        <v>647</v>
      </c>
      <c r="D2403" s="819" t="str">
        <f t="shared" ref="D2403" si="2387">B2403&amp;" "&amp;" "&amp;C2403</f>
        <v>01-030  おどるほうせき</v>
      </c>
      <c r="E2403" s="854" t="s">
        <v>630</v>
      </c>
      <c r="F2403" s="851" t="s">
        <v>78</v>
      </c>
      <c r="G2403" s="835" t="s">
        <v>88</v>
      </c>
      <c r="H2403" s="835" t="s">
        <v>88</v>
      </c>
      <c r="I2403" s="845"/>
      <c r="J2403" s="845"/>
      <c r="K2403" s="46" t="s">
        <v>21</v>
      </c>
      <c r="L2403" s="41" t="s">
        <v>131</v>
      </c>
      <c r="M2403" s="51" t="s">
        <v>1936</v>
      </c>
      <c r="N2403" s="41" t="s">
        <v>491</v>
      </c>
      <c r="O2403" s="824"/>
      <c r="P2403" s="271"/>
      <c r="Q2403" s="825">
        <v>1110</v>
      </c>
      <c r="R2403" s="826">
        <v>460</v>
      </c>
      <c r="S2403" s="827">
        <v>830</v>
      </c>
      <c r="T2403" s="828">
        <v>710</v>
      </c>
      <c r="U2403" s="829">
        <v>610</v>
      </c>
      <c r="V2403" s="830">
        <f t="shared" ref="V2403" si="2388">SUM(Q2403:U2404)</f>
        <v>3720</v>
      </c>
      <c r="W2403" s="824" t="s">
        <v>3918</v>
      </c>
      <c r="X2403" s="824"/>
      <c r="Y2403" s="706"/>
      <c r="Z2403" s="824"/>
    </row>
    <row r="2404" spans="1:26">
      <c r="A2404" s="817" t="s">
        <v>1238</v>
      </c>
      <c r="B2404" s="817"/>
      <c r="C2404" s="831" t="s">
        <v>647</v>
      </c>
      <c r="D2404" s="819" t="s">
        <v>2</v>
      </c>
      <c r="E2404" s="854" t="s">
        <v>630</v>
      </c>
      <c r="F2404" s="851" t="s">
        <v>78</v>
      </c>
      <c r="G2404" s="835" t="s">
        <v>88</v>
      </c>
      <c r="H2404" s="835" t="s">
        <v>88</v>
      </c>
      <c r="I2404" s="845"/>
      <c r="J2404" s="845"/>
      <c r="K2404" s="42"/>
      <c r="L2404" s="42"/>
      <c r="M2404" s="51"/>
      <c r="N2404" s="42"/>
      <c r="O2404" s="824"/>
      <c r="P2404" s="271"/>
      <c r="Q2404" s="825"/>
      <c r="R2404" s="826"/>
      <c r="S2404" s="827"/>
      <c r="T2404" s="828"/>
      <c r="U2404" s="829"/>
      <c r="V2404" s="830"/>
      <c r="W2404" s="824" t="s">
        <v>3918</v>
      </c>
      <c r="X2404" s="824"/>
      <c r="Y2404" s="706"/>
      <c r="Z2404" s="824"/>
    </row>
    <row r="2405" spans="1:26">
      <c r="A2405" s="817" t="s">
        <v>1238</v>
      </c>
      <c r="B2405" s="817" t="s">
        <v>1604</v>
      </c>
      <c r="C2405" s="831" t="s">
        <v>2</v>
      </c>
      <c r="D2405" s="819" t="str">
        <f t="shared" ref="D2405" si="2389">B2405&amp;" "&amp;" "&amp;C2405</f>
        <v>01-031  ダイ</v>
      </c>
      <c r="E2405" s="853" t="s">
        <v>120</v>
      </c>
      <c r="F2405" s="821" t="s">
        <v>34</v>
      </c>
      <c r="G2405" s="833" t="s">
        <v>19</v>
      </c>
      <c r="H2405" s="833" t="s">
        <v>19</v>
      </c>
      <c r="I2405" s="845"/>
      <c r="J2405" s="845"/>
      <c r="K2405" s="50" t="s">
        <v>21</v>
      </c>
      <c r="L2405" s="312" t="s">
        <v>4255</v>
      </c>
      <c r="M2405" s="51" t="s">
        <v>1937</v>
      </c>
      <c r="N2405" s="41" t="s">
        <v>494</v>
      </c>
      <c r="O2405" s="824"/>
      <c r="P2405" s="271"/>
      <c r="Q2405" s="825">
        <v>1620</v>
      </c>
      <c r="R2405" s="826">
        <v>1200</v>
      </c>
      <c r="S2405" s="827">
        <v>450</v>
      </c>
      <c r="T2405" s="828">
        <v>850</v>
      </c>
      <c r="U2405" s="829">
        <v>740</v>
      </c>
      <c r="V2405" s="830">
        <f t="shared" ref="V2405" si="2390">SUM(Q2405:U2406)</f>
        <v>4860</v>
      </c>
      <c r="W2405" s="824" t="s">
        <v>3389</v>
      </c>
      <c r="X2405" s="824"/>
      <c r="Y2405" s="706"/>
      <c r="Z2405" s="824"/>
    </row>
    <row r="2406" spans="1:26">
      <c r="A2406" s="817" t="s">
        <v>1238</v>
      </c>
      <c r="B2406" s="817"/>
      <c r="C2406" s="831" t="s">
        <v>2</v>
      </c>
      <c r="D2406" s="819" t="s">
        <v>2</v>
      </c>
      <c r="E2406" s="853" t="s">
        <v>120</v>
      </c>
      <c r="F2406" s="821" t="s">
        <v>34</v>
      </c>
      <c r="G2406" s="833" t="s">
        <v>19</v>
      </c>
      <c r="H2406" s="833" t="s">
        <v>19</v>
      </c>
      <c r="I2406" s="845"/>
      <c r="J2406" s="845"/>
      <c r="K2406" s="42"/>
      <c r="L2406" s="42"/>
      <c r="M2406" s="51"/>
      <c r="N2406" s="42"/>
      <c r="O2406" s="824"/>
      <c r="P2406" s="271"/>
      <c r="Q2406" s="825"/>
      <c r="R2406" s="826"/>
      <c r="S2406" s="827"/>
      <c r="T2406" s="828"/>
      <c r="U2406" s="829"/>
      <c r="V2406" s="830"/>
      <c r="W2406" s="824" t="s">
        <v>3389</v>
      </c>
      <c r="X2406" s="824"/>
      <c r="Y2406" s="706"/>
      <c r="Z2406" s="824"/>
    </row>
    <row r="2407" spans="1:26">
      <c r="A2407" s="817" t="s">
        <v>1238</v>
      </c>
      <c r="B2407" s="817" t="s">
        <v>1605</v>
      </c>
      <c r="C2407" s="831" t="s">
        <v>38</v>
      </c>
      <c r="D2407" s="819" t="str">
        <f t="shared" ref="D2407" si="2391">B2407&amp;" "&amp;" "&amp;C2407</f>
        <v>01-032  ポップ</v>
      </c>
      <c r="E2407" s="853" t="s">
        <v>120</v>
      </c>
      <c r="F2407" s="821" t="s">
        <v>34</v>
      </c>
      <c r="G2407" s="822" t="s">
        <v>40</v>
      </c>
      <c r="H2407" s="822" t="s">
        <v>40</v>
      </c>
      <c r="I2407" s="845"/>
      <c r="J2407" s="845"/>
      <c r="K2407" s="7" t="s">
        <v>37</v>
      </c>
      <c r="L2407" s="41" t="s">
        <v>20</v>
      </c>
      <c r="M2407" s="51" t="s">
        <v>1437</v>
      </c>
      <c r="N2407" s="41" t="s">
        <v>491</v>
      </c>
      <c r="O2407" s="824"/>
      <c r="P2407" s="271"/>
      <c r="Q2407" s="825">
        <v>1510</v>
      </c>
      <c r="R2407" s="826">
        <v>520</v>
      </c>
      <c r="S2407" s="827">
        <v>1230</v>
      </c>
      <c r="T2407" s="828">
        <v>850</v>
      </c>
      <c r="U2407" s="829">
        <v>730</v>
      </c>
      <c r="V2407" s="830">
        <f t="shared" ref="V2407" si="2392">SUM(Q2407:U2408)</f>
        <v>4840</v>
      </c>
      <c r="W2407" s="824" t="s">
        <v>3389</v>
      </c>
      <c r="X2407" s="824"/>
      <c r="Y2407" s="706"/>
      <c r="Z2407" s="824"/>
    </row>
    <row r="2408" spans="1:26">
      <c r="A2408" s="817" t="s">
        <v>1238</v>
      </c>
      <c r="B2408" s="817"/>
      <c r="C2408" s="831" t="s">
        <v>38</v>
      </c>
      <c r="D2408" s="819" t="s">
        <v>2</v>
      </c>
      <c r="E2408" s="853" t="s">
        <v>120</v>
      </c>
      <c r="F2408" s="821" t="s">
        <v>34</v>
      </c>
      <c r="G2408" s="822" t="s">
        <v>40</v>
      </c>
      <c r="H2408" s="822" t="s">
        <v>40</v>
      </c>
      <c r="I2408" s="845"/>
      <c r="J2408" s="845"/>
      <c r="K2408" s="42"/>
      <c r="L2408" s="42"/>
      <c r="M2408" s="51"/>
      <c r="N2408" s="42"/>
      <c r="O2408" s="824"/>
      <c r="P2408" s="271"/>
      <c r="Q2408" s="825"/>
      <c r="R2408" s="826"/>
      <c r="S2408" s="827"/>
      <c r="T2408" s="828"/>
      <c r="U2408" s="829"/>
      <c r="V2408" s="830"/>
      <c r="W2408" s="824" t="s">
        <v>3389</v>
      </c>
      <c r="X2408" s="824"/>
      <c r="Y2408" s="706"/>
      <c r="Z2408" s="824"/>
    </row>
    <row r="2409" spans="1:26">
      <c r="A2409" s="817" t="s">
        <v>1238</v>
      </c>
      <c r="B2409" s="817" t="s">
        <v>1606</v>
      </c>
      <c r="C2409" s="831" t="s">
        <v>183</v>
      </c>
      <c r="D2409" s="819" t="str">
        <f t="shared" ref="D2409" si="2393">B2409&amp;" "&amp;" "&amp;C2409</f>
        <v>01-033  マァム</v>
      </c>
      <c r="E2409" s="853" t="s">
        <v>120</v>
      </c>
      <c r="F2409" s="821" t="s">
        <v>34</v>
      </c>
      <c r="G2409" s="833" t="s">
        <v>19</v>
      </c>
      <c r="H2409" s="833" t="s">
        <v>19</v>
      </c>
      <c r="I2409" s="845"/>
      <c r="J2409" s="845"/>
      <c r="K2409" s="11" t="s">
        <v>81</v>
      </c>
      <c r="L2409" s="47" t="s">
        <v>81</v>
      </c>
      <c r="M2409" s="51" t="s">
        <v>3713</v>
      </c>
      <c r="N2409" s="41" t="s">
        <v>491</v>
      </c>
      <c r="O2409" s="824"/>
      <c r="P2409" s="271"/>
      <c r="Q2409" s="825">
        <v>1540</v>
      </c>
      <c r="R2409" s="826">
        <v>880</v>
      </c>
      <c r="S2409" s="827">
        <v>850</v>
      </c>
      <c r="T2409" s="828">
        <v>800</v>
      </c>
      <c r="U2409" s="829">
        <v>770</v>
      </c>
      <c r="V2409" s="830">
        <f t="shared" ref="V2409" si="2394">SUM(Q2409:U2410)</f>
        <v>4840</v>
      </c>
      <c r="W2409" s="824" t="s">
        <v>3389</v>
      </c>
      <c r="X2409" s="824"/>
      <c r="Y2409" s="706"/>
      <c r="Z2409" s="824"/>
    </row>
    <row r="2410" spans="1:26">
      <c r="A2410" s="817" t="s">
        <v>1238</v>
      </c>
      <c r="B2410" s="817"/>
      <c r="C2410" s="831" t="s">
        <v>183</v>
      </c>
      <c r="D2410" s="819" t="s">
        <v>2</v>
      </c>
      <c r="E2410" s="853" t="s">
        <v>120</v>
      </c>
      <c r="F2410" s="821" t="s">
        <v>34</v>
      </c>
      <c r="G2410" s="833" t="s">
        <v>19</v>
      </c>
      <c r="H2410" s="833" t="s">
        <v>19</v>
      </c>
      <c r="I2410" s="845"/>
      <c r="J2410" s="845"/>
      <c r="K2410" s="42"/>
      <c r="L2410" s="42"/>
      <c r="M2410" s="51"/>
      <c r="N2410" s="42"/>
      <c r="O2410" s="824"/>
      <c r="P2410" s="271"/>
      <c r="Q2410" s="825"/>
      <c r="R2410" s="826"/>
      <c r="S2410" s="827"/>
      <c r="T2410" s="828"/>
      <c r="U2410" s="829"/>
      <c r="V2410" s="830"/>
      <c r="W2410" s="824" t="s">
        <v>3389</v>
      </c>
      <c r="X2410" s="824"/>
      <c r="Y2410" s="706"/>
      <c r="Z2410" s="824"/>
    </row>
    <row r="2411" spans="1:26">
      <c r="A2411" s="817" t="s">
        <v>1238</v>
      </c>
      <c r="B2411" s="817" t="s">
        <v>1607</v>
      </c>
      <c r="C2411" s="831" t="s">
        <v>42</v>
      </c>
      <c r="D2411" s="819" t="str">
        <f t="shared" ref="D2411" si="2395">B2411&amp;" "&amp;" "&amp;C2411</f>
        <v>01-034  レオナ</v>
      </c>
      <c r="E2411" s="853" t="s">
        <v>120</v>
      </c>
      <c r="F2411" s="821" t="s">
        <v>34</v>
      </c>
      <c r="G2411" s="822" t="s">
        <v>40</v>
      </c>
      <c r="H2411" s="843" t="s">
        <v>80</v>
      </c>
      <c r="I2411" s="845"/>
      <c r="J2411" s="845"/>
      <c r="K2411" s="7" t="s">
        <v>37</v>
      </c>
      <c r="L2411" s="114" t="s">
        <v>2780</v>
      </c>
      <c r="M2411" s="51" t="s">
        <v>3714</v>
      </c>
      <c r="N2411" s="41" t="s">
        <v>490</v>
      </c>
      <c r="O2411" s="824"/>
      <c r="P2411" s="271"/>
      <c r="Q2411" s="825">
        <v>1430</v>
      </c>
      <c r="R2411" s="826">
        <v>490</v>
      </c>
      <c r="S2411" s="827">
        <v>1200</v>
      </c>
      <c r="T2411" s="828">
        <v>640</v>
      </c>
      <c r="U2411" s="829">
        <v>760</v>
      </c>
      <c r="V2411" s="830">
        <f t="shared" ref="V2411" si="2396">SUM(Q2411:U2412)</f>
        <v>4520</v>
      </c>
      <c r="W2411" s="824" t="s">
        <v>3389</v>
      </c>
      <c r="X2411" s="824"/>
      <c r="Y2411" s="706"/>
      <c r="Z2411" s="824"/>
    </row>
    <row r="2412" spans="1:26">
      <c r="A2412" s="817" t="s">
        <v>1238</v>
      </c>
      <c r="B2412" s="817"/>
      <c r="C2412" s="831" t="s">
        <v>42</v>
      </c>
      <c r="D2412" s="819" t="s">
        <v>2</v>
      </c>
      <c r="E2412" s="853" t="s">
        <v>120</v>
      </c>
      <c r="F2412" s="821" t="s">
        <v>34</v>
      </c>
      <c r="G2412" s="822" t="s">
        <v>40</v>
      </c>
      <c r="H2412" s="843" t="s">
        <v>80</v>
      </c>
      <c r="I2412" s="845"/>
      <c r="J2412" s="845"/>
      <c r="K2412" s="42"/>
      <c r="L2412" s="42"/>
      <c r="M2412" s="51"/>
      <c r="N2412" s="42"/>
      <c r="O2412" s="824"/>
      <c r="P2412" s="271"/>
      <c r="Q2412" s="825"/>
      <c r="R2412" s="826"/>
      <c r="S2412" s="827"/>
      <c r="T2412" s="828"/>
      <c r="U2412" s="829"/>
      <c r="V2412" s="830"/>
      <c r="W2412" s="824" t="s">
        <v>3389</v>
      </c>
      <c r="X2412" s="824"/>
      <c r="Y2412" s="706"/>
      <c r="Z2412" s="824"/>
    </row>
    <row r="2413" spans="1:26">
      <c r="A2413" s="817" t="s">
        <v>1238</v>
      </c>
      <c r="B2413" s="817" t="s">
        <v>1608</v>
      </c>
      <c r="C2413" s="831" t="s">
        <v>1649</v>
      </c>
      <c r="D2413" s="819" t="str">
        <f t="shared" ref="D2413" si="2397">B2413&amp;" "&amp;" "&amp;C2413</f>
        <v>01-035  ブラス</v>
      </c>
      <c r="E2413" s="853" t="s">
        <v>120</v>
      </c>
      <c r="F2413" s="821" t="s">
        <v>34</v>
      </c>
      <c r="G2413" s="822" t="s">
        <v>40</v>
      </c>
      <c r="H2413" s="822" t="s">
        <v>40</v>
      </c>
      <c r="I2413" s="15"/>
      <c r="J2413" s="15"/>
      <c r="K2413" s="46" t="s">
        <v>21</v>
      </c>
      <c r="L2413" s="41" t="s">
        <v>131</v>
      </c>
      <c r="M2413" s="51" t="s">
        <v>1938</v>
      </c>
      <c r="N2413" s="41" t="s">
        <v>495</v>
      </c>
      <c r="O2413" s="824"/>
      <c r="P2413" s="271"/>
      <c r="Q2413" s="825">
        <v>1540</v>
      </c>
      <c r="R2413" s="826">
        <v>480</v>
      </c>
      <c r="S2413" s="827">
        <v>1220</v>
      </c>
      <c r="T2413" s="828">
        <v>730</v>
      </c>
      <c r="U2413" s="829">
        <v>850</v>
      </c>
      <c r="V2413" s="830">
        <f t="shared" ref="V2413" si="2398">SUM(Q2413:U2414)</f>
        <v>4820</v>
      </c>
      <c r="W2413" s="824"/>
      <c r="X2413" s="824"/>
      <c r="Y2413" s="706"/>
      <c r="Z2413" s="824"/>
    </row>
    <row r="2414" spans="1:26">
      <c r="A2414" s="817" t="s">
        <v>1238</v>
      </c>
      <c r="B2414" s="817"/>
      <c r="C2414" s="831" t="s">
        <v>1649</v>
      </c>
      <c r="D2414" s="819" t="s">
        <v>2</v>
      </c>
      <c r="E2414" s="853" t="s">
        <v>120</v>
      </c>
      <c r="F2414" s="821" t="s">
        <v>34</v>
      </c>
      <c r="G2414" s="822" t="s">
        <v>40</v>
      </c>
      <c r="H2414" s="822" t="s">
        <v>40</v>
      </c>
      <c r="I2414" s="15"/>
      <c r="J2414" s="15"/>
      <c r="K2414" s="19"/>
      <c r="L2414" s="43"/>
      <c r="M2414" s="51"/>
      <c r="N2414" s="43"/>
      <c r="O2414" s="824"/>
      <c r="P2414" s="271"/>
      <c r="Q2414" s="825"/>
      <c r="R2414" s="826"/>
      <c r="S2414" s="827"/>
      <c r="T2414" s="828"/>
      <c r="U2414" s="829"/>
      <c r="V2414" s="830"/>
      <c r="W2414" s="824"/>
      <c r="X2414" s="824"/>
      <c r="Y2414" s="706"/>
      <c r="Z2414" s="824"/>
    </row>
    <row r="2415" spans="1:26">
      <c r="A2415" s="817" t="s">
        <v>1238</v>
      </c>
      <c r="B2415" s="817" t="s">
        <v>1609</v>
      </c>
      <c r="C2415" s="818" t="s">
        <v>178</v>
      </c>
      <c r="D2415" s="819" t="str">
        <f t="shared" ref="D2415" si="2399">B2415&amp;" "&amp;" "&amp;C2415</f>
        <v>01-036  ボストロール</v>
      </c>
      <c r="E2415" s="853" t="s">
        <v>120</v>
      </c>
      <c r="F2415" s="852" t="s">
        <v>75</v>
      </c>
      <c r="G2415" s="833" t="s">
        <v>19</v>
      </c>
      <c r="H2415" s="833" t="s">
        <v>19</v>
      </c>
      <c r="I2415" s="15"/>
      <c r="J2415" s="15"/>
      <c r="K2415" s="46" t="s">
        <v>21</v>
      </c>
      <c r="L2415" s="41" t="s">
        <v>131</v>
      </c>
      <c r="M2415" s="51" t="s">
        <v>1939</v>
      </c>
      <c r="N2415" s="41" t="s">
        <v>491</v>
      </c>
      <c r="O2415" s="824"/>
      <c r="P2415" s="271"/>
      <c r="Q2415" s="825">
        <v>1640</v>
      </c>
      <c r="R2415" s="826">
        <v>1150</v>
      </c>
      <c r="S2415" s="827">
        <v>630</v>
      </c>
      <c r="T2415" s="828">
        <v>420</v>
      </c>
      <c r="U2415" s="829">
        <v>980</v>
      </c>
      <c r="V2415" s="830">
        <f t="shared" ref="V2415" si="2400">SUM(Q2415:U2416)</f>
        <v>4820</v>
      </c>
      <c r="W2415" s="824" t="s">
        <v>4212</v>
      </c>
      <c r="X2415" s="824"/>
      <c r="Y2415" s="706"/>
      <c r="Z2415" s="824"/>
    </row>
    <row r="2416" spans="1:26">
      <c r="A2416" s="817" t="s">
        <v>1238</v>
      </c>
      <c r="B2416" s="817"/>
      <c r="C2416" s="818" t="s">
        <v>178</v>
      </c>
      <c r="D2416" s="819" t="s">
        <v>2</v>
      </c>
      <c r="E2416" s="853" t="s">
        <v>120</v>
      </c>
      <c r="F2416" s="852" t="s">
        <v>75</v>
      </c>
      <c r="G2416" s="833" t="s">
        <v>19</v>
      </c>
      <c r="H2416" s="833" t="s">
        <v>19</v>
      </c>
      <c r="I2416" s="15"/>
      <c r="J2416" s="15"/>
      <c r="K2416" s="19"/>
      <c r="L2416" s="43"/>
      <c r="M2416" s="51"/>
      <c r="N2416" s="43"/>
      <c r="O2416" s="824"/>
      <c r="P2416" s="271"/>
      <c r="Q2416" s="825"/>
      <c r="R2416" s="826"/>
      <c r="S2416" s="827"/>
      <c r="T2416" s="828"/>
      <c r="U2416" s="829"/>
      <c r="V2416" s="830"/>
      <c r="W2416" s="824" t="s">
        <v>4212</v>
      </c>
      <c r="X2416" s="824"/>
      <c r="Y2416" s="706"/>
      <c r="Z2416" s="824"/>
    </row>
    <row r="2417" spans="1:26">
      <c r="A2417" s="817" t="s">
        <v>1238</v>
      </c>
      <c r="B2417" s="817" t="s">
        <v>1610</v>
      </c>
      <c r="C2417" s="831" t="s">
        <v>642</v>
      </c>
      <c r="D2417" s="819" t="str">
        <f t="shared" ref="D2417" si="2401">B2417&amp;" "&amp;" "&amp;C2417</f>
        <v>01-037  キラーマシン テムジン改造ver.</v>
      </c>
      <c r="E2417" s="853" t="s">
        <v>120</v>
      </c>
      <c r="F2417" s="851" t="s">
        <v>78</v>
      </c>
      <c r="G2417" s="833" t="s">
        <v>19</v>
      </c>
      <c r="H2417" s="833" t="s">
        <v>19</v>
      </c>
      <c r="I2417" s="15"/>
      <c r="J2417" s="15"/>
      <c r="K2417" s="50" t="s">
        <v>21</v>
      </c>
      <c r="L2417" s="312" t="s">
        <v>4255</v>
      </c>
      <c r="M2417" s="51" t="s">
        <v>1940</v>
      </c>
      <c r="N2417" s="41" t="s">
        <v>491</v>
      </c>
      <c r="O2417" s="824"/>
      <c r="P2417" s="271"/>
      <c r="Q2417" s="825">
        <v>1440</v>
      </c>
      <c r="R2417" s="826">
        <v>920</v>
      </c>
      <c r="S2417" s="827">
        <v>560</v>
      </c>
      <c r="T2417" s="828">
        <v>870</v>
      </c>
      <c r="U2417" s="829">
        <v>1040</v>
      </c>
      <c r="V2417" s="830">
        <f t="shared" ref="V2417" si="2402">SUM(Q2417:U2418)</f>
        <v>4830</v>
      </c>
      <c r="W2417" s="831" t="s">
        <v>3391</v>
      </c>
      <c r="X2417" s="824"/>
      <c r="Y2417" s="706"/>
      <c r="Z2417" s="824"/>
    </row>
    <row r="2418" spans="1:26">
      <c r="A2418" s="817" t="s">
        <v>1238</v>
      </c>
      <c r="B2418" s="817"/>
      <c r="C2418" s="831" t="s">
        <v>641</v>
      </c>
      <c r="D2418" s="819" t="s">
        <v>2</v>
      </c>
      <c r="E2418" s="853" t="s">
        <v>120</v>
      </c>
      <c r="F2418" s="851" t="s">
        <v>78</v>
      </c>
      <c r="G2418" s="833" t="s">
        <v>19</v>
      </c>
      <c r="H2418" s="833" t="s">
        <v>19</v>
      </c>
      <c r="I2418" s="17"/>
      <c r="J2418" s="17"/>
      <c r="K2418" s="20"/>
      <c r="L2418" s="16"/>
      <c r="M2418" s="51"/>
      <c r="N2418" s="43"/>
      <c r="O2418" s="824"/>
      <c r="P2418" s="271"/>
      <c r="Q2418" s="825"/>
      <c r="R2418" s="826"/>
      <c r="S2418" s="827"/>
      <c r="T2418" s="828"/>
      <c r="U2418" s="829"/>
      <c r="V2418" s="830"/>
      <c r="W2418" s="831" t="s">
        <v>3391</v>
      </c>
      <c r="X2418" s="824"/>
      <c r="Y2418" s="706"/>
      <c r="Z2418" s="824"/>
    </row>
    <row r="2419" spans="1:26">
      <c r="A2419" s="817" t="s">
        <v>1238</v>
      </c>
      <c r="B2419" s="817" t="s">
        <v>1611</v>
      </c>
      <c r="C2419" s="831" t="s">
        <v>1236</v>
      </c>
      <c r="D2419" s="819" t="str">
        <f t="shared" ref="D2419" si="2403">B2419&amp;" "&amp;" "&amp;C2419</f>
        <v>01-038  魔のサソリ</v>
      </c>
      <c r="E2419" s="853" t="s">
        <v>120</v>
      </c>
      <c r="F2419" s="857" t="s">
        <v>128</v>
      </c>
      <c r="G2419" s="833" t="s">
        <v>19</v>
      </c>
      <c r="H2419" s="833" t="s">
        <v>19</v>
      </c>
      <c r="I2419" s="15"/>
      <c r="J2419" s="15"/>
      <c r="K2419" s="50" t="s">
        <v>21</v>
      </c>
      <c r="L2419" s="312" t="s">
        <v>4255</v>
      </c>
      <c r="M2419" s="51" t="s">
        <v>1941</v>
      </c>
      <c r="N2419" s="41" t="s">
        <v>491</v>
      </c>
      <c r="O2419" s="824"/>
      <c r="P2419" s="271"/>
      <c r="Q2419" s="825">
        <v>1550</v>
      </c>
      <c r="R2419" s="826">
        <v>1150</v>
      </c>
      <c r="S2419" s="827">
        <v>430</v>
      </c>
      <c r="T2419" s="828">
        <v>1030</v>
      </c>
      <c r="U2419" s="829">
        <v>670</v>
      </c>
      <c r="V2419" s="830">
        <f t="shared" ref="V2419" si="2404">SUM(Q2419:U2420)</f>
        <v>4830</v>
      </c>
      <c r="W2419" s="824"/>
      <c r="X2419" s="824"/>
      <c r="Y2419" s="706"/>
      <c r="Z2419" s="824"/>
    </row>
    <row r="2420" spans="1:26">
      <c r="A2420" s="817" t="s">
        <v>1238</v>
      </c>
      <c r="B2420" s="817"/>
      <c r="C2420" s="831" t="s">
        <v>1236</v>
      </c>
      <c r="D2420" s="819" t="s">
        <v>2</v>
      </c>
      <c r="E2420" s="853" t="s">
        <v>120</v>
      </c>
      <c r="F2420" s="857" t="s">
        <v>128</v>
      </c>
      <c r="G2420" s="833" t="s">
        <v>19</v>
      </c>
      <c r="H2420" s="833" t="s">
        <v>19</v>
      </c>
      <c r="I2420" s="15"/>
      <c r="J2420" s="15"/>
      <c r="K2420" s="20"/>
      <c r="L2420" s="16"/>
      <c r="M2420" s="51"/>
      <c r="N2420" s="43"/>
      <c r="O2420" s="824"/>
      <c r="P2420" s="271"/>
      <c r="Q2420" s="825"/>
      <c r="R2420" s="826"/>
      <c r="S2420" s="827"/>
      <c r="T2420" s="828"/>
      <c r="U2420" s="829"/>
      <c r="V2420" s="830"/>
      <c r="W2420" s="824"/>
      <c r="X2420" s="824"/>
      <c r="Y2420" s="706"/>
      <c r="Z2420" s="824"/>
    </row>
    <row r="2421" spans="1:26">
      <c r="A2421" s="817" t="s">
        <v>1238</v>
      </c>
      <c r="B2421" s="817" t="s">
        <v>1612</v>
      </c>
      <c r="C2421" s="831" t="s">
        <v>634</v>
      </c>
      <c r="D2421" s="819" t="str">
        <f t="shared" ref="D2421" si="2405">B2421&amp;" "&amp;" "&amp;C2421</f>
        <v>01-039  ライオンヘッド</v>
      </c>
      <c r="E2421" s="853" t="s">
        <v>120</v>
      </c>
      <c r="F2421" s="857" t="s">
        <v>128</v>
      </c>
      <c r="G2421" s="842" t="s">
        <v>89</v>
      </c>
      <c r="H2421" s="822" t="s">
        <v>40</v>
      </c>
      <c r="I2421" s="17"/>
      <c r="J2421" s="17"/>
      <c r="K2421" s="46" t="s">
        <v>21</v>
      </c>
      <c r="L2421" s="41" t="s">
        <v>131</v>
      </c>
      <c r="M2421" s="37" t="s">
        <v>1942</v>
      </c>
      <c r="N2421" s="41" t="s">
        <v>494</v>
      </c>
      <c r="O2421" s="824"/>
      <c r="P2421" s="271"/>
      <c r="Q2421" s="825">
        <v>1570</v>
      </c>
      <c r="R2421" s="826">
        <v>760</v>
      </c>
      <c r="S2421" s="827">
        <v>920</v>
      </c>
      <c r="T2421" s="828">
        <v>880</v>
      </c>
      <c r="U2421" s="829">
        <v>700</v>
      </c>
      <c r="V2421" s="830">
        <f t="shared" ref="V2421" si="2406">SUM(Q2421:U2422)</f>
        <v>4830</v>
      </c>
      <c r="W2421" s="824"/>
      <c r="X2421" s="824"/>
      <c r="Y2421" s="706"/>
      <c r="Z2421" s="824"/>
    </row>
    <row r="2422" spans="1:26">
      <c r="A2422" s="817" t="s">
        <v>1238</v>
      </c>
      <c r="B2422" s="817"/>
      <c r="C2422" s="831" t="s">
        <v>634</v>
      </c>
      <c r="D2422" s="819" t="s">
        <v>2</v>
      </c>
      <c r="E2422" s="853" t="s">
        <v>120</v>
      </c>
      <c r="F2422" s="857" t="s">
        <v>128</v>
      </c>
      <c r="G2422" s="842" t="s">
        <v>89</v>
      </c>
      <c r="H2422" s="822" t="s">
        <v>40</v>
      </c>
      <c r="I2422" s="17"/>
      <c r="J2422" s="17"/>
      <c r="K2422" s="20"/>
      <c r="L2422" s="16"/>
      <c r="M2422" s="51"/>
      <c r="N2422" s="43"/>
      <c r="O2422" s="824"/>
      <c r="P2422" s="271"/>
      <c r="Q2422" s="825"/>
      <c r="R2422" s="826"/>
      <c r="S2422" s="827"/>
      <c r="T2422" s="828"/>
      <c r="U2422" s="829"/>
      <c r="V2422" s="830"/>
      <c r="W2422" s="824"/>
      <c r="X2422" s="824"/>
      <c r="Y2422" s="706"/>
      <c r="Z2422" s="824"/>
    </row>
    <row r="2423" spans="1:26">
      <c r="A2423" s="817" t="s">
        <v>1238</v>
      </c>
      <c r="B2423" s="817" t="s">
        <v>1613</v>
      </c>
      <c r="C2423" s="818" t="s">
        <v>264</v>
      </c>
      <c r="D2423" s="819" t="str">
        <f t="shared" ref="D2423" si="2407">B2423&amp;" "&amp;" "&amp;C2423</f>
        <v>01-040  シュバルツシュルト</v>
      </c>
      <c r="E2423" s="853" t="s">
        <v>120</v>
      </c>
      <c r="F2423" s="851" t="s">
        <v>78</v>
      </c>
      <c r="G2423" s="833" t="s">
        <v>19</v>
      </c>
      <c r="H2423" s="833" t="s">
        <v>19</v>
      </c>
      <c r="I2423" s="17"/>
      <c r="J2423" s="17"/>
      <c r="K2423" s="46" t="s">
        <v>21</v>
      </c>
      <c r="L2423" s="41" t="s">
        <v>131</v>
      </c>
      <c r="M2423" s="37" t="s">
        <v>1943</v>
      </c>
      <c r="N2423" s="41" t="s">
        <v>494</v>
      </c>
      <c r="O2423" s="824"/>
      <c r="P2423" s="271"/>
      <c r="Q2423" s="825">
        <v>1510</v>
      </c>
      <c r="R2423" s="826">
        <v>880</v>
      </c>
      <c r="S2423" s="827">
        <v>900</v>
      </c>
      <c r="T2423" s="828">
        <v>560</v>
      </c>
      <c r="U2423" s="829">
        <v>980</v>
      </c>
      <c r="V2423" s="830">
        <f t="shared" ref="V2423" si="2408">SUM(Q2423:U2424)</f>
        <v>4830</v>
      </c>
      <c r="W2423" s="824"/>
      <c r="X2423" s="824"/>
      <c r="Y2423" s="706"/>
      <c r="Z2423" s="824"/>
    </row>
    <row r="2424" spans="1:26">
      <c r="A2424" s="817" t="s">
        <v>1238</v>
      </c>
      <c r="B2424" s="817"/>
      <c r="C2424" s="818" t="s">
        <v>264</v>
      </c>
      <c r="D2424" s="819" t="s">
        <v>2</v>
      </c>
      <c r="E2424" s="853" t="s">
        <v>120</v>
      </c>
      <c r="F2424" s="851" t="s">
        <v>78</v>
      </c>
      <c r="G2424" s="833" t="s">
        <v>19</v>
      </c>
      <c r="H2424" s="833" t="s">
        <v>19</v>
      </c>
      <c r="I2424" s="17"/>
      <c r="J2424" s="17"/>
      <c r="K2424" s="20"/>
      <c r="L2424" s="16"/>
      <c r="M2424" s="51"/>
      <c r="N2424" s="43"/>
      <c r="O2424" s="824"/>
      <c r="P2424" s="271"/>
      <c r="Q2424" s="825"/>
      <c r="R2424" s="826"/>
      <c r="S2424" s="827"/>
      <c r="T2424" s="828"/>
      <c r="U2424" s="829"/>
      <c r="V2424" s="830"/>
      <c r="W2424" s="824"/>
      <c r="X2424" s="824"/>
      <c r="Y2424" s="706"/>
      <c r="Z2424" s="824"/>
    </row>
    <row r="2425" spans="1:26">
      <c r="A2425" s="817" t="s">
        <v>1238</v>
      </c>
      <c r="B2425" s="817" t="s">
        <v>1614</v>
      </c>
      <c r="C2425" s="818" t="s">
        <v>261</v>
      </c>
      <c r="D2425" s="819" t="str">
        <f t="shared" ref="D2425" si="2409">B2425&amp;" "&amp;" "&amp;C2425</f>
        <v>01-041  ヘルクラッシャー</v>
      </c>
      <c r="E2425" s="853" t="s">
        <v>120</v>
      </c>
      <c r="F2425" s="856" t="s">
        <v>129</v>
      </c>
      <c r="G2425" s="833" t="s">
        <v>19</v>
      </c>
      <c r="H2425" s="833" t="s">
        <v>19</v>
      </c>
      <c r="I2425" s="17"/>
      <c r="J2425" s="17"/>
      <c r="K2425" s="50" t="s">
        <v>21</v>
      </c>
      <c r="L2425" s="49" t="s">
        <v>104</v>
      </c>
      <c r="M2425" s="51" t="s">
        <v>3715</v>
      </c>
      <c r="N2425" s="41" t="s">
        <v>491</v>
      </c>
      <c r="O2425" s="824"/>
      <c r="P2425" s="271"/>
      <c r="Q2425" s="825">
        <v>1500</v>
      </c>
      <c r="R2425" s="826">
        <v>1200</v>
      </c>
      <c r="S2425" s="827">
        <v>450</v>
      </c>
      <c r="T2425" s="828">
        <v>700</v>
      </c>
      <c r="U2425" s="829">
        <v>980</v>
      </c>
      <c r="V2425" s="830">
        <f t="shared" ref="V2425" si="2410">SUM(Q2425:U2426)</f>
        <v>4830</v>
      </c>
      <c r="W2425" s="443" t="s">
        <v>3400</v>
      </c>
      <c r="X2425" s="824"/>
      <c r="Y2425" s="706"/>
      <c r="Z2425" s="824"/>
    </row>
    <row r="2426" spans="1:26">
      <c r="A2426" s="817" t="s">
        <v>1238</v>
      </c>
      <c r="B2426" s="817"/>
      <c r="C2426" s="818" t="s">
        <v>261</v>
      </c>
      <c r="D2426" s="819" t="s">
        <v>2</v>
      </c>
      <c r="E2426" s="853" t="s">
        <v>120</v>
      </c>
      <c r="F2426" s="856" t="s">
        <v>129</v>
      </c>
      <c r="G2426" s="833" t="s">
        <v>19</v>
      </c>
      <c r="H2426" s="833" t="s">
        <v>19</v>
      </c>
      <c r="I2426" s="17"/>
      <c r="J2426" s="17"/>
      <c r="K2426" s="20"/>
      <c r="L2426" s="16"/>
      <c r="M2426" s="51"/>
      <c r="N2426" s="43"/>
      <c r="O2426" s="824"/>
      <c r="P2426" s="271"/>
      <c r="Q2426" s="825"/>
      <c r="R2426" s="826"/>
      <c r="S2426" s="827"/>
      <c r="T2426" s="828"/>
      <c r="U2426" s="829"/>
      <c r="V2426" s="830"/>
      <c r="W2426" s="443" t="s">
        <v>4688</v>
      </c>
      <c r="X2426" s="824"/>
      <c r="Y2426" s="706"/>
      <c r="Z2426" s="824"/>
    </row>
    <row r="2427" spans="1:26">
      <c r="A2427" s="817" t="s">
        <v>1238</v>
      </c>
      <c r="B2427" s="817" t="s">
        <v>1615</v>
      </c>
      <c r="C2427" s="818" t="s">
        <v>260</v>
      </c>
      <c r="D2427" s="819" t="str">
        <f t="shared" ref="D2427" si="2411">B2427&amp;" "&amp;" "&amp;C2427</f>
        <v>01-042  シャドウパンサー</v>
      </c>
      <c r="E2427" s="853" t="s">
        <v>120</v>
      </c>
      <c r="F2427" s="857" t="s">
        <v>128</v>
      </c>
      <c r="G2427" s="833" t="s">
        <v>19</v>
      </c>
      <c r="H2427" s="833" t="s">
        <v>19</v>
      </c>
      <c r="I2427" s="15"/>
      <c r="J2427" s="15"/>
      <c r="K2427" s="8" t="s">
        <v>99</v>
      </c>
      <c r="L2427" s="41" t="s">
        <v>131</v>
      </c>
      <c r="M2427" s="51" t="s">
        <v>3697</v>
      </c>
      <c r="N2427" s="41" t="s">
        <v>491</v>
      </c>
      <c r="O2427" s="824"/>
      <c r="P2427" s="271"/>
      <c r="Q2427" s="825">
        <v>1480</v>
      </c>
      <c r="R2427" s="826">
        <v>920</v>
      </c>
      <c r="S2427" s="827">
        <v>350</v>
      </c>
      <c r="T2427" s="828">
        <v>1160</v>
      </c>
      <c r="U2427" s="829">
        <v>900</v>
      </c>
      <c r="V2427" s="830">
        <f t="shared" ref="V2427" si="2412">SUM(Q2427:U2428)</f>
        <v>4810</v>
      </c>
      <c r="W2427" s="824"/>
      <c r="X2427" s="824"/>
      <c r="Y2427" s="706"/>
      <c r="Z2427" s="824"/>
    </row>
    <row r="2428" spans="1:26">
      <c r="A2428" s="817" t="s">
        <v>1238</v>
      </c>
      <c r="B2428" s="817"/>
      <c r="C2428" s="818" t="s">
        <v>260</v>
      </c>
      <c r="D2428" s="819" t="s">
        <v>2</v>
      </c>
      <c r="E2428" s="853" t="s">
        <v>120</v>
      </c>
      <c r="F2428" s="857" t="s">
        <v>128</v>
      </c>
      <c r="G2428" s="833" t="s">
        <v>19</v>
      </c>
      <c r="H2428" s="833" t="s">
        <v>19</v>
      </c>
      <c r="I2428" s="15"/>
      <c r="J2428" s="15"/>
      <c r="K2428" s="20"/>
      <c r="L2428" s="16"/>
      <c r="M2428" s="51"/>
      <c r="N2428" s="43"/>
      <c r="O2428" s="824"/>
      <c r="P2428" s="271"/>
      <c r="Q2428" s="825"/>
      <c r="R2428" s="826"/>
      <c r="S2428" s="827"/>
      <c r="T2428" s="828"/>
      <c r="U2428" s="829"/>
      <c r="V2428" s="830"/>
      <c r="W2428" s="824"/>
      <c r="X2428" s="824"/>
      <c r="Y2428" s="706"/>
      <c r="Z2428" s="824"/>
    </row>
    <row r="2429" spans="1:26">
      <c r="A2429" s="817" t="s">
        <v>1238</v>
      </c>
      <c r="B2429" s="817" t="s">
        <v>1616</v>
      </c>
      <c r="C2429" s="831" t="s">
        <v>644</v>
      </c>
      <c r="D2429" s="819" t="str">
        <f t="shared" ref="D2429" si="2413">B2429&amp;" "&amp;" "&amp;C2429</f>
        <v>01-043  メタルライダー</v>
      </c>
      <c r="E2429" s="853" t="s">
        <v>120</v>
      </c>
      <c r="F2429" s="857" t="s">
        <v>128</v>
      </c>
      <c r="G2429" s="833" t="s">
        <v>19</v>
      </c>
      <c r="H2429" s="833" t="s">
        <v>19</v>
      </c>
      <c r="I2429" s="17"/>
      <c r="J2429" s="17"/>
      <c r="K2429" s="46" t="s">
        <v>21</v>
      </c>
      <c r="L2429" s="41" t="s">
        <v>131</v>
      </c>
      <c r="M2429" s="51" t="s">
        <v>1944</v>
      </c>
      <c r="N2429" s="41" t="s">
        <v>491</v>
      </c>
      <c r="O2429" s="824"/>
      <c r="P2429" s="271"/>
      <c r="Q2429" s="825">
        <v>1510</v>
      </c>
      <c r="R2429" s="826">
        <v>900</v>
      </c>
      <c r="S2429" s="827">
        <v>500</v>
      </c>
      <c r="T2429" s="828">
        <v>920</v>
      </c>
      <c r="U2429" s="829">
        <v>990</v>
      </c>
      <c r="V2429" s="830">
        <f t="shared" ref="V2429" si="2414">SUM(Q2429:U2430)</f>
        <v>4820</v>
      </c>
      <c r="W2429" s="824"/>
      <c r="X2429" s="824"/>
      <c r="Y2429" s="706"/>
      <c r="Z2429" s="824"/>
    </row>
    <row r="2430" spans="1:26">
      <c r="A2430" s="817" t="s">
        <v>1238</v>
      </c>
      <c r="B2430" s="817"/>
      <c r="C2430" s="831" t="s">
        <v>644</v>
      </c>
      <c r="D2430" s="819" t="s">
        <v>2</v>
      </c>
      <c r="E2430" s="853" t="s">
        <v>120</v>
      </c>
      <c r="F2430" s="857" t="s">
        <v>128</v>
      </c>
      <c r="G2430" s="833" t="s">
        <v>19</v>
      </c>
      <c r="H2430" s="833" t="s">
        <v>19</v>
      </c>
      <c r="I2430" s="17"/>
      <c r="J2430" s="17"/>
      <c r="K2430" s="20"/>
      <c r="L2430" s="16"/>
      <c r="M2430" s="51"/>
      <c r="N2430" s="43"/>
      <c r="O2430" s="824"/>
      <c r="P2430" s="271"/>
      <c r="Q2430" s="825"/>
      <c r="R2430" s="826"/>
      <c r="S2430" s="827"/>
      <c r="T2430" s="828"/>
      <c r="U2430" s="829"/>
      <c r="V2430" s="830"/>
      <c r="W2430" s="824"/>
      <c r="X2430" s="824"/>
      <c r="Y2430" s="706"/>
      <c r="Z2430" s="824"/>
    </row>
    <row r="2431" spans="1:26">
      <c r="A2431" s="817" t="s">
        <v>1238</v>
      </c>
      <c r="B2431" s="817" t="s">
        <v>1617</v>
      </c>
      <c r="C2431" s="831" t="s">
        <v>639</v>
      </c>
      <c r="D2431" s="819" t="str">
        <f t="shared" ref="D2431" si="2415">B2431&amp;" "&amp;" "&amp;C2431</f>
        <v>01-044  ゴールドマン</v>
      </c>
      <c r="E2431" s="853" t="s">
        <v>120</v>
      </c>
      <c r="F2431" s="851" t="s">
        <v>78</v>
      </c>
      <c r="G2431" s="833" t="s">
        <v>19</v>
      </c>
      <c r="H2431" s="835" t="s">
        <v>88</v>
      </c>
      <c r="I2431" s="17"/>
      <c r="J2431" s="17"/>
      <c r="K2431" s="46" t="s">
        <v>21</v>
      </c>
      <c r="L2431" s="41" t="s">
        <v>3</v>
      </c>
      <c r="M2431" s="51" t="s">
        <v>3716</v>
      </c>
      <c r="N2431" s="41" t="s">
        <v>491</v>
      </c>
      <c r="O2431" s="824"/>
      <c r="P2431" s="271"/>
      <c r="Q2431" s="825">
        <v>1540</v>
      </c>
      <c r="R2431" s="826">
        <v>950</v>
      </c>
      <c r="S2431" s="827">
        <v>480</v>
      </c>
      <c r="T2431" s="828">
        <v>730</v>
      </c>
      <c r="U2431" s="829">
        <v>1120</v>
      </c>
      <c r="V2431" s="830">
        <f t="shared" ref="V2431" si="2416">SUM(Q2431:U2432)</f>
        <v>4820</v>
      </c>
      <c r="W2431" s="824" t="s">
        <v>4682</v>
      </c>
      <c r="X2431" s="824"/>
      <c r="Y2431" s="706"/>
      <c r="Z2431" s="824"/>
    </row>
    <row r="2432" spans="1:26">
      <c r="A2432" s="817" t="s">
        <v>1238</v>
      </c>
      <c r="B2432" s="817"/>
      <c r="C2432" s="831" t="s">
        <v>639</v>
      </c>
      <c r="D2432" s="819" t="s">
        <v>2</v>
      </c>
      <c r="E2432" s="853" t="s">
        <v>120</v>
      </c>
      <c r="F2432" s="851" t="s">
        <v>78</v>
      </c>
      <c r="G2432" s="833" t="s">
        <v>19</v>
      </c>
      <c r="H2432" s="835" t="s">
        <v>88</v>
      </c>
      <c r="I2432" s="17"/>
      <c r="J2432" s="17"/>
      <c r="K2432" s="20"/>
      <c r="L2432" s="16"/>
      <c r="M2432" s="51"/>
      <c r="N2432" s="43"/>
      <c r="O2432" s="824"/>
      <c r="P2432" s="271"/>
      <c r="Q2432" s="825"/>
      <c r="R2432" s="826"/>
      <c r="S2432" s="827"/>
      <c r="T2432" s="828"/>
      <c r="U2432" s="829"/>
      <c r="V2432" s="830"/>
      <c r="W2432" s="824" t="s">
        <v>4682</v>
      </c>
      <c r="X2432" s="824"/>
      <c r="Y2432" s="706"/>
      <c r="Z2432" s="824"/>
    </row>
    <row r="2433" spans="1:26">
      <c r="A2433" s="817" t="s">
        <v>1238</v>
      </c>
      <c r="B2433" s="817" t="s">
        <v>1618</v>
      </c>
      <c r="C2433" s="831" t="s">
        <v>176</v>
      </c>
      <c r="D2433" s="819" t="str">
        <f t="shared" ref="D2433" si="2417">B2433&amp;" "&amp;" "&amp;C2433</f>
        <v>01-045  しりょうのきし</v>
      </c>
      <c r="E2433" s="853" t="s">
        <v>120</v>
      </c>
      <c r="F2433" s="856" t="s">
        <v>129</v>
      </c>
      <c r="G2433" s="833" t="s">
        <v>19</v>
      </c>
      <c r="H2433" s="833" t="s">
        <v>19</v>
      </c>
      <c r="I2433" s="17"/>
      <c r="J2433" s="17"/>
      <c r="K2433" s="46" t="s">
        <v>21</v>
      </c>
      <c r="L2433" s="41" t="s">
        <v>131</v>
      </c>
      <c r="M2433" s="51" t="s">
        <v>1848</v>
      </c>
      <c r="N2433" s="41" t="s">
        <v>491</v>
      </c>
      <c r="O2433" s="824"/>
      <c r="P2433" s="271"/>
      <c r="Q2433" s="825">
        <v>1500</v>
      </c>
      <c r="R2433" s="826">
        <v>860</v>
      </c>
      <c r="S2433" s="827">
        <v>630</v>
      </c>
      <c r="T2433" s="828">
        <v>990</v>
      </c>
      <c r="U2433" s="829">
        <v>840</v>
      </c>
      <c r="V2433" s="830">
        <f t="shared" ref="V2433" si="2418">SUM(Q2433:U2434)</f>
        <v>4820</v>
      </c>
      <c r="W2433" s="824" t="s">
        <v>3400</v>
      </c>
      <c r="X2433" s="824"/>
      <c r="Y2433" s="706"/>
      <c r="Z2433" s="824"/>
    </row>
    <row r="2434" spans="1:26">
      <c r="A2434" s="817" t="s">
        <v>1238</v>
      </c>
      <c r="B2434" s="817"/>
      <c r="C2434" s="831" t="s">
        <v>176</v>
      </c>
      <c r="D2434" s="819" t="s">
        <v>2</v>
      </c>
      <c r="E2434" s="853" t="s">
        <v>120</v>
      </c>
      <c r="F2434" s="856" t="s">
        <v>129</v>
      </c>
      <c r="G2434" s="833" t="s">
        <v>19</v>
      </c>
      <c r="H2434" s="833" t="s">
        <v>19</v>
      </c>
      <c r="I2434" s="17"/>
      <c r="J2434" s="17"/>
      <c r="K2434" s="20"/>
      <c r="L2434" s="16"/>
      <c r="M2434" s="51"/>
      <c r="N2434" s="43"/>
      <c r="O2434" s="824"/>
      <c r="P2434" s="271"/>
      <c r="Q2434" s="825"/>
      <c r="R2434" s="826"/>
      <c r="S2434" s="827"/>
      <c r="T2434" s="828"/>
      <c r="U2434" s="829"/>
      <c r="V2434" s="830"/>
      <c r="W2434" s="824" t="s">
        <v>3400</v>
      </c>
      <c r="X2434" s="824"/>
      <c r="Y2434" s="706"/>
      <c r="Z2434" s="824"/>
    </row>
    <row r="2435" spans="1:26">
      <c r="A2435" s="817" t="s">
        <v>1238</v>
      </c>
      <c r="B2435" s="817" t="s">
        <v>1619</v>
      </c>
      <c r="C2435" s="831" t="s">
        <v>2</v>
      </c>
      <c r="D2435" s="819" t="str">
        <f t="shared" ref="D2435" si="2419">B2435&amp;" "&amp;" "&amp;C2435</f>
        <v>01-046  ダイ</v>
      </c>
      <c r="E2435" s="850" t="s">
        <v>36</v>
      </c>
      <c r="F2435" s="821" t="s">
        <v>34</v>
      </c>
      <c r="G2435" s="833" t="s">
        <v>19</v>
      </c>
      <c r="H2435" s="833" t="s">
        <v>19</v>
      </c>
      <c r="I2435" s="17"/>
      <c r="J2435" s="17"/>
      <c r="K2435" s="7" t="s">
        <v>37</v>
      </c>
      <c r="L2435" s="41" t="s">
        <v>20</v>
      </c>
      <c r="M2435" s="51" t="s">
        <v>1438</v>
      </c>
      <c r="N2435" s="41" t="s">
        <v>491</v>
      </c>
      <c r="O2435" s="824"/>
      <c r="P2435" s="271"/>
      <c r="Q2435" s="825">
        <v>1860</v>
      </c>
      <c r="R2435" s="826">
        <v>1260</v>
      </c>
      <c r="S2435" s="827">
        <v>510</v>
      </c>
      <c r="T2435" s="828">
        <v>1080</v>
      </c>
      <c r="U2435" s="829">
        <v>850</v>
      </c>
      <c r="V2435" s="830">
        <f t="shared" ref="V2435" si="2420">SUM(Q2435:U2436)</f>
        <v>5560</v>
      </c>
      <c r="W2435" s="824" t="s">
        <v>3389</v>
      </c>
      <c r="X2435" s="824"/>
      <c r="Y2435" s="706"/>
      <c r="Z2435" s="824"/>
    </row>
    <row r="2436" spans="1:26">
      <c r="A2436" s="817" t="s">
        <v>1238</v>
      </c>
      <c r="B2436" s="817"/>
      <c r="C2436" s="831" t="s">
        <v>2</v>
      </c>
      <c r="D2436" s="819" t="s">
        <v>2</v>
      </c>
      <c r="E2436" s="850" t="s">
        <v>36</v>
      </c>
      <c r="F2436" s="821" t="s">
        <v>34</v>
      </c>
      <c r="G2436" s="833" t="s">
        <v>19</v>
      </c>
      <c r="H2436" s="833" t="s">
        <v>19</v>
      </c>
      <c r="I2436" s="17"/>
      <c r="J2436" s="17"/>
      <c r="K2436" s="46" t="s">
        <v>21</v>
      </c>
      <c r="L2436" s="41" t="s">
        <v>131</v>
      </c>
      <c r="M2436" s="51" t="s">
        <v>1945</v>
      </c>
      <c r="N2436" s="43" t="s">
        <v>491</v>
      </c>
      <c r="O2436" s="824"/>
      <c r="P2436" s="271"/>
      <c r="Q2436" s="825"/>
      <c r="R2436" s="826"/>
      <c r="S2436" s="827"/>
      <c r="T2436" s="828"/>
      <c r="U2436" s="829"/>
      <c r="V2436" s="830"/>
      <c r="W2436" s="824" t="s">
        <v>3389</v>
      </c>
      <c r="X2436" s="824"/>
      <c r="Y2436" s="706"/>
      <c r="Z2436" s="824"/>
    </row>
    <row r="2437" spans="1:26">
      <c r="A2437" s="817" t="s">
        <v>1238</v>
      </c>
      <c r="B2437" s="817" t="s">
        <v>1620</v>
      </c>
      <c r="C2437" s="831" t="s">
        <v>38</v>
      </c>
      <c r="D2437" s="819" t="str">
        <f t="shared" ref="D2437" si="2421">B2437&amp;" "&amp;" "&amp;C2437</f>
        <v>01-047  ポップ</v>
      </c>
      <c r="E2437" s="850" t="s">
        <v>36</v>
      </c>
      <c r="F2437" s="821" t="s">
        <v>34</v>
      </c>
      <c r="G2437" s="822" t="s">
        <v>40</v>
      </c>
      <c r="H2437" s="822" t="s">
        <v>40</v>
      </c>
      <c r="I2437" s="17"/>
      <c r="J2437" s="17"/>
      <c r="K2437" s="7" t="s">
        <v>37</v>
      </c>
      <c r="L2437" s="41" t="s">
        <v>20</v>
      </c>
      <c r="M2437" s="51" t="s">
        <v>1439</v>
      </c>
      <c r="N2437" s="41" t="s">
        <v>491</v>
      </c>
      <c r="O2437" s="824"/>
      <c r="P2437" s="271"/>
      <c r="Q2437" s="825">
        <v>1730</v>
      </c>
      <c r="R2437" s="826">
        <v>590</v>
      </c>
      <c r="S2437" s="827">
        <v>1410</v>
      </c>
      <c r="T2437" s="828">
        <v>980</v>
      </c>
      <c r="U2437" s="829">
        <v>830</v>
      </c>
      <c r="V2437" s="830">
        <f t="shared" ref="V2437" si="2422">SUM(Q2437:U2438)</f>
        <v>5540</v>
      </c>
      <c r="W2437" s="824" t="s">
        <v>3389</v>
      </c>
      <c r="X2437" s="824"/>
      <c r="Y2437" s="706"/>
      <c r="Z2437" s="824"/>
    </row>
    <row r="2438" spans="1:26">
      <c r="A2438" s="817" t="s">
        <v>1238</v>
      </c>
      <c r="B2438" s="817"/>
      <c r="C2438" s="831" t="s">
        <v>38</v>
      </c>
      <c r="D2438" s="819" t="s">
        <v>2</v>
      </c>
      <c r="E2438" s="850" t="s">
        <v>36</v>
      </c>
      <c r="F2438" s="821" t="s">
        <v>34</v>
      </c>
      <c r="G2438" s="822" t="s">
        <v>40</v>
      </c>
      <c r="H2438" s="822" t="s">
        <v>40</v>
      </c>
      <c r="I2438" s="17"/>
      <c r="J2438" s="17"/>
      <c r="K2438" s="11" t="s">
        <v>81</v>
      </c>
      <c r="L2438" s="47" t="s">
        <v>81</v>
      </c>
      <c r="M2438" s="51" t="s">
        <v>1759</v>
      </c>
      <c r="N2438" s="43" t="s">
        <v>492</v>
      </c>
      <c r="O2438" s="824"/>
      <c r="P2438" s="271"/>
      <c r="Q2438" s="825"/>
      <c r="R2438" s="826"/>
      <c r="S2438" s="827"/>
      <c r="T2438" s="828"/>
      <c r="U2438" s="829"/>
      <c r="V2438" s="830"/>
      <c r="W2438" s="824" t="s">
        <v>3389</v>
      </c>
      <c r="X2438" s="824"/>
      <c r="Y2438" s="706"/>
      <c r="Z2438" s="824"/>
    </row>
    <row r="2439" spans="1:26">
      <c r="A2439" s="817" t="s">
        <v>1238</v>
      </c>
      <c r="B2439" s="817" t="s">
        <v>1621</v>
      </c>
      <c r="C2439" s="831" t="s">
        <v>183</v>
      </c>
      <c r="D2439" s="819" t="str">
        <f t="shared" ref="D2439" si="2423">B2439&amp;" "&amp;" "&amp;C2439</f>
        <v>01-048  マァム</v>
      </c>
      <c r="E2439" s="850" t="s">
        <v>36</v>
      </c>
      <c r="F2439" s="821" t="s">
        <v>34</v>
      </c>
      <c r="G2439" s="833" t="s">
        <v>19</v>
      </c>
      <c r="H2439" s="822" t="s">
        <v>40</v>
      </c>
      <c r="I2439" s="17"/>
      <c r="J2439" s="17"/>
      <c r="K2439" s="7" t="s">
        <v>37</v>
      </c>
      <c r="L2439" s="41" t="s">
        <v>20</v>
      </c>
      <c r="M2439" s="51" t="s">
        <v>1440</v>
      </c>
      <c r="N2439" s="41" t="s">
        <v>491</v>
      </c>
      <c r="O2439" s="824"/>
      <c r="P2439" s="271"/>
      <c r="Q2439" s="825">
        <v>1760</v>
      </c>
      <c r="R2439" s="826">
        <v>980</v>
      </c>
      <c r="S2439" s="827">
        <v>1010</v>
      </c>
      <c r="T2439" s="828">
        <v>910</v>
      </c>
      <c r="U2439" s="829">
        <v>880</v>
      </c>
      <c r="V2439" s="830">
        <f t="shared" ref="V2439" si="2424">SUM(Q2439:U2440)</f>
        <v>5540</v>
      </c>
      <c r="W2439" s="824" t="s">
        <v>3389</v>
      </c>
      <c r="X2439" s="824"/>
      <c r="Y2439" s="706"/>
      <c r="Z2439" s="824"/>
    </row>
    <row r="2440" spans="1:26">
      <c r="A2440" s="817" t="s">
        <v>1238</v>
      </c>
      <c r="B2440" s="817"/>
      <c r="C2440" s="831" t="s">
        <v>183</v>
      </c>
      <c r="D2440" s="819" t="s">
        <v>2</v>
      </c>
      <c r="E2440" s="850" t="s">
        <v>36</v>
      </c>
      <c r="F2440" s="821" t="s">
        <v>34</v>
      </c>
      <c r="G2440" s="833" t="s">
        <v>19</v>
      </c>
      <c r="H2440" s="822" t="s">
        <v>40</v>
      </c>
      <c r="I2440" s="17"/>
      <c r="J2440" s="17"/>
      <c r="K2440" s="11" t="s">
        <v>81</v>
      </c>
      <c r="L2440" s="47" t="s">
        <v>81</v>
      </c>
      <c r="M2440" s="51" t="s">
        <v>1759</v>
      </c>
      <c r="N2440" s="43" t="s">
        <v>492</v>
      </c>
      <c r="O2440" s="824"/>
      <c r="P2440" s="271"/>
      <c r="Q2440" s="825"/>
      <c r="R2440" s="826"/>
      <c r="S2440" s="827"/>
      <c r="T2440" s="828"/>
      <c r="U2440" s="829"/>
      <c r="V2440" s="830"/>
      <c r="W2440" s="824" t="s">
        <v>3389</v>
      </c>
      <c r="X2440" s="824"/>
      <c r="Y2440" s="706"/>
      <c r="Z2440" s="824"/>
    </row>
    <row r="2441" spans="1:26">
      <c r="A2441" s="817" t="s">
        <v>1238</v>
      </c>
      <c r="B2441" s="817" t="s">
        <v>1622</v>
      </c>
      <c r="C2441" s="831" t="s">
        <v>42</v>
      </c>
      <c r="D2441" s="819" t="str">
        <f t="shared" ref="D2441" si="2425">B2441&amp;" "&amp;" "&amp;C2441</f>
        <v>01-049  レオナ</v>
      </c>
      <c r="E2441" s="850" t="s">
        <v>36</v>
      </c>
      <c r="F2441" s="821" t="s">
        <v>34</v>
      </c>
      <c r="G2441" s="822" t="s">
        <v>40</v>
      </c>
      <c r="H2441" s="843" t="s">
        <v>80</v>
      </c>
      <c r="I2441" s="17"/>
      <c r="J2441" s="17"/>
      <c r="K2441" s="11" t="s">
        <v>81</v>
      </c>
      <c r="L2441" s="47" t="s">
        <v>81</v>
      </c>
      <c r="M2441" s="51" t="s">
        <v>3717</v>
      </c>
      <c r="N2441" s="41" t="s">
        <v>491</v>
      </c>
      <c r="O2441" s="824"/>
      <c r="P2441" s="271"/>
      <c r="Q2441" s="825">
        <v>1640</v>
      </c>
      <c r="R2441" s="826">
        <v>580</v>
      </c>
      <c r="S2441" s="827">
        <v>1380</v>
      </c>
      <c r="T2441" s="828">
        <v>1050</v>
      </c>
      <c r="U2441" s="829">
        <v>860</v>
      </c>
      <c r="V2441" s="830">
        <f t="shared" ref="V2441" si="2426">SUM(Q2441:U2442)</f>
        <v>5510</v>
      </c>
      <c r="W2441" s="824" t="s">
        <v>3389</v>
      </c>
      <c r="X2441" s="824"/>
      <c r="Y2441" s="706"/>
      <c r="Z2441" s="824"/>
    </row>
    <row r="2442" spans="1:26">
      <c r="A2442" s="817" t="s">
        <v>1238</v>
      </c>
      <c r="B2442" s="817"/>
      <c r="C2442" s="831" t="s">
        <v>42</v>
      </c>
      <c r="D2442" s="819" t="s">
        <v>2</v>
      </c>
      <c r="E2442" s="850" t="s">
        <v>36</v>
      </c>
      <c r="F2442" s="821" t="s">
        <v>34</v>
      </c>
      <c r="G2442" s="822" t="s">
        <v>40</v>
      </c>
      <c r="H2442" s="843" t="s">
        <v>80</v>
      </c>
      <c r="I2442" s="17"/>
      <c r="J2442" s="17"/>
      <c r="K2442" s="46" t="s">
        <v>21</v>
      </c>
      <c r="L2442" s="41" t="s">
        <v>3</v>
      </c>
      <c r="M2442" s="51" t="s">
        <v>2028</v>
      </c>
      <c r="N2442" s="43" t="s">
        <v>494</v>
      </c>
      <c r="O2442" s="824"/>
      <c r="P2442" s="271"/>
      <c r="Q2442" s="825"/>
      <c r="R2442" s="826"/>
      <c r="S2442" s="827"/>
      <c r="T2442" s="828"/>
      <c r="U2442" s="829"/>
      <c r="V2442" s="830"/>
      <c r="W2442" s="824" t="s">
        <v>3389</v>
      </c>
      <c r="X2442" s="824"/>
      <c r="Y2442" s="706"/>
      <c r="Z2442" s="824"/>
    </row>
    <row r="2443" spans="1:26">
      <c r="A2443" s="817" t="s">
        <v>1238</v>
      </c>
      <c r="B2443" s="817" t="s">
        <v>1623</v>
      </c>
      <c r="C2443" s="831" t="s">
        <v>189</v>
      </c>
      <c r="D2443" s="819" t="str">
        <f t="shared" ref="D2443" si="2427">B2443&amp;" "&amp;" "&amp;C2443</f>
        <v>01-050  アバン</v>
      </c>
      <c r="E2443" s="850" t="s">
        <v>36</v>
      </c>
      <c r="F2443" s="821" t="s">
        <v>34</v>
      </c>
      <c r="G2443" s="833" t="s">
        <v>19</v>
      </c>
      <c r="H2443" s="822" t="s">
        <v>40</v>
      </c>
      <c r="I2443" s="17"/>
      <c r="J2443" s="17"/>
      <c r="K2443" s="46" t="s">
        <v>21</v>
      </c>
      <c r="L2443" s="41" t="s">
        <v>3</v>
      </c>
      <c r="M2443" s="51" t="s">
        <v>2029</v>
      </c>
      <c r="N2443" s="41" t="s">
        <v>495</v>
      </c>
      <c r="O2443" s="824"/>
      <c r="P2443" s="271"/>
      <c r="Q2443" s="825">
        <v>1780</v>
      </c>
      <c r="R2443" s="826">
        <v>950</v>
      </c>
      <c r="S2443" s="827">
        <v>1010</v>
      </c>
      <c r="T2443" s="828">
        <v>920</v>
      </c>
      <c r="U2443" s="829">
        <v>930</v>
      </c>
      <c r="V2443" s="830">
        <f t="shared" ref="V2443" si="2428">SUM(Q2443:U2444)</f>
        <v>5590</v>
      </c>
      <c r="W2443" s="824"/>
      <c r="X2443" s="824"/>
      <c r="Y2443" s="706"/>
      <c r="Z2443" s="824"/>
    </row>
    <row r="2444" spans="1:26">
      <c r="A2444" s="817" t="s">
        <v>1238</v>
      </c>
      <c r="B2444" s="817"/>
      <c r="C2444" s="831" t="s">
        <v>189</v>
      </c>
      <c r="D2444" s="819" t="s">
        <v>2</v>
      </c>
      <c r="E2444" s="850" t="s">
        <v>36</v>
      </c>
      <c r="F2444" s="821" t="s">
        <v>34</v>
      </c>
      <c r="G2444" s="833" t="s">
        <v>19</v>
      </c>
      <c r="H2444" s="822" t="s">
        <v>40</v>
      </c>
      <c r="I2444" s="17"/>
      <c r="J2444" s="17"/>
      <c r="K2444" s="50" t="s">
        <v>21</v>
      </c>
      <c r="L2444" s="312" t="s">
        <v>4255</v>
      </c>
      <c r="M2444" s="51" t="s">
        <v>1946</v>
      </c>
      <c r="N2444" s="41" t="s">
        <v>491</v>
      </c>
      <c r="O2444" s="824"/>
      <c r="P2444" s="271"/>
      <c r="Q2444" s="825"/>
      <c r="R2444" s="826"/>
      <c r="S2444" s="827"/>
      <c r="T2444" s="828"/>
      <c r="U2444" s="829"/>
      <c r="V2444" s="830"/>
      <c r="W2444" s="824"/>
      <c r="X2444" s="824"/>
      <c r="Y2444" s="706"/>
      <c r="Z2444" s="824"/>
    </row>
    <row r="2445" spans="1:26">
      <c r="A2445" s="817" t="s">
        <v>1238</v>
      </c>
      <c r="B2445" s="817" t="s">
        <v>1624</v>
      </c>
      <c r="C2445" s="818" t="s">
        <v>266</v>
      </c>
      <c r="D2445" s="819" t="str">
        <f t="shared" ref="D2445" si="2429">B2445&amp;" "&amp;" "&amp;C2445</f>
        <v>01-051  グレイトドラゴン</v>
      </c>
      <c r="E2445" s="850" t="s">
        <v>36</v>
      </c>
      <c r="F2445" s="832" t="s">
        <v>35</v>
      </c>
      <c r="G2445" s="842" t="s">
        <v>89</v>
      </c>
      <c r="H2445" s="842" t="s">
        <v>89</v>
      </c>
      <c r="I2445" s="17"/>
      <c r="J2445" s="17"/>
      <c r="K2445" s="7" t="s">
        <v>37</v>
      </c>
      <c r="L2445" s="41" t="s">
        <v>98</v>
      </c>
      <c r="M2445" s="51" t="s">
        <v>1947</v>
      </c>
      <c r="N2445" s="41" t="s">
        <v>1441</v>
      </c>
      <c r="O2445" s="824"/>
      <c r="P2445" s="271"/>
      <c r="Q2445" s="825">
        <v>1820</v>
      </c>
      <c r="R2445" s="826">
        <v>1140</v>
      </c>
      <c r="S2445" s="827">
        <v>690</v>
      </c>
      <c r="T2445" s="828">
        <v>800</v>
      </c>
      <c r="U2445" s="829">
        <v>1070</v>
      </c>
      <c r="V2445" s="830">
        <f t="shared" ref="V2445" si="2430">SUM(Q2445:U2446)</f>
        <v>5520</v>
      </c>
      <c r="W2445" s="824"/>
      <c r="X2445" s="824"/>
      <c r="Y2445" s="706"/>
      <c r="Z2445" s="824"/>
    </row>
    <row r="2446" spans="1:26">
      <c r="A2446" s="817" t="s">
        <v>1238</v>
      </c>
      <c r="B2446" s="817"/>
      <c r="C2446" s="818" t="s">
        <v>266</v>
      </c>
      <c r="D2446" s="819" t="s">
        <v>2</v>
      </c>
      <c r="E2446" s="850" t="s">
        <v>36</v>
      </c>
      <c r="F2446" s="832" t="s">
        <v>35</v>
      </c>
      <c r="G2446" s="842" t="s">
        <v>89</v>
      </c>
      <c r="H2446" s="842" t="s">
        <v>89</v>
      </c>
      <c r="I2446" s="17"/>
      <c r="J2446" s="17"/>
      <c r="K2446" s="46" t="s">
        <v>21</v>
      </c>
      <c r="L2446" s="41" t="s">
        <v>3</v>
      </c>
      <c r="M2446" s="51" t="s">
        <v>3718</v>
      </c>
      <c r="N2446" s="43" t="s">
        <v>491</v>
      </c>
      <c r="O2446" s="824"/>
      <c r="P2446" s="271"/>
      <c r="Q2446" s="825"/>
      <c r="R2446" s="826"/>
      <c r="S2446" s="827"/>
      <c r="T2446" s="828"/>
      <c r="U2446" s="829"/>
      <c r="V2446" s="830"/>
      <c r="W2446" s="824"/>
      <c r="X2446" s="824"/>
      <c r="Y2446" s="706"/>
      <c r="Z2446" s="824"/>
    </row>
    <row r="2447" spans="1:26">
      <c r="A2447" s="817" t="s">
        <v>1238</v>
      </c>
      <c r="B2447" s="817" t="s">
        <v>1625</v>
      </c>
      <c r="C2447" s="818" t="s">
        <v>254</v>
      </c>
      <c r="D2447" s="819" t="str">
        <f t="shared" ref="D2447" si="2431">B2447&amp;" "&amp;" "&amp;C2447</f>
        <v>01-052  ギガントドラゴン</v>
      </c>
      <c r="E2447" s="850" t="s">
        <v>36</v>
      </c>
      <c r="F2447" s="832" t="s">
        <v>35</v>
      </c>
      <c r="G2447" s="833" t="s">
        <v>19</v>
      </c>
      <c r="H2447" s="833" t="s">
        <v>19</v>
      </c>
      <c r="I2447" s="17"/>
      <c r="J2447" s="17"/>
      <c r="K2447" s="7" t="s">
        <v>37</v>
      </c>
      <c r="L2447" s="41" t="s">
        <v>20</v>
      </c>
      <c r="M2447" s="51" t="s">
        <v>1742</v>
      </c>
      <c r="N2447" s="41" t="s">
        <v>491</v>
      </c>
      <c r="O2447" s="824"/>
      <c r="P2447" s="271"/>
      <c r="Q2447" s="825">
        <v>1840</v>
      </c>
      <c r="R2447" s="826">
        <v>1190</v>
      </c>
      <c r="S2447" s="827">
        <v>480</v>
      </c>
      <c r="T2447" s="828">
        <v>690</v>
      </c>
      <c r="U2447" s="829">
        <v>1290</v>
      </c>
      <c r="V2447" s="830">
        <f t="shared" ref="V2447" si="2432">SUM(Q2447:U2448)</f>
        <v>5490</v>
      </c>
      <c r="W2447" s="824" t="s">
        <v>4451</v>
      </c>
      <c r="X2447" s="824"/>
      <c r="Y2447" s="706"/>
      <c r="Z2447" s="824"/>
    </row>
    <row r="2448" spans="1:26">
      <c r="A2448" s="817" t="s">
        <v>1238</v>
      </c>
      <c r="B2448" s="817"/>
      <c r="C2448" s="818" t="s">
        <v>254</v>
      </c>
      <c r="D2448" s="819" t="s">
        <v>2</v>
      </c>
      <c r="E2448" s="850" t="s">
        <v>36</v>
      </c>
      <c r="F2448" s="832" t="s">
        <v>35</v>
      </c>
      <c r="G2448" s="833" t="s">
        <v>19</v>
      </c>
      <c r="H2448" s="833" t="s">
        <v>19</v>
      </c>
      <c r="I2448" s="17"/>
      <c r="J2448" s="17"/>
      <c r="K2448" s="50" t="s">
        <v>21</v>
      </c>
      <c r="L2448" s="47" t="s">
        <v>105</v>
      </c>
      <c r="M2448" s="51" t="s">
        <v>1908</v>
      </c>
      <c r="N2448" s="43" t="s">
        <v>1441</v>
      </c>
      <c r="O2448" s="824"/>
      <c r="P2448" s="271"/>
      <c r="Q2448" s="825"/>
      <c r="R2448" s="826"/>
      <c r="S2448" s="827"/>
      <c r="T2448" s="828"/>
      <c r="U2448" s="829"/>
      <c r="V2448" s="830"/>
      <c r="W2448" s="824" t="s">
        <v>4451</v>
      </c>
      <c r="X2448" s="824"/>
      <c r="Y2448" s="706"/>
      <c r="Z2448" s="824"/>
    </row>
    <row r="2449" spans="1:26">
      <c r="A2449" s="817" t="s">
        <v>1238</v>
      </c>
      <c r="B2449" s="817" t="s">
        <v>1626</v>
      </c>
      <c r="C2449" s="831" t="s">
        <v>61</v>
      </c>
      <c r="D2449" s="819" t="str">
        <f t="shared" ref="D2449" si="2433">B2449&amp;" "&amp;" "&amp;C2449</f>
        <v>01-053  大盗賊カンダタ</v>
      </c>
      <c r="E2449" s="850" t="s">
        <v>36</v>
      </c>
      <c r="F2449" s="852" t="s">
        <v>75</v>
      </c>
      <c r="G2449" s="833" t="s">
        <v>19</v>
      </c>
      <c r="H2449" s="833" t="s">
        <v>19</v>
      </c>
      <c r="I2449" s="15"/>
      <c r="J2449" s="15"/>
      <c r="K2449" s="7" t="s">
        <v>37</v>
      </c>
      <c r="L2449" s="114" t="s">
        <v>2780</v>
      </c>
      <c r="M2449" s="51" t="s">
        <v>1743</v>
      </c>
      <c r="N2449" s="41" t="s">
        <v>491</v>
      </c>
      <c r="O2449" s="824"/>
      <c r="P2449" s="271"/>
      <c r="Q2449" s="825">
        <v>1810</v>
      </c>
      <c r="R2449" s="826">
        <v>1250</v>
      </c>
      <c r="S2449" s="827">
        <v>480</v>
      </c>
      <c r="T2449" s="828">
        <v>860</v>
      </c>
      <c r="U2449" s="829">
        <v>1120</v>
      </c>
      <c r="V2449" s="830">
        <f t="shared" ref="V2449" si="2434">SUM(Q2449:U2450)</f>
        <v>5520</v>
      </c>
      <c r="W2449" s="824"/>
      <c r="X2449" s="824"/>
      <c r="Y2449" s="706"/>
      <c r="Z2449" s="824"/>
    </row>
    <row r="2450" spans="1:26">
      <c r="A2450" s="817" t="s">
        <v>1238</v>
      </c>
      <c r="B2450" s="817"/>
      <c r="C2450" s="831" t="s">
        <v>61</v>
      </c>
      <c r="D2450" s="819" t="s">
        <v>2</v>
      </c>
      <c r="E2450" s="850" t="s">
        <v>36</v>
      </c>
      <c r="F2450" s="852" t="s">
        <v>75</v>
      </c>
      <c r="G2450" s="833" t="s">
        <v>19</v>
      </c>
      <c r="H2450" s="833" t="s">
        <v>19</v>
      </c>
      <c r="I2450" s="15"/>
      <c r="J2450" s="15"/>
      <c r="K2450" s="46" t="s">
        <v>21</v>
      </c>
      <c r="L2450" s="41" t="s">
        <v>131</v>
      </c>
      <c r="M2450" s="51" t="s">
        <v>1948</v>
      </c>
      <c r="N2450" s="41" t="s">
        <v>491</v>
      </c>
      <c r="O2450" s="824"/>
      <c r="P2450" s="271"/>
      <c r="Q2450" s="825"/>
      <c r="R2450" s="826"/>
      <c r="S2450" s="827"/>
      <c r="T2450" s="828"/>
      <c r="U2450" s="829"/>
      <c r="V2450" s="830"/>
      <c r="W2450" s="824"/>
      <c r="X2450" s="824"/>
      <c r="Y2450" s="706"/>
      <c r="Z2450" s="824"/>
    </row>
    <row r="2451" spans="1:26">
      <c r="A2451" s="817" t="s">
        <v>1238</v>
      </c>
      <c r="B2451" s="817" t="s">
        <v>1627</v>
      </c>
      <c r="C2451" s="831" t="s">
        <v>1728</v>
      </c>
      <c r="D2451" s="819" t="str">
        <f t="shared" ref="D2451" si="2435">B2451&amp;" "&amp;" "&amp;C2451</f>
        <v>01-054  ベリアル</v>
      </c>
      <c r="E2451" s="850" t="s">
        <v>36</v>
      </c>
      <c r="F2451" s="852" t="s">
        <v>75</v>
      </c>
      <c r="G2451" s="833" t="s">
        <v>19</v>
      </c>
      <c r="H2451" s="835" t="s">
        <v>88</v>
      </c>
      <c r="I2451" s="17"/>
      <c r="J2451" s="17"/>
      <c r="K2451" s="50" t="s">
        <v>21</v>
      </c>
      <c r="L2451" s="312" t="s">
        <v>4255</v>
      </c>
      <c r="M2451" s="51" t="s">
        <v>1949</v>
      </c>
      <c r="N2451" s="41" t="s">
        <v>491</v>
      </c>
      <c r="O2451" s="824"/>
      <c r="P2451" s="271"/>
      <c r="Q2451" s="825">
        <v>1680</v>
      </c>
      <c r="R2451" s="826">
        <v>980</v>
      </c>
      <c r="S2451" s="827">
        <v>1080</v>
      </c>
      <c r="T2451" s="828">
        <v>850</v>
      </c>
      <c r="U2451" s="829">
        <v>910</v>
      </c>
      <c r="V2451" s="830">
        <f t="shared" ref="V2451" si="2436">SUM(Q2451:U2452)</f>
        <v>5500</v>
      </c>
      <c r="W2451" s="313" t="s">
        <v>4329</v>
      </c>
      <c r="X2451" s="824"/>
      <c r="Y2451" s="706"/>
      <c r="Z2451" s="824"/>
    </row>
    <row r="2452" spans="1:26">
      <c r="A2452" s="817" t="s">
        <v>1238</v>
      </c>
      <c r="B2452" s="817"/>
      <c r="C2452" s="831" t="s">
        <v>1728</v>
      </c>
      <c r="D2452" s="819" t="s">
        <v>2</v>
      </c>
      <c r="E2452" s="850" t="s">
        <v>36</v>
      </c>
      <c r="F2452" s="852" t="s">
        <v>75</v>
      </c>
      <c r="G2452" s="833" t="s">
        <v>19</v>
      </c>
      <c r="H2452" s="835" t="s">
        <v>88</v>
      </c>
      <c r="I2452" s="17"/>
      <c r="J2452" s="17"/>
      <c r="K2452" s="46" t="s">
        <v>21</v>
      </c>
      <c r="L2452" s="41" t="s">
        <v>131</v>
      </c>
      <c r="M2452" s="37" t="s">
        <v>1950</v>
      </c>
      <c r="N2452" s="43" t="s">
        <v>494</v>
      </c>
      <c r="O2452" s="824"/>
      <c r="P2452" s="271"/>
      <c r="Q2452" s="825"/>
      <c r="R2452" s="826"/>
      <c r="S2452" s="827"/>
      <c r="T2452" s="828"/>
      <c r="U2452" s="829"/>
      <c r="V2452" s="830"/>
      <c r="W2452" s="313" t="s">
        <v>4260</v>
      </c>
      <c r="X2452" s="824"/>
      <c r="Y2452" s="706"/>
      <c r="Z2452" s="824"/>
    </row>
    <row r="2453" spans="1:26">
      <c r="A2453" s="817" t="s">
        <v>1238</v>
      </c>
      <c r="B2453" s="817" t="s">
        <v>1628</v>
      </c>
      <c r="C2453" s="818" t="s">
        <v>1729</v>
      </c>
      <c r="D2453" s="819" t="str">
        <f t="shared" ref="D2453" si="2437">B2453&amp;" "&amp;" "&amp;C2453</f>
        <v>01-055  アトラス</v>
      </c>
      <c r="E2453" s="850" t="s">
        <v>36</v>
      </c>
      <c r="F2453" s="852" t="s">
        <v>75</v>
      </c>
      <c r="G2453" s="833" t="s">
        <v>19</v>
      </c>
      <c r="H2453" s="833" t="s">
        <v>19</v>
      </c>
      <c r="I2453" s="15"/>
      <c r="J2453" s="15"/>
      <c r="K2453" s="46" t="s">
        <v>21</v>
      </c>
      <c r="L2453" s="41" t="s">
        <v>131</v>
      </c>
      <c r="M2453" s="51" t="s">
        <v>1948</v>
      </c>
      <c r="N2453" s="41" t="s">
        <v>491</v>
      </c>
      <c r="O2453" s="824"/>
      <c r="P2453" s="271"/>
      <c r="Q2453" s="825">
        <v>1930</v>
      </c>
      <c r="R2453" s="826">
        <v>1400</v>
      </c>
      <c r="S2453" s="827">
        <v>380</v>
      </c>
      <c r="T2453" s="828">
        <v>480</v>
      </c>
      <c r="U2453" s="829">
        <v>1340</v>
      </c>
      <c r="V2453" s="830">
        <f t="shared" ref="V2453" si="2438">SUM(Q2453:U2454)</f>
        <v>5530</v>
      </c>
      <c r="W2453" s="313" t="s">
        <v>4329</v>
      </c>
      <c r="X2453" s="824"/>
      <c r="Y2453" s="706"/>
      <c r="Z2453" s="824"/>
    </row>
    <row r="2454" spans="1:26">
      <c r="A2454" s="817" t="s">
        <v>1238</v>
      </c>
      <c r="B2454" s="817"/>
      <c r="C2454" s="818" t="s">
        <v>1729</v>
      </c>
      <c r="D2454" s="819" t="s">
        <v>2</v>
      </c>
      <c r="E2454" s="850" t="s">
        <v>36</v>
      </c>
      <c r="F2454" s="852" t="s">
        <v>75</v>
      </c>
      <c r="G2454" s="833" t="s">
        <v>19</v>
      </c>
      <c r="H2454" s="833" t="s">
        <v>19</v>
      </c>
      <c r="I2454" s="15"/>
      <c r="J2454" s="15"/>
      <c r="K2454" s="46" t="s">
        <v>21</v>
      </c>
      <c r="L2454" s="41" t="s">
        <v>131</v>
      </c>
      <c r="M2454" s="37" t="s">
        <v>1951</v>
      </c>
      <c r="N2454" s="41" t="s">
        <v>494</v>
      </c>
      <c r="O2454" s="824"/>
      <c r="P2454" s="271"/>
      <c r="Q2454" s="825"/>
      <c r="R2454" s="826"/>
      <c r="S2454" s="827"/>
      <c r="T2454" s="828"/>
      <c r="U2454" s="829"/>
      <c r="V2454" s="830"/>
      <c r="W2454" s="313" t="s">
        <v>4212</v>
      </c>
      <c r="X2454" s="824"/>
      <c r="Y2454" s="706"/>
      <c r="Z2454" s="824"/>
    </row>
    <row r="2455" spans="1:26">
      <c r="A2455" s="817" t="s">
        <v>1238</v>
      </c>
      <c r="B2455" s="817" t="s">
        <v>1629</v>
      </c>
      <c r="C2455" s="831" t="s">
        <v>1730</v>
      </c>
      <c r="D2455" s="819" t="str">
        <f t="shared" ref="D2455" si="2439">B2455&amp;" "&amp;" "&amp;C2455</f>
        <v>01-056  バズズ</v>
      </c>
      <c r="E2455" s="850" t="s">
        <v>36</v>
      </c>
      <c r="F2455" s="852" t="s">
        <v>75</v>
      </c>
      <c r="G2455" s="822" t="s">
        <v>40</v>
      </c>
      <c r="H2455" s="833" t="s">
        <v>19</v>
      </c>
      <c r="I2455" s="15"/>
      <c r="J2455" s="15"/>
      <c r="K2455" s="46" t="s">
        <v>21</v>
      </c>
      <c r="L2455" s="41" t="s">
        <v>131</v>
      </c>
      <c r="M2455" s="51" t="s">
        <v>1952</v>
      </c>
      <c r="N2455" s="41" t="s">
        <v>491</v>
      </c>
      <c r="O2455" s="824"/>
      <c r="P2455" s="271"/>
      <c r="Q2455" s="825">
        <v>1620</v>
      </c>
      <c r="R2455" s="826">
        <v>800</v>
      </c>
      <c r="S2455" s="827">
        <v>1310</v>
      </c>
      <c r="T2455" s="828">
        <v>980</v>
      </c>
      <c r="U2455" s="829">
        <v>820</v>
      </c>
      <c r="V2455" s="830">
        <f t="shared" ref="V2455" si="2440">SUM(Q2455:U2456)</f>
        <v>5530</v>
      </c>
      <c r="W2455" s="824" t="s">
        <v>4328</v>
      </c>
      <c r="X2455" s="824"/>
      <c r="Y2455" s="706"/>
      <c r="Z2455" s="824"/>
    </row>
    <row r="2456" spans="1:26">
      <c r="A2456" s="817" t="s">
        <v>1238</v>
      </c>
      <c r="B2456" s="817"/>
      <c r="C2456" s="831" t="s">
        <v>1730</v>
      </c>
      <c r="D2456" s="819" t="s">
        <v>2</v>
      </c>
      <c r="E2456" s="850" t="s">
        <v>36</v>
      </c>
      <c r="F2456" s="852" t="s">
        <v>75</v>
      </c>
      <c r="G2456" s="822" t="s">
        <v>40</v>
      </c>
      <c r="H2456" s="833" t="s">
        <v>19</v>
      </c>
      <c r="I2456" s="15"/>
      <c r="J2456" s="15"/>
      <c r="K2456" s="46" t="s">
        <v>21</v>
      </c>
      <c r="L2456" s="41" t="s">
        <v>131</v>
      </c>
      <c r="M2456" s="37" t="s">
        <v>1953</v>
      </c>
      <c r="N2456" s="41" t="s">
        <v>494</v>
      </c>
      <c r="O2456" s="824"/>
      <c r="P2456" s="271"/>
      <c r="Q2456" s="825"/>
      <c r="R2456" s="826"/>
      <c r="S2456" s="827"/>
      <c r="T2456" s="828"/>
      <c r="U2456" s="829"/>
      <c r="V2456" s="830"/>
      <c r="W2456" s="824" t="s">
        <v>4328</v>
      </c>
      <c r="X2456" s="824"/>
      <c r="Y2456" s="706"/>
      <c r="Z2456" s="824"/>
    </row>
    <row r="2457" spans="1:26">
      <c r="A2457" s="817" t="s">
        <v>1238</v>
      </c>
      <c r="B2457" s="817" t="s">
        <v>1630</v>
      </c>
      <c r="C2457" s="818" t="s">
        <v>596</v>
      </c>
      <c r="D2457" s="819" t="str">
        <f t="shared" ref="D2457" si="2441">B2457&amp;" "&amp;" "&amp;C2457</f>
        <v>01-057  ハドラー</v>
      </c>
      <c r="E2457" s="841" t="s">
        <v>54</v>
      </c>
      <c r="F2457" s="840" t="s">
        <v>74</v>
      </c>
      <c r="G2457" s="833" t="s">
        <v>19</v>
      </c>
      <c r="H2457" s="833" t="s">
        <v>19</v>
      </c>
      <c r="I2457" s="17"/>
      <c r="J2457" s="17"/>
      <c r="K2457" s="7" t="s">
        <v>37</v>
      </c>
      <c r="L2457" s="41" t="s">
        <v>20</v>
      </c>
      <c r="M2457" s="51" t="s">
        <v>1436</v>
      </c>
      <c r="N2457" s="41" t="s">
        <v>491</v>
      </c>
      <c r="O2457" s="824"/>
      <c r="P2457" s="271"/>
      <c r="Q2457" s="825">
        <v>1920</v>
      </c>
      <c r="R2457" s="826">
        <v>1070</v>
      </c>
      <c r="S2457" s="827">
        <v>1040</v>
      </c>
      <c r="T2457" s="828">
        <v>900</v>
      </c>
      <c r="U2457" s="829">
        <v>1020</v>
      </c>
      <c r="V2457" s="830">
        <f t="shared" ref="V2457" si="2442">SUM(Q2457:U2458)</f>
        <v>5950</v>
      </c>
      <c r="W2457" s="824"/>
      <c r="X2457" s="824"/>
      <c r="Y2457" s="706"/>
      <c r="Z2457" s="824"/>
    </row>
    <row r="2458" spans="1:26">
      <c r="A2458" s="817" t="s">
        <v>1238</v>
      </c>
      <c r="B2458" s="817"/>
      <c r="C2458" s="818" t="s">
        <v>596</v>
      </c>
      <c r="D2458" s="819" t="s">
        <v>2</v>
      </c>
      <c r="E2458" s="841" t="s">
        <v>54</v>
      </c>
      <c r="F2458" s="840" t="s">
        <v>74</v>
      </c>
      <c r="G2458" s="833" t="s">
        <v>19</v>
      </c>
      <c r="H2458" s="833" t="s">
        <v>19</v>
      </c>
      <c r="I2458" s="17"/>
      <c r="J2458" s="17"/>
      <c r="K2458" s="50" t="s">
        <v>21</v>
      </c>
      <c r="L2458" s="312" t="s">
        <v>4255</v>
      </c>
      <c r="M2458" s="51" t="s">
        <v>1954</v>
      </c>
      <c r="N2458" s="43" t="s">
        <v>491</v>
      </c>
      <c r="O2458" s="824"/>
      <c r="P2458" s="271"/>
      <c r="Q2458" s="825"/>
      <c r="R2458" s="826"/>
      <c r="S2458" s="827"/>
      <c r="T2458" s="828"/>
      <c r="U2458" s="829"/>
      <c r="V2458" s="830"/>
      <c r="W2458" s="824"/>
      <c r="X2458" s="824"/>
      <c r="Y2458" s="706"/>
      <c r="Z2458" s="824"/>
    </row>
    <row r="2459" spans="1:26">
      <c r="A2459" s="817" t="s">
        <v>1238</v>
      </c>
      <c r="B2459" s="817" t="s">
        <v>1631</v>
      </c>
      <c r="C2459" s="831" t="s">
        <v>4</v>
      </c>
      <c r="D2459" s="819" t="str">
        <f t="shared" ref="D2459" si="2443">B2459&amp;" "&amp;" "&amp;C2459</f>
        <v>01-058  クロコダイン</v>
      </c>
      <c r="E2459" s="841" t="s">
        <v>54</v>
      </c>
      <c r="F2459" s="857" t="s">
        <v>128</v>
      </c>
      <c r="G2459" s="842" t="s">
        <v>89</v>
      </c>
      <c r="H2459" s="833" t="s">
        <v>19</v>
      </c>
      <c r="I2459" s="17"/>
      <c r="J2459" s="17"/>
      <c r="K2459" s="46" t="s">
        <v>21</v>
      </c>
      <c r="L2459" s="41" t="s">
        <v>131</v>
      </c>
      <c r="M2459" s="37" t="s">
        <v>1955</v>
      </c>
      <c r="N2459" s="41" t="s">
        <v>494</v>
      </c>
      <c r="O2459" s="824"/>
      <c r="P2459" s="271"/>
      <c r="Q2459" s="825">
        <v>2020</v>
      </c>
      <c r="R2459" s="826">
        <v>1390</v>
      </c>
      <c r="S2459" s="827">
        <v>560</v>
      </c>
      <c r="T2459" s="828">
        <v>710</v>
      </c>
      <c r="U2459" s="829">
        <v>1230</v>
      </c>
      <c r="V2459" s="830">
        <f t="shared" ref="V2459" si="2444">SUM(Q2459:U2460)</f>
        <v>5910</v>
      </c>
      <c r="W2459" s="824" t="s">
        <v>4687</v>
      </c>
      <c r="X2459" s="824"/>
      <c r="Y2459" s="706"/>
      <c r="Z2459" s="824"/>
    </row>
    <row r="2460" spans="1:26">
      <c r="A2460" s="817" t="s">
        <v>1238</v>
      </c>
      <c r="B2460" s="817"/>
      <c r="C2460" s="831" t="s">
        <v>4</v>
      </c>
      <c r="D2460" s="819" t="s">
        <v>2</v>
      </c>
      <c r="E2460" s="841" t="s">
        <v>54</v>
      </c>
      <c r="F2460" s="857" t="s">
        <v>128</v>
      </c>
      <c r="G2460" s="842" t="s">
        <v>89</v>
      </c>
      <c r="H2460" s="833" t="s">
        <v>19</v>
      </c>
      <c r="I2460" s="17"/>
      <c r="J2460" s="17"/>
      <c r="K2460" s="7" t="s">
        <v>37</v>
      </c>
      <c r="L2460" s="41" t="s">
        <v>20</v>
      </c>
      <c r="M2460" s="51" t="s">
        <v>1744</v>
      </c>
      <c r="N2460" s="43" t="s">
        <v>491</v>
      </c>
      <c r="O2460" s="824"/>
      <c r="P2460" s="271"/>
      <c r="Q2460" s="825"/>
      <c r="R2460" s="826"/>
      <c r="S2460" s="827"/>
      <c r="T2460" s="828"/>
      <c r="U2460" s="829"/>
      <c r="V2460" s="830"/>
      <c r="W2460" s="824" t="s">
        <v>4687</v>
      </c>
      <c r="X2460" s="824"/>
      <c r="Y2460" s="706"/>
      <c r="Z2460" s="824"/>
    </row>
    <row r="2461" spans="1:26">
      <c r="A2461" s="817" t="s">
        <v>1238</v>
      </c>
      <c r="B2461" s="817" t="s">
        <v>1632</v>
      </c>
      <c r="C2461" s="831" t="s">
        <v>3370</v>
      </c>
      <c r="D2461" s="819" t="str">
        <f t="shared" ref="D2461" si="2445">B2461&amp;" "&amp;" "&amp;C2461</f>
        <v>01-059  アバン (勇者アバン)</v>
      </c>
      <c r="E2461" s="841" t="s">
        <v>54</v>
      </c>
      <c r="F2461" s="821" t="s">
        <v>34</v>
      </c>
      <c r="G2461" s="833" t="s">
        <v>19</v>
      </c>
      <c r="H2461" s="833" t="s">
        <v>19</v>
      </c>
      <c r="I2461" s="15"/>
      <c r="J2461" s="15"/>
      <c r="K2461" s="50" t="s">
        <v>21</v>
      </c>
      <c r="L2461" s="312" t="s">
        <v>4255</v>
      </c>
      <c r="M2461" s="51" t="s">
        <v>1937</v>
      </c>
      <c r="N2461" s="41" t="s">
        <v>494</v>
      </c>
      <c r="O2461" s="824"/>
      <c r="P2461" s="271"/>
      <c r="Q2461" s="825">
        <v>1890</v>
      </c>
      <c r="R2461" s="826">
        <v>1060</v>
      </c>
      <c r="S2461" s="827">
        <v>1010</v>
      </c>
      <c r="T2461" s="828">
        <v>980</v>
      </c>
      <c r="U2461" s="829">
        <v>1000</v>
      </c>
      <c r="V2461" s="830">
        <f t="shared" ref="V2461" si="2446">SUM(Q2461:U2462)</f>
        <v>5940</v>
      </c>
      <c r="W2461" s="824"/>
      <c r="X2461" s="824"/>
      <c r="Y2461" s="706"/>
      <c r="Z2461" s="824"/>
    </row>
    <row r="2462" spans="1:26">
      <c r="A2462" s="817" t="s">
        <v>1238</v>
      </c>
      <c r="B2462" s="817"/>
      <c r="C2462" s="831" t="s">
        <v>3370</v>
      </c>
      <c r="D2462" s="819" t="s">
        <v>2</v>
      </c>
      <c r="E2462" s="841" t="s">
        <v>54</v>
      </c>
      <c r="F2462" s="821" t="s">
        <v>34</v>
      </c>
      <c r="G2462" s="833" t="s">
        <v>19</v>
      </c>
      <c r="H2462" s="833" t="s">
        <v>19</v>
      </c>
      <c r="I2462" s="15"/>
      <c r="J2462" s="15"/>
      <c r="K2462" s="7" t="s">
        <v>37</v>
      </c>
      <c r="L2462" s="41" t="s">
        <v>20</v>
      </c>
      <c r="M2462" s="51" t="s">
        <v>1745</v>
      </c>
      <c r="N2462" s="41" t="s">
        <v>491</v>
      </c>
      <c r="O2462" s="824"/>
      <c r="P2462" s="271"/>
      <c r="Q2462" s="825"/>
      <c r="R2462" s="826"/>
      <c r="S2462" s="827"/>
      <c r="T2462" s="828"/>
      <c r="U2462" s="829"/>
      <c r="V2462" s="830"/>
      <c r="W2462" s="824"/>
      <c r="X2462" s="824"/>
      <c r="Y2462" s="706"/>
      <c r="Z2462" s="824"/>
    </row>
    <row r="2463" spans="1:26">
      <c r="A2463" s="817" t="s">
        <v>1238</v>
      </c>
      <c r="B2463" s="817" t="s">
        <v>1633</v>
      </c>
      <c r="C2463" s="831" t="s">
        <v>1731</v>
      </c>
      <c r="D2463" s="819" t="str">
        <f t="shared" ref="D2463" si="2447">B2463&amp;" "&amp;" "&amp;C2463</f>
        <v>01-060  闘神レオソード</v>
      </c>
      <c r="E2463" s="841" t="s">
        <v>54</v>
      </c>
      <c r="F2463" s="821" t="s">
        <v>34</v>
      </c>
      <c r="G2463" s="833" t="s">
        <v>19</v>
      </c>
      <c r="H2463" s="833" t="s">
        <v>19</v>
      </c>
      <c r="I2463" s="15"/>
      <c r="J2463" s="15"/>
      <c r="K2463" s="50" t="s">
        <v>21</v>
      </c>
      <c r="L2463" s="47" t="s">
        <v>105</v>
      </c>
      <c r="M2463" s="51" t="s">
        <v>1908</v>
      </c>
      <c r="N2463" s="41" t="s">
        <v>1441</v>
      </c>
      <c r="O2463" s="824"/>
      <c r="P2463" s="271"/>
      <c r="Q2463" s="825">
        <v>1960</v>
      </c>
      <c r="R2463" s="826">
        <v>1190</v>
      </c>
      <c r="S2463" s="827">
        <v>780</v>
      </c>
      <c r="T2463" s="828">
        <v>850</v>
      </c>
      <c r="U2463" s="829">
        <v>1090</v>
      </c>
      <c r="V2463" s="830">
        <f t="shared" ref="V2463" si="2448">SUM(Q2463:U2464)</f>
        <v>5870</v>
      </c>
      <c r="W2463" s="824"/>
      <c r="X2463" s="824"/>
      <c r="Y2463" s="706"/>
      <c r="Z2463" s="824"/>
    </row>
    <row r="2464" spans="1:26">
      <c r="A2464" s="817" t="s">
        <v>1238</v>
      </c>
      <c r="B2464" s="817"/>
      <c r="C2464" s="831" t="s">
        <v>1731</v>
      </c>
      <c r="D2464" s="819" t="s">
        <v>2</v>
      </c>
      <c r="E2464" s="841" t="s">
        <v>54</v>
      </c>
      <c r="F2464" s="821" t="s">
        <v>34</v>
      </c>
      <c r="G2464" s="833" t="s">
        <v>19</v>
      </c>
      <c r="H2464" s="833" t="s">
        <v>19</v>
      </c>
      <c r="I2464" s="15"/>
      <c r="J2464" s="15"/>
      <c r="K2464" s="46" t="s">
        <v>21</v>
      </c>
      <c r="L2464" s="41" t="s">
        <v>131</v>
      </c>
      <c r="M2464" s="51" t="s">
        <v>1956</v>
      </c>
      <c r="N2464" s="41" t="s">
        <v>495</v>
      </c>
      <c r="O2464" s="824"/>
      <c r="P2464" s="271"/>
      <c r="Q2464" s="825"/>
      <c r="R2464" s="826"/>
      <c r="S2464" s="827"/>
      <c r="T2464" s="828"/>
      <c r="U2464" s="829"/>
      <c r="V2464" s="830"/>
      <c r="W2464" s="824"/>
      <c r="X2464" s="824"/>
      <c r="Y2464" s="706"/>
      <c r="Z2464" s="824"/>
    </row>
    <row r="2465" spans="1:26">
      <c r="A2465" s="817" t="s">
        <v>1238</v>
      </c>
      <c r="B2465" s="817" t="s">
        <v>1634</v>
      </c>
      <c r="C2465" s="831" t="s">
        <v>200</v>
      </c>
      <c r="D2465" s="819" t="str">
        <f t="shared" ref="D2465" si="2449">B2465&amp;" "&amp;" "&amp;C2465</f>
        <v>01-061  妖剣士オーレン</v>
      </c>
      <c r="E2465" s="841" t="s">
        <v>54</v>
      </c>
      <c r="F2465" s="856" t="s">
        <v>129</v>
      </c>
      <c r="G2465" s="833" t="s">
        <v>19</v>
      </c>
      <c r="H2465" s="833" t="s">
        <v>19</v>
      </c>
      <c r="I2465" s="15"/>
      <c r="J2465" s="15"/>
      <c r="K2465" s="8" t="s">
        <v>99</v>
      </c>
      <c r="L2465" s="41" t="s">
        <v>131</v>
      </c>
      <c r="M2465" s="51" t="s">
        <v>3719</v>
      </c>
      <c r="N2465" s="41" t="s">
        <v>491</v>
      </c>
      <c r="O2465" s="824"/>
      <c r="P2465" s="271"/>
      <c r="Q2465" s="825">
        <v>1720</v>
      </c>
      <c r="R2465" s="826">
        <v>1040</v>
      </c>
      <c r="S2465" s="827">
        <v>820</v>
      </c>
      <c r="T2465" s="828">
        <v>1240</v>
      </c>
      <c r="U2465" s="829">
        <v>1050</v>
      </c>
      <c r="V2465" s="830">
        <f t="shared" ref="V2465" si="2450">SUM(Q2465:U2466)</f>
        <v>5870</v>
      </c>
      <c r="W2465" s="824" t="s">
        <v>3400</v>
      </c>
      <c r="X2465" s="824"/>
      <c r="Y2465" s="706"/>
      <c r="Z2465" s="824"/>
    </row>
    <row r="2466" spans="1:26">
      <c r="A2466" s="817" t="s">
        <v>1238</v>
      </c>
      <c r="B2466" s="817"/>
      <c r="C2466" s="831" t="s">
        <v>200</v>
      </c>
      <c r="D2466" s="819" t="s">
        <v>2</v>
      </c>
      <c r="E2466" s="841" t="s">
        <v>54</v>
      </c>
      <c r="F2466" s="856" t="s">
        <v>129</v>
      </c>
      <c r="G2466" s="833" t="s">
        <v>19</v>
      </c>
      <c r="H2466" s="833" t="s">
        <v>19</v>
      </c>
      <c r="I2466" s="15"/>
      <c r="J2466" s="15"/>
      <c r="K2466" s="7" t="s">
        <v>37</v>
      </c>
      <c r="L2466" s="41" t="s">
        <v>20</v>
      </c>
      <c r="M2466" s="51" t="s">
        <v>1442</v>
      </c>
      <c r="N2466" s="41" t="s">
        <v>491</v>
      </c>
      <c r="O2466" s="824"/>
      <c r="P2466" s="271"/>
      <c r="Q2466" s="825"/>
      <c r="R2466" s="826"/>
      <c r="S2466" s="827"/>
      <c r="T2466" s="828"/>
      <c r="U2466" s="829"/>
      <c r="V2466" s="830"/>
      <c r="W2466" s="824" t="s">
        <v>3400</v>
      </c>
      <c r="X2466" s="824"/>
      <c r="Y2466" s="706"/>
      <c r="Z2466" s="824"/>
    </row>
    <row r="2467" spans="1:26">
      <c r="A2467" s="817" t="s">
        <v>1238</v>
      </c>
      <c r="B2467" s="817" t="s">
        <v>1635</v>
      </c>
      <c r="C2467" s="831" t="s">
        <v>58</v>
      </c>
      <c r="D2467" s="819" t="str">
        <f t="shared" ref="D2467" si="2451">B2467&amp;" "&amp;" "&amp;C2467</f>
        <v>01-062  ロトの血を引く者</v>
      </c>
      <c r="E2467" s="841" t="s">
        <v>54</v>
      </c>
      <c r="F2467" s="821" t="s">
        <v>34</v>
      </c>
      <c r="G2467" s="833" t="s">
        <v>19</v>
      </c>
      <c r="H2467" s="833" t="s">
        <v>19</v>
      </c>
      <c r="I2467" s="17"/>
      <c r="J2467" s="17"/>
      <c r="K2467" s="7" t="s">
        <v>37</v>
      </c>
      <c r="L2467" s="41" t="s">
        <v>20</v>
      </c>
      <c r="M2467" s="51" t="s">
        <v>1746</v>
      </c>
      <c r="N2467" s="41" t="s">
        <v>491</v>
      </c>
      <c r="O2467" s="824"/>
      <c r="P2467" s="271"/>
      <c r="Q2467" s="825">
        <v>1870</v>
      </c>
      <c r="R2467" s="826">
        <v>1210</v>
      </c>
      <c r="S2467" s="827">
        <v>870</v>
      </c>
      <c r="T2467" s="828">
        <v>940</v>
      </c>
      <c r="U2467" s="829">
        <v>1020</v>
      </c>
      <c r="V2467" s="830">
        <f t="shared" ref="V2467" si="2452">SUM(Q2467:U2468)</f>
        <v>5910</v>
      </c>
      <c r="W2467" s="824" t="s">
        <v>3396</v>
      </c>
      <c r="X2467" s="824"/>
      <c r="Y2467" s="706"/>
      <c r="Z2467" s="824"/>
    </row>
    <row r="2468" spans="1:26">
      <c r="A2468" s="817" t="s">
        <v>1238</v>
      </c>
      <c r="B2468" s="817"/>
      <c r="C2468" s="831" t="s">
        <v>58</v>
      </c>
      <c r="D2468" s="819" t="s">
        <v>2</v>
      </c>
      <c r="E2468" s="841" t="s">
        <v>54</v>
      </c>
      <c r="F2468" s="821" t="s">
        <v>34</v>
      </c>
      <c r="G2468" s="833" t="s">
        <v>19</v>
      </c>
      <c r="H2468" s="833" t="s">
        <v>19</v>
      </c>
      <c r="I2468" s="17"/>
      <c r="J2468" s="17"/>
      <c r="K2468" s="50" t="s">
        <v>21</v>
      </c>
      <c r="L2468" s="312" t="s">
        <v>4255</v>
      </c>
      <c r="M2468" s="51" t="s">
        <v>1957</v>
      </c>
      <c r="N2468" s="41" t="s">
        <v>491</v>
      </c>
      <c r="O2468" s="824"/>
      <c r="P2468" s="271"/>
      <c r="Q2468" s="825"/>
      <c r="R2468" s="826"/>
      <c r="S2468" s="827"/>
      <c r="T2468" s="828"/>
      <c r="U2468" s="829"/>
      <c r="V2468" s="830"/>
      <c r="W2468" s="824" t="s">
        <v>3396</v>
      </c>
      <c r="X2468" s="824"/>
      <c r="Y2468" s="706"/>
      <c r="Z2468" s="824"/>
    </row>
    <row r="2469" spans="1:26">
      <c r="A2469" s="817" t="s">
        <v>1238</v>
      </c>
      <c r="B2469" s="817" t="s">
        <v>1636</v>
      </c>
      <c r="C2469" s="831" t="s">
        <v>546</v>
      </c>
      <c r="D2469" s="819" t="str">
        <f t="shared" ref="D2469" si="2453">B2469&amp;" "&amp;" "&amp;C2469</f>
        <v>01-063  ローレシアの王子</v>
      </c>
      <c r="E2469" s="841" t="s">
        <v>54</v>
      </c>
      <c r="F2469" s="821" t="s">
        <v>34</v>
      </c>
      <c r="G2469" s="833" t="s">
        <v>19</v>
      </c>
      <c r="H2469" s="833" t="s">
        <v>19</v>
      </c>
      <c r="I2469" s="17"/>
      <c r="J2469" s="17"/>
      <c r="K2469" s="46" t="s">
        <v>21</v>
      </c>
      <c r="L2469" s="41" t="s">
        <v>131</v>
      </c>
      <c r="M2469" s="51" t="s">
        <v>1958</v>
      </c>
      <c r="N2469" s="41" t="s">
        <v>491</v>
      </c>
      <c r="O2469" s="824"/>
      <c r="P2469" s="271"/>
      <c r="Q2469" s="825">
        <v>1850</v>
      </c>
      <c r="R2469" s="826">
        <v>1060</v>
      </c>
      <c r="S2469" s="827">
        <v>940</v>
      </c>
      <c r="T2469" s="828">
        <v>990</v>
      </c>
      <c r="U2469" s="829">
        <v>1070</v>
      </c>
      <c r="V2469" s="830">
        <f t="shared" ref="V2469" si="2454">SUM(Q2469:U2470)</f>
        <v>5910</v>
      </c>
      <c r="W2469" s="824" t="s">
        <v>3396</v>
      </c>
      <c r="X2469" s="824"/>
      <c r="Y2469" s="706"/>
      <c r="Z2469" s="824"/>
    </row>
    <row r="2470" spans="1:26">
      <c r="A2470" s="817" t="s">
        <v>1238</v>
      </c>
      <c r="B2470" s="817"/>
      <c r="C2470" s="831" t="s">
        <v>546</v>
      </c>
      <c r="D2470" s="819" t="s">
        <v>2</v>
      </c>
      <c r="E2470" s="841" t="s">
        <v>54</v>
      </c>
      <c r="F2470" s="821" t="s">
        <v>34</v>
      </c>
      <c r="G2470" s="833" t="s">
        <v>19</v>
      </c>
      <c r="H2470" s="833" t="s">
        <v>19</v>
      </c>
      <c r="I2470" s="17"/>
      <c r="J2470" s="17"/>
      <c r="K2470" s="50" t="s">
        <v>21</v>
      </c>
      <c r="L2470" s="312" t="s">
        <v>4255</v>
      </c>
      <c r="M2470" s="51" t="s">
        <v>1959</v>
      </c>
      <c r="N2470" s="43" t="s">
        <v>491</v>
      </c>
      <c r="O2470" s="824"/>
      <c r="P2470" s="271"/>
      <c r="Q2470" s="825"/>
      <c r="R2470" s="826"/>
      <c r="S2470" s="827"/>
      <c r="T2470" s="828"/>
      <c r="U2470" s="829"/>
      <c r="V2470" s="830"/>
      <c r="W2470" s="824" t="s">
        <v>3396</v>
      </c>
      <c r="X2470" s="824"/>
      <c r="Y2470" s="706"/>
      <c r="Z2470" s="824"/>
    </row>
    <row r="2471" spans="1:26">
      <c r="A2471" s="817" t="s">
        <v>1238</v>
      </c>
      <c r="B2471" s="817" t="s">
        <v>1637</v>
      </c>
      <c r="C2471" s="831" t="s">
        <v>60</v>
      </c>
      <c r="D2471" s="819" t="str">
        <f t="shared" ref="D2471" si="2455">B2471&amp;" "&amp;" "&amp;C2471</f>
        <v>01-064  伝説の勇者</v>
      </c>
      <c r="E2471" s="841" t="s">
        <v>54</v>
      </c>
      <c r="F2471" s="821" t="s">
        <v>34</v>
      </c>
      <c r="G2471" s="833" t="s">
        <v>19</v>
      </c>
      <c r="H2471" s="822" t="s">
        <v>40</v>
      </c>
      <c r="I2471" s="17"/>
      <c r="J2471" s="17"/>
      <c r="K2471" s="11" t="s">
        <v>81</v>
      </c>
      <c r="L2471" s="47" t="s">
        <v>81</v>
      </c>
      <c r="M2471" s="51" t="s">
        <v>1443</v>
      </c>
      <c r="N2471" s="41" t="s">
        <v>492</v>
      </c>
      <c r="O2471" s="824"/>
      <c r="P2471" s="271"/>
      <c r="Q2471" s="825">
        <v>1820</v>
      </c>
      <c r="R2471" s="826">
        <v>1020</v>
      </c>
      <c r="S2471" s="827">
        <v>1100</v>
      </c>
      <c r="T2471" s="828">
        <v>990</v>
      </c>
      <c r="U2471" s="829">
        <v>970</v>
      </c>
      <c r="V2471" s="830">
        <f t="shared" ref="V2471" si="2456">SUM(Q2471:U2472)</f>
        <v>5900</v>
      </c>
      <c r="W2471" s="824" t="s">
        <v>3396</v>
      </c>
      <c r="X2471" s="824"/>
      <c r="Y2471" s="706"/>
      <c r="Z2471" s="824"/>
    </row>
    <row r="2472" spans="1:26">
      <c r="A2472" s="817" t="s">
        <v>1238</v>
      </c>
      <c r="B2472" s="817"/>
      <c r="C2472" s="831" t="s">
        <v>60</v>
      </c>
      <c r="D2472" s="819" t="s">
        <v>2</v>
      </c>
      <c r="E2472" s="841" t="s">
        <v>54</v>
      </c>
      <c r="F2472" s="821" t="s">
        <v>34</v>
      </c>
      <c r="G2472" s="833" t="s">
        <v>19</v>
      </c>
      <c r="H2472" s="822" t="s">
        <v>40</v>
      </c>
      <c r="I2472" s="17"/>
      <c r="J2472" s="17"/>
      <c r="K2472" s="50" t="s">
        <v>21</v>
      </c>
      <c r="L2472" s="312" t="s">
        <v>4255</v>
      </c>
      <c r="M2472" s="51" t="s">
        <v>1960</v>
      </c>
      <c r="N2472" s="41" t="s">
        <v>491</v>
      </c>
      <c r="O2472" s="824"/>
      <c r="P2472" s="271"/>
      <c r="Q2472" s="825"/>
      <c r="R2472" s="826"/>
      <c r="S2472" s="827"/>
      <c r="T2472" s="828"/>
      <c r="U2472" s="829"/>
      <c r="V2472" s="830"/>
      <c r="W2472" s="824" t="s">
        <v>3396</v>
      </c>
      <c r="X2472" s="824"/>
      <c r="Y2472" s="706"/>
      <c r="Z2472" s="824"/>
    </row>
    <row r="2473" spans="1:26">
      <c r="A2473" s="817" t="s">
        <v>1238</v>
      </c>
      <c r="B2473" s="817" t="s">
        <v>1638</v>
      </c>
      <c r="C2473" s="818" t="s">
        <v>596</v>
      </c>
      <c r="D2473" s="819" t="str">
        <f t="shared" ref="D2473" si="2457">B2473&amp;" "&amp;" "&amp;C2473</f>
        <v>01-065  ハドラー</v>
      </c>
      <c r="E2473" s="820" t="s">
        <v>2700</v>
      </c>
      <c r="F2473" s="840" t="s">
        <v>74</v>
      </c>
      <c r="G2473" s="822" t="s">
        <v>40</v>
      </c>
      <c r="H2473" s="822" t="s">
        <v>40</v>
      </c>
      <c r="I2473" s="17"/>
      <c r="J2473" s="17"/>
      <c r="K2473" s="7" t="s">
        <v>37</v>
      </c>
      <c r="L2473" s="47" t="s">
        <v>272</v>
      </c>
      <c r="M2473" s="51" t="s">
        <v>1444</v>
      </c>
      <c r="N2473" s="41" t="s">
        <v>1441</v>
      </c>
      <c r="O2473" s="824"/>
      <c r="P2473" s="271"/>
      <c r="Q2473" s="825">
        <v>2030</v>
      </c>
      <c r="R2473" s="826">
        <v>1100</v>
      </c>
      <c r="S2473" s="827">
        <v>1130</v>
      </c>
      <c r="T2473" s="828">
        <v>920</v>
      </c>
      <c r="U2473" s="829">
        <v>1080</v>
      </c>
      <c r="V2473" s="830">
        <f t="shared" ref="V2473" si="2458">SUM(Q2473:U2474)</f>
        <v>6260</v>
      </c>
      <c r="W2473" s="824"/>
      <c r="X2473" s="824"/>
      <c r="Y2473" s="706"/>
      <c r="Z2473" s="824"/>
    </row>
    <row r="2474" spans="1:26">
      <c r="A2474" s="817" t="s">
        <v>1238</v>
      </c>
      <c r="B2474" s="817"/>
      <c r="C2474" s="818" t="s">
        <v>596</v>
      </c>
      <c r="D2474" s="819" t="s">
        <v>2</v>
      </c>
      <c r="E2474" s="820" t="s">
        <v>2700</v>
      </c>
      <c r="F2474" s="840" t="s">
        <v>74</v>
      </c>
      <c r="G2474" s="822" t="s">
        <v>40</v>
      </c>
      <c r="H2474" s="822" t="s">
        <v>40</v>
      </c>
      <c r="I2474" s="17"/>
      <c r="J2474" s="17"/>
      <c r="K2474" s="46" t="s">
        <v>21</v>
      </c>
      <c r="L2474" s="41" t="s">
        <v>3</v>
      </c>
      <c r="M2474" s="51" t="s">
        <v>2030</v>
      </c>
      <c r="N2474" s="43" t="s">
        <v>495</v>
      </c>
      <c r="O2474" s="824"/>
      <c r="P2474" s="271"/>
      <c r="Q2474" s="825"/>
      <c r="R2474" s="826"/>
      <c r="S2474" s="827"/>
      <c r="T2474" s="828"/>
      <c r="U2474" s="829"/>
      <c r="V2474" s="830"/>
      <c r="W2474" s="824"/>
      <c r="X2474" s="824"/>
      <c r="Y2474" s="706"/>
      <c r="Z2474" s="824"/>
    </row>
    <row r="2475" spans="1:26">
      <c r="A2475" s="817" t="s">
        <v>1238</v>
      </c>
      <c r="B2475" s="817" t="s">
        <v>1639</v>
      </c>
      <c r="C2475" s="831" t="s">
        <v>59</v>
      </c>
      <c r="D2475" s="819" t="str">
        <f t="shared" ref="D2475" si="2459">B2475&amp;" "&amp;" "&amp;C2475</f>
        <v>01-066  りゅうおう</v>
      </c>
      <c r="E2475" s="820" t="s">
        <v>2700</v>
      </c>
      <c r="F2475" s="840" t="s">
        <v>74</v>
      </c>
      <c r="G2475" s="822" t="s">
        <v>40</v>
      </c>
      <c r="H2475" s="833" t="s">
        <v>19</v>
      </c>
      <c r="I2475" s="17"/>
      <c r="J2475" s="17"/>
      <c r="K2475" s="8" t="s">
        <v>99</v>
      </c>
      <c r="L2475" s="41" t="s">
        <v>131</v>
      </c>
      <c r="M2475" s="51" t="s">
        <v>3720</v>
      </c>
      <c r="N2475" s="41" t="s">
        <v>491</v>
      </c>
      <c r="O2475" s="824"/>
      <c r="P2475" s="271"/>
      <c r="Q2475" s="825">
        <v>2000</v>
      </c>
      <c r="R2475" s="826">
        <v>1080</v>
      </c>
      <c r="S2475" s="827">
        <v>1150</v>
      </c>
      <c r="T2475" s="828">
        <v>1100</v>
      </c>
      <c r="U2475" s="829">
        <v>970</v>
      </c>
      <c r="V2475" s="830">
        <f t="shared" ref="V2475" si="2460">SUM(Q2475:U2476)</f>
        <v>6300</v>
      </c>
      <c r="W2475" s="824"/>
      <c r="X2475" s="824"/>
      <c r="Y2475" s="706"/>
      <c r="Z2475" s="824"/>
    </row>
    <row r="2476" spans="1:26">
      <c r="A2476" s="817" t="s">
        <v>1238</v>
      </c>
      <c r="B2476" s="817"/>
      <c r="C2476" s="831" t="s">
        <v>59</v>
      </c>
      <c r="D2476" s="819" t="s">
        <v>2</v>
      </c>
      <c r="E2476" s="820" t="s">
        <v>2700</v>
      </c>
      <c r="F2476" s="840" t="s">
        <v>74</v>
      </c>
      <c r="G2476" s="822" t="s">
        <v>40</v>
      </c>
      <c r="H2476" s="833" t="s">
        <v>19</v>
      </c>
      <c r="I2476" s="17"/>
      <c r="J2476" s="17"/>
      <c r="K2476" s="7" t="s">
        <v>37</v>
      </c>
      <c r="L2476" s="41" t="s">
        <v>20</v>
      </c>
      <c r="M2476" s="51" t="s">
        <v>1445</v>
      </c>
      <c r="N2476" s="41" t="s">
        <v>491</v>
      </c>
      <c r="O2476" s="824"/>
      <c r="P2476" s="271"/>
      <c r="Q2476" s="825"/>
      <c r="R2476" s="826"/>
      <c r="S2476" s="827"/>
      <c r="T2476" s="828"/>
      <c r="U2476" s="829"/>
      <c r="V2476" s="830"/>
      <c r="W2476" s="824"/>
      <c r="X2476" s="824"/>
      <c r="Y2476" s="706"/>
      <c r="Z2476" s="824"/>
    </row>
    <row r="2477" spans="1:26">
      <c r="A2477" s="887" t="s">
        <v>1654</v>
      </c>
      <c r="B2477" s="817" t="s">
        <v>1655</v>
      </c>
      <c r="C2477" s="831" t="s">
        <v>631</v>
      </c>
      <c r="D2477" s="819" t="str">
        <f t="shared" ref="D2477" si="2461">B2477&amp;" "&amp;" "&amp;C2477</f>
        <v>B2-001  スライム</v>
      </c>
      <c r="E2477" s="858" t="s">
        <v>609</v>
      </c>
      <c r="F2477" s="857" t="s">
        <v>128</v>
      </c>
      <c r="G2477" s="833" t="s">
        <v>19</v>
      </c>
      <c r="H2477" s="833" t="s">
        <v>19</v>
      </c>
      <c r="I2477" s="17"/>
      <c r="J2477" s="17"/>
      <c r="K2477" s="46" t="s">
        <v>21</v>
      </c>
      <c r="L2477" s="41" t="s">
        <v>131</v>
      </c>
      <c r="M2477" s="51" t="s">
        <v>1961</v>
      </c>
      <c r="N2477" s="41" t="s">
        <v>491</v>
      </c>
      <c r="O2477" s="824">
        <v>3</v>
      </c>
      <c r="P2477" s="271"/>
      <c r="Q2477" s="825">
        <v>1170</v>
      </c>
      <c r="R2477" s="826">
        <v>690</v>
      </c>
      <c r="S2477" s="827">
        <v>750</v>
      </c>
      <c r="T2477" s="828">
        <v>810</v>
      </c>
      <c r="U2477" s="829">
        <v>800</v>
      </c>
      <c r="V2477" s="830">
        <f t="shared" ref="V2477" si="2462">SUM(Q2477:U2478)</f>
        <v>4220</v>
      </c>
      <c r="W2477" s="824" t="s">
        <v>3399</v>
      </c>
      <c r="X2477" s="824"/>
      <c r="Y2477" s="706"/>
      <c r="Z2477" s="824"/>
    </row>
    <row r="2478" spans="1:26">
      <c r="A2478" s="887" t="s">
        <v>1654</v>
      </c>
      <c r="B2478" s="817"/>
      <c r="C2478" s="831" t="s">
        <v>631</v>
      </c>
      <c r="D2478" s="819" t="s">
        <v>2</v>
      </c>
      <c r="E2478" s="858" t="s">
        <v>609</v>
      </c>
      <c r="F2478" s="857" t="s">
        <v>128</v>
      </c>
      <c r="G2478" s="833" t="s">
        <v>19</v>
      </c>
      <c r="H2478" s="833" t="s">
        <v>19</v>
      </c>
      <c r="I2478" s="17"/>
      <c r="J2478" s="17"/>
      <c r="K2478" s="42"/>
      <c r="L2478" s="41"/>
      <c r="M2478" s="51"/>
      <c r="N2478" s="41"/>
      <c r="O2478" s="824">
        <v>1</v>
      </c>
      <c r="P2478" s="271"/>
      <c r="Q2478" s="825"/>
      <c r="R2478" s="826"/>
      <c r="S2478" s="827"/>
      <c r="T2478" s="828"/>
      <c r="U2478" s="829"/>
      <c r="V2478" s="830"/>
      <c r="W2478" s="824" t="s">
        <v>3399</v>
      </c>
      <c r="X2478" s="824"/>
      <c r="Y2478" s="706"/>
      <c r="Z2478" s="824"/>
    </row>
    <row r="2479" spans="1:26" ht="13.5" customHeight="1">
      <c r="A2479" s="887" t="s">
        <v>1654</v>
      </c>
      <c r="B2479" s="817" t="s">
        <v>1656</v>
      </c>
      <c r="C2479" s="831" t="s">
        <v>1209</v>
      </c>
      <c r="D2479" s="819" t="str">
        <f t="shared" ref="D2479" si="2463">B2479&amp;" "&amp;" "&amp;C2479</f>
        <v>B2-002  ドラキー</v>
      </c>
      <c r="E2479" s="858" t="s">
        <v>609</v>
      </c>
      <c r="F2479" s="857" t="s">
        <v>128</v>
      </c>
      <c r="G2479" s="833" t="s">
        <v>19</v>
      </c>
      <c r="H2479" s="835" t="s">
        <v>88</v>
      </c>
      <c r="I2479" s="17"/>
      <c r="J2479" s="17"/>
      <c r="K2479" s="7" t="s">
        <v>37</v>
      </c>
      <c r="L2479" s="41" t="s">
        <v>20</v>
      </c>
      <c r="M2479" s="51" t="s">
        <v>1747</v>
      </c>
      <c r="N2479" s="41" t="s">
        <v>491</v>
      </c>
      <c r="O2479" s="824">
        <v>3</v>
      </c>
      <c r="P2479" s="271"/>
      <c r="Q2479" s="825">
        <v>1210</v>
      </c>
      <c r="R2479" s="826">
        <v>710</v>
      </c>
      <c r="S2479" s="827">
        <v>910</v>
      </c>
      <c r="T2479" s="828">
        <v>860</v>
      </c>
      <c r="U2479" s="829">
        <v>590</v>
      </c>
      <c r="V2479" s="830">
        <f t="shared" ref="V2479" si="2464">SUM(Q2479:U2480)</f>
        <v>4280</v>
      </c>
      <c r="W2479" s="824"/>
      <c r="X2479" s="824"/>
      <c r="Y2479" s="706"/>
      <c r="Z2479" s="824"/>
    </row>
    <row r="2480" spans="1:26" ht="13.5" customHeight="1">
      <c r="A2480" s="887" t="s">
        <v>1654</v>
      </c>
      <c r="B2480" s="817"/>
      <c r="C2480" s="831" t="s">
        <v>1209</v>
      </c>
      <c r="D2480" s="819" t="s">
        <v>2</v>
      </c>
      <c r="E2480" s="858" t="s">
        <v>609</v>
      </c>
      <c r="F2480" s="857" t="s">
        <v>128</v>
      </c>
      <c r="G2480" s="833" t="s">
        <v>19</v>
      </c>
      <c r="H2480" s="835" t="s">
        <v>88</v>
      </c>
      <c r="I2480" s="17"/>
      <c r="J2480" s="17"/>
      <c r="K2480" s="42"/>
      <c r="L2480" s="41"/>
      <c r="M2480" s="51"/>
      <c r="N2480" s="41"/>
      <c r="O2480" s="824">
        <v>1</v>
      </c>
      <c r="P2480" s="271"/>
      <c r="Q2480" s="825"/>
      <c r="R2480" s="826"/>
      <c r="S2480" s="827"/>
      <c r="T2480" s="828"/>
      <c r="U2480" s="829"/>
      <c r="V2480" s="830"/>
      <c r="W2480" s="824"/>
      <c r="X2480" s="824"/>
      <c r="Y2480" s="706"/>
      <c r="Z2480" s="824"/>
    </row>
    <row r="2481" spans="1:26">
      <c r="A2481" s="887" t="s">
        <v>1654</v>
      </c>
      <c r="B2481" s="817" t="s">
        <v>1657</v>
      </c>
      <c r="C2481" s="831" t="s">
        <v>543</v>
      </c>
      <c r="D2481" s="819" t="str">
        <f t="shared" ref="D2481" si="2465">B2481&amp;" "&amp;" "&amp;C2481</f>
        <v>B2-003  キースドラゴン</v>
      </c>
      <c r="E2481" s="858" t="s">
        <v>609</v>
      </c>
      <c r="F2481" s="832" t="s">
        <v>35</v>
      </c>
      <c r="G2481" s="833" t="s">
        <v>19</v>
      </c>
      <c r="H2481" s="842" t="s">
        <v>89</v>
      </c>
      <c r="I2481" s="17"/>
      <c r="J2481" s="17"/>
      <c r="K2481" s="7" t="s">
        <v>37</v>
      </c>
      <c r="L2481" s="41" t="s">
        <v>98</v>
      </c>
      <c r="M2481" s="51" t="s">
        <v>1962</v>
      </c>
      <c r="N2481" s="41" t="s">
        <v>490</v>
      </c>
      <c r="O2481" s="824">
        <v>3</v>
      </c>
      <c r="P2481" s="271"/>
      <c r="Q2481" s="825">
        <v>1360</v>
      </c>
      <c r="R2481" s="826">
        <v>860</v>
      </c>
      <c r="S2481" s="827">
        <v>530</v>
      </c>
      <c r="T2481" s="828">
        <v>740</v>
      </c>
      <c r="U2481" s="829">
        <v>870</v>
      </c>
      <c r="V2481" s="830">
        <f t="shared" ref="V2481" si="2466">SUM(Q2481:U2482)</f>
        <v>4360</v>
      </c>
      <c r="W2481" s="824"/>
      <c r="X2481" s="824"/>
      <c r="Y2481" s="706"/>
      <c r="Z2481" s="824"/>
    </row>
    <row r="2482" spans="1:26">
      <c r="A2482" s="887" t="s">
        <v>1654</v>
      </c>
      <c r="B2482" s="817"/>
      <c r="C2482" s="831" t="s">
        <v>543</v>
      </c>
      <c r="D2482" s="819" t="s">
        <v>2</v>
      </c>
      <c r="E2482" s="858" t="s">
        <v>609</v>
      </c>
      <c r="F2482" s="832" t="s">
        <v>35</v>
      </c>
      <c r="G2482" s="833" t="s">
        <v>19</v>
      </c>
      <c r="H2482" s="842" t="s">
        <v>89</v>
      </c>
      <c r="I2482" s="17"/>
      <c r="J2482" s="17"/>
      <c r="K2482" s="42"/>
      <c r="L2482" s="41"/>
      <c r="M2482" s="51"/>
      <c r="N2482" s="41"/>
      <c r="O2482" s="824">
        <v>1</v>
      </c>
      <c r="P2482" s="271"/>
      <c r="Q2482" s="825"/>
      <c r="R2482" s="826"/>
      <c r="S2482" s="827"/>
      <c r="T2482" s="828"/>
      <c r="U2482" s="829"/>
      <c r="V2482" s="830"/>
      <c r="W2482" s="824"/>
      <c r="X2482" s="824"/>
      <c r="Y2482" s="706"/>
      <c r="Z2482" s="824"/>
    </row>
    <row r="2483" spans="1:26">
      <c r="A2483" s="887" t="s">
        <v>1654</v>
      </c>
      <c r="B2483" s="817" t="s">
        <v>1658</v>
      </c>
      <c r="C2483" s="831" t="s">
        <v>1211</v>
      </c>
      <c r="D2483" s="819" t="str">
        <f t="shared" ref="D2483" si="2467">B2483&amp;" "&amp;" "&amp;C2483</f>
        <v>B2-004  ボーンファイター</v>
      </c>
      <c r="E2483" s="858" t="s">
        <v>609</v>
      </c>
      <c r="F2483" s="856" t="s">
        <v>129</v>
      </c>
      <c r="G2483" s="833" t="s">
        <v>19</v>
      </c>
      <c r="H2483" s="833" t="s">
        <v>19</v>
      </c>
      <c r="I2483" s="15"/>
      <c r="J2483" s="15"/>
      <c r="K2483" s="8" t="s">
        <v>99</v>
      </c>
      <c r="L2483" s="41" t="s">
        <v>131</v>
      </c>
      <c r="M2483" s="51" t="s">
        <v>3697</v>
      </c>
      <c r="N2483" s="43" t="s">
        <v>491</v>
      </c>
      <c r="O2483" s="824"/>
      <c r="P2483" s="271"/>
      <c r="Q2483" s="825">
        <v>1140</v>
      </c>
      <c r="R2483" s="826">
        <v>910</v>
      </c>
      <c r="S2483" s="827">
        <v>520</v>
      </c>
      <c r="T2483" s="828">
        <v>640</v>
      </c>
      <c r="U2483" s="829">
        <v>620</v>
      </c>
      <c r="V2483" s="830">
        <f t="shared" ref="V2483" si="2468">SUM(Q2483:U2484)</f>
        <v>3830</v>
      </c>
      <c r="W2483" s="443" t="s">
        <v>3400</v>
      </c>
      <c r="X2483" s="824"/>
      <c r="Y2483" s="706"/>
      <c r="Z2483" s="824"/>
    </row>
    <row r="2484" spans="1:26">
      <c r="A2484" s="887" t="s">
        <v>1654</v>
      </c>
      <c r="B2484" s="817"/>
      <c r="C2484" s="831" t="s">
        <v>1211</v>
      </c>
      <c r="D2484" s="819" t="s">
        <v>2</v>
      </c>
      <c r="E2484" s="858" t="s">
        <v>609</v>
      </c>
      <c r="F2484" s="856" t="s">
        <v>129</v>
      </c>
      <c r="G2484" s="833" t="s">
        <v>19</v>
      </c>
      <c r="H2484" s="833" t="s">
        <v>19</v>
      </c>
      <c r="I2484" s="15"/>
      <c r="J2484" s="15"/>
      <c r="K2484" s="42"/>
      <c r="L2484" s="41"/>
      <c r="M2484" s="51"/>
      <c r="N2484" s="43"/>
      <c r="O2484" s="824"/>
      <c r="P2484" s="271"/>
      <c r="Q2484" s="825"/>
      <c r="R2484" s="826"/>
      <c r="S2484" s="827"/>
      <c r="T2484" s="828"/>
      <c r="U2484" s="829"/>
      <c r="V2484" s="830"/>
      <c r="W2484" s="443" t="s">
        <v>4688</v>
      </c>
      <c r="X2484" s="824"/>
      <c r="Y2484" s="706"/>
      <c r="Z2484" s="824"/>
    </row>
    <row r="2485" spans="1:26">
      <c r="A2485" s="887" t="s">
        <v>1654</v>
      </c>
      <c r="B2485" s="817" t="s">
        <v>1659</v>
      </c>
      <c r="C2485" s="831" t="s">
        <v>1222</v>
      </c>
      <c r="D2485" s="819" t="str">
        <f t="shared" ref="D2485" si="2469">B2485&amp;" "&amp;" "&amp;C2485</f>
        <v>B2-005  ホークマン</v>
      </c>
      <c r="E2485" s="858" t="s">
        <v>609</v>
      </c>
      <c r="F2485" s="852" t="s">
        <v>75</v>
      </c>
      <c r="G2485" s="833" t="s">
        <v>19</v>
      </c>
      <c r="H2485" s="833" t="s">
        <v>1224</v>
      </c>
      <c r="I2485" s="845"/>
      <c r="J2485" s="845"/>
      <c r="K2485" s="46" t="s">
        <v>21</v>
      </c>
      <c r="L2485" s="41" t="s">
        <v>131</v>
      </c>
      <c r="M2485" s="51" t="s">
        <v>1888</v>
      </c>
      <c r="N2485" s="41" t="s">
        <v>491</v>
      </c>
      <c r="O2485" s="824"/>
      <c r="P2485" s="271"/>
      <c r="Q2485" s="825">
        <v>1110</v>
      </c>
      <c r="R2485" s="826">
        <v>680</v>
      </c>
      <c r="S2485" s="827">
        <v>460</v>
      </c>
      <c r="T2485" s="828">
        <v>740</v>
      </c>
      <c r="U2485" s="829">
        <v>730</v>
      </c>
      <c r="V2485" s="830">
        <f t="shared" ref="V2485" si="2470">SUM(Q2485:U2486)</f>
        <v>3720</v>
      </c>
      <c r="X2485" s="824"/>
      <c r="Y2485" s="706"/>
      <c r="Z2485" s="824"/>
    </row>
    <row r="2486" spans="1:26">
      <c r="A2486" s="887" t="s">
        <v>1654</v>
      </c>
      <c r="B2486" s="817"/>
      <c r="C2486" s="831" t="s">
        <v>1222</v>
      </c>
      <c r="D2486" s="819" t="s">
        <v>2</v>
      </c>
      <c r="E2486" s="858" t="s">
        <v>609</v>
      </c>
      <c r="F2486" s="852" t="s">
        <v>75</v>
      </c>
      <c r="G2486" s="833" t="s">
        <v>19</v>
      </c>
      <c r="H2486" s="833" t="s">
        <v>19</v>
      </c>
      <c r="I2486" s="845"/>
      <c r="J2486" s="845"/>
      <c r="K2486" s="42"/>
      <c r="L2486" s="42"/>
      <c r="M2486" s="51"/>
      <c r="N2486" s="42"/>
      <c r="O2486" s="824"/>
      <c r="P2486" s="271"/>
      <c r="Q2486" s="825"/>
      <c r="R2486" s="826"/>
      <c r="S2486" s="827"/>
      <c r="T2486" s="828"/>
      <c r="U2486" s="829"/>
      <c r="V2486" s="830"/>
      <c r="X2486" s="824"/>
      <c r="Y2486" s="706"/>
      <c r="Z2486" s="824"/>
    </row>
    <row r="2487" spans="1:26">
      <c r="A2487" s="887" t="s">
        <v>1654</v>
      </c>
      <c r="B2487" s="817" t="s">
        <v>1660</v>
      </c>
      <c r="C2487" s="831" t="s">
        <v>1213</v>
      </c>
      <c r="D2487" s="819" t="str">
        <f t="shared" ref="D2487" si="2471">B2487&amp;" "&amp;" "&amp;C2487</f>
        <v>B2-006  さまようよろい</v>
      </c>
      <c r="E2487" s="858" t="s">
        <v>609</v>
      </c>
      <c r="F2487" s="851" t="s">
        <v>78</v>
      </c>
      <c r="G2487" s="833" t="s">
        <v>19</v>
      </c>
      <c r="H2487" s="833" t="s">
        <v>19</v>
      </c>
      <c r="I2487" s="845"/>
      <c r="J2487" s="845"/>
      <c r="K2487" s="46" t="s">
        <v>21</v>
      </c>
      <c r="L2487" s="41" t="s">
        <v>131</v>
      </c>
      <c r="M2487" s="51" t="s">
        <v>1852</v>
      </c>
      <c r="N2487" s="41" t="s">
        <v>491</v>
      </c>
      <c r="O2487" s="824"/>
      <c r="P2487" s="271"/>
      <c r="Q2487" s="825">
        <v>1240</v>
      </c>
      <c r="R2487" s="826">
        <v>880</v>
      </c>
      <c r="S2487" s="827">
        <v>420</v>
      </c>
      <c r="T2487" s="828">
        <v>440</v>
      </c>
      <c r="U2487" s="829">
        <v>930</v>
      </c>
      <c r="V2487" s="830">
        <f t="shared" ref="V2487" si="2472">SUM(Q2487:U2488)</f>
        <v>3910</v>
      </c>
      <c r="X2487" s="824"/>
      <c r="Y2487" s="706"/>
      <c r="Z2487" s="824"/>
    </row>
    <row r="2488" spans="1:26">
      <c r="A2488" s="887" t="s">
        <v>1654</v>
      </c>
      <c r="B2488" s="817"/>
      <c r="C2488" s="831" t="s">
        <v>1213</v>
      </c>
      <c r="D2488" s="819" t="s">
        <v>2</v>
      </c>
      <c r="E2488" s="858" t="s">
        <v>609</v>
      </c>
      <c r="F2488" s="851" t="s">
        <v>78</v>
      </c>
      <c r="G2488" s="833" t="s">
        <v>19</v>
      </c>
      <c r="H2488" s="833" t="s">
        <v>19</v>
      </c>
      <c r="I2488" s="845"/>
      <c r="J2488" s="845"/>
      <c r="K2488" s="42"/>
      <c r="L2488" s="42"/>
      <c r="M2488" s="51"/>
      <c r="N2488" s="42"/>
      <c r="O2488" s="824"/>
      <c r="P2488" s="271"/>
      <c r="Q2488" s="825"/>
      <c r="R2488" s="826"/>
      <c r="S2488" s="827"/>
      <c r="T2488" s="828"/>
      <c r="U2488" s="829"/>
      <c r="V2488" s="830"/>
      <c r="X2488" s="824"/>
      <c r="Y2488" s="706"/>
      <c r="Z2488" s="824"/>
    </row>
    <row r="2489" spans="1:26">
      <c r="A2489" s="887" t="s">
        <v>1654</v>
      </c>
      <c r="B2489" s="817" t="s">
        <v>1661</v>
      </c>
      <c r="C2489" s="831" t="s">
        <v>2</v>
      </c>
      <c r="D2489" s="819" t="str">
        <f t="shared" ref="D2489" si="2473">B2489&amp;" "&amp;" "&amp;C2489</f>
        <v>B2-007  ダイ</v>
      </c>
      <c r="E2489" s="854" t="s">
        <v>630</v>
      </c>
      <c r="F2489" s="821" t="s">
        <v>34</v>
      </c>
      <c r="G2489" s="833" t="s">
        <v>19</v>
      </c>
      <c r="H2489" s="833" t="s">
        <v>19</v>
      </c>
      <c r="I2489" s="845"/>
      <c r="J2489" s="845"/>
      <c r="K2489" s="7" t="s">
        <v>37</v>
      </c>
      <c r="L2489" s="41" t="s">
        <v>98</v>
      </c>
      <c r="M2489" s="51" t="s">
        <v>1963</v>
      </c>
      <c r="N2489" s="41" t="s">
        <v>490</v>
      </c>
      <c r="O2489" s="824"/>
      <c r="P2489" s="271"/>
      <c r="Q2489" s="825">
        <v>1560</v>
      </c>
      <c r="R2489" s="826">
        <v>1080</v>
      </c>
      <c r="S2489" s="827">
        <v>580</v>
      </c>
      <c r="T2489" s="828">
        <v>840</v>
      </c>
      <c r="U2489" s="829">
        <v>720</v>
      </c>
      <c r="V2489" s="830">
        <f t="shared" ref="V2489" si="2474">SUM(Q2489:U2490)</f>
        <v>4780</v>
      </c>
      <c r="W2489" s="824" t="s">
        <v>3389</v>
      </c>
      <c r="X2489" s="824"/>
      <c r="Y2489" s="706"/>
      <c r="Z2489" s="824"/>
    </row>
    <row r="2490" spans="1:26">
      <c r="A2490" s="887" t="s">
        <v>1654</v>
      </c>
      <c r="B2490" s="817"/>
      <c r="C2490" s="831" t="s">
        <v>2</v>
      </c>
      <c r="D2490" s="819" t="s">
        <v>2</v>
      </c>
      <c r="E2490" s="854" t="s">
        <v>630</v>
      </c>
      <c r="F2490" s="821" t="s">
        <v>34</v>
      </c>
      <c r="G2490" s="833" t="s">
        <v>19</v>
      </c>
      <c r="H2490" s="833" t="s">
        <v>19</v>
      </c>
      <c r="I2490" s="845"/>
      <c r="J2490" s="845"/>
      <c r="K2490" s="42"/>
      <c r="L2490" s="42"/>
      <c r="M2490" s="51"/>
      <c r="N2490" s="42"/>
      <c r="O2490" s="824"/>
      <c r="P2490" s="271"/>
      <c r="Q2490" s="825"/>
      <c r="R2490" s="826"/>
      <c r="S2490" s="827"/>
      <c r="T2490" s="828"/>
      <c r="U2490" s="829"/>
      <c r="V2490" s="830"/>
      <c r="W2490" s="824" t="s">
        <v>3389</v>
      </c>
      <c r="X2490" s="824"/>
      <c r="Y2490" s="706"/>
      <c r="Z2490" s="824"/>
    </row>
    <row r="2491" spans="1:26">
      <c r="A2491" s="887" t="s">
        <v>1654</v>
      </c>
      <c r="B2491" s="817" t="s">
        <v>1662</v>
      </c>
      <c r="C2491" s="831" t="s">
        <v>38</v>
      </c>
      <c r="D2491" s="819" t="str">
        <f t="shared" ref="D2491" si="2475">B2491&amp;" "&amp;" "&amp;C2491</f>
        <v>B2-008  ポップ</v>
      </c>
      <c r="E2491" s="854" t="s">
        <v>630</v>
      </c>
      <c r="F2491" s="821" t="s">
        <v>34</v>
      </c>
      <c r="G2491" s="822" t="s">
        <v>40</v>
      </c>
      <c r="H2491" s="822" t="s">
        <v>40</v>
      </c>
      <c r="I2491" s="845"/>
      <c r="J2491" s="845"/>
      <c r="K2491" s="46" t="s">
        <v>21</v>
      </c>
      <c r="L2491" s="41" t="s">
        <v>131</v>
      </c>
      <c r="M2491" s="51" t="s">
        <v>1964</v>
      </c>
      <c r="N2491" s="41" t="s">
        <v>496</v>
      </c>
      <c r="O2491" s="824"/>
      <c r="P2491" s="271"/>
      <c r="Q2491" s="825">
        <v>1480</v>
      </c>
      <c r="R2491" s="826">
        <v>490</v>
      </c>
      <c r="S2491" s="827">
        <v>1250</v>
      </c>
      <c r="T2491" s="828">
        <v>870</v>
      </c>
      <c r="U2491" s="829">
        <v>690</v>
      </c>
      <c r="V2491" s="830">
        <f t="shared" ref="V2491" si="2476">SUM(Q2491:U2492)</f>
        <v>4780</v>
      </c>
      <c r="W2491" s="824" t="s">
        <v>3389</v>
      </c>
      <c r="X2491" s="824"/>
      <c r="Y2491" s="706"/>
      <c r="Z2491" s="824"/>
    </row>
    <row r="2492" spans="1:26">
      <c r="A2492" s="887" t="s">
        <v>1654</v>
      </c>
      <c r="B2492" s="817"/>
      <c r="C2492" s="831" t="s">
        <v>38</v>
      </c>
      <c r="D2492" s="819" t="s">
        <v>2</v>
      </c>
      <c r="E2492" s="854" t="s">
        <v>630</v>
      </c>
      <c r="F2492" s="821" t="s">
        <v>34</v>
      </c>
      <c r="G2492" s="822" t="s">
        <v>40</v>
      </c>
      <c r="H2492" s="822" t="s">
        <v>40</v>
      </c>
      <c r="I2492" s="845"/>
      <c r="J2492" s="845"/>
      <c r="K2492" s="42"/>
      <c r="L2492" s="42"/>
      <c r="M2492" s="51"/>
      <c r="N2492" s="42"/>
      <c r="O2492" s="824"/>
      <c r="P2492" s="271"/>
      <c r="Q2492" s="825"/>
      <c r="R2492" s="826"/>
      <c r="S2492" s="827"/>
      <c r="T2492" s="828"/>
      <c r="U2492" s="829"/>
      <c r="V2492" s="830"/>
      <c r="W2492" s="824" t="s">
        <v>3389</v>
      </c>
      <c r="X2492" s="824"/>
      <c r="Y2492" s="706"/>
      <c r="Z2492" s="824"/>
    </row>
    <row r="2493" spans="1:26">
      <c r="A2493" s="887" t="s">
        <v>1654</v>
      </c>
      <c r="B2493" s="817" t="s">
        <v>1663</v>
      </c>
      <c r="C2493" s="831" t="s">
        <v>183</v>
      </c>
      <c r="D2493" s="819" t="str">
        <f t="shared" ref="D2493" si="2477">B2493&amp;" "&amp;" "&amp;C2493</f>
        <v>B2-009  マァム</v>
      </c>
      <c r="E2493" s="854" t="s">
        <v>630</v>
      </c>
      <c r="F2493" s="821" t="s">
        <v>34</v>
      </c>
      <c r="G2493" s="833" t="s">
        <v>19</v>
      </c>
      <c r="H2493" s="822" t="s">
        <v>40</v>
      </c>
      <c r="I2493" s="845"/>
      <c r="J2493" s="845"/>
      <c r="K2493" s="11" t="s">
        <v>81</v>
      </c>
      <c r="L2493" s="47" t="s">
        <v>81</v>
      </c>
      <c r="M2493" s="51" t="s">
        <v>1775</v>
      </c>
      <c r="N2493" s="41" t="s">
        <v>492</v>
      </c>
      <c r="O2493" s="824"/>
      <c r="P2493" s="271"/>
      <c r="Q2493" s="825">
        <v>1520</v>
      </c>
      <c r="R2493" s="826">
        <v>870</v>
      </c>
      <c r="S2493" s="827">
        <v>810</v>
      </c>
      <c r="T2493" s="828">
        <v>770</v>
      </c>
      <c r="U2493" s="829">
        <v>790</v>
      </c>
      <c r="V2493" s="830">
        <f t="shared" ref="V2493" si="2478">SUM(Q2493:U2494)</f>
        <v>4760</v>
      </c>
      <c r="W2493" s="824" t="s">
        <v>3389</v>
      </c>
      <c r="X2493" s="824"/>
      <c r="Y2493" s="706"/>
      <c r="Z2493" s="824"/>
    </row>
    <row r="2494" spans="1:26">
      <c r="A2494" s="887" t="s">
        <v>1654</v>
      </c>
      <c r="B2494" s="817"/>
      <c r="C2494" s="831" t="s">
        <v>183</v>
      </c>
      <c r="D2494" s="819" t="s">
        <v>2</v>
      </c>
      <c r="E2494" s="854" t="s">
        <v>630</v>
      </c>
      <c r="F2494" s="821" t="s">
        <v>34</v>
      </c>
      <c r="G2494" s="833" t="s">
        <v>19</v>
      </c>
      <c r="H2494" s="822" t="s">
        <v>40</v>
      </c>
      <c r="I2494" s="845"/>
      <c r="J2494" s="845"/>
      <c r="K2494" s="42"/>
      <c r="L2494" s="42"/>
      <c r="M2494" s="51"/>
      <c r="N2494" s="42"/>
      <c r="O2494" s="824"/>
      <c r="P2494" s="271"/>
      <c r="Q2494" s="825"/>
      <c r="R2494" s="826"/>
      <c r="S2494" s="827"/>
      <c r="T2494" s="828"/>
      <c r="U2494" s="829"/>
      <c r="V2494" s="830"/>
      <c r="W2494" s="824" t="s">
        <v>3389</v>
      </c>
      <c r="X2494" s="824"/>
      <c r="Y2494" s="706"/>
      <c r="Z2494" s="824"/>
    </row>
    <row r="2495" spans="1:26">
      <c r="A2495" s="887" t="s">
        <v>1654</v>
      </c>
      <c r="B2495" s="817" t="s">
        <v>1664</v>
      </c>
      <c r="C2495" s="831" t="s">
        <v>4</v>
      </c>
      <c r="D2495" s="819" t="str">
        <f t="shared" ref="D2495" si="2479">B2495&amp;" "&amp;" "&amp;C2495</f>
        <v>B2-010  クロコダイン</v>
      </c>
      <c r="E2495" s="854" t="s">
        <v>630</v>
      </c>
      <c r="F2495" s="857" t="s">
        <v>128</v>
      </c>
      <c r="G2495" s="842" t="s">
        <v>89</v>
      </c>
      <c r="H2495" s="833" t="s">
        <v>1224</v>
      </c>
      <c r="I2495" s="845"/>
      <c r="J2495" s="845"/>
      <c r="K2495" s="46" t="s">
        <v>21</v>
      </c>
      <c r="L2495" s="41" t="s">
        <v>3</v>
      </c>
      <c r="M2495" s="51" t="s">
        <v>3721</v>
      </c>
      <c r="N2495" s="41" t="s">
        <v>494</v>
      </c>
      <c r="O2495" s="824"/>
      <c r="P2495" s="271"/>
      <c r="Q2495" s="825">
        <v>1610</v>
      </c>
      <c r="R2495" s="826">
        <v>1140</v>
      </c>
      <c r="S2495" s="827">
        <v>450</v>
      </c>
      <c r="T2495" s="828">
        <v>550</v>
      </c>
      <c r="U2495" s="829">
        <v>1000</v>
      </c>
      <c r="V2495" s="830">
        <f t="shared" ref="V2495" si="2480">SUM(Q2495:U2496)</f>
        <v>4750</v>
      </c>
      <c r="W2495" s="824" t="s">
        <v>4687</v>
      </c>
      <c r="X2495" s="824"/>
      <c r="Y2495" s="706"/>
      <c r="Z2495" s="824"/>
    </row>
    <row r="2496" spans="1:26">
      <c r="A2496" s="887" t="s">
        <v>1654</v>
      </c>
      <c r="B2496" s="817"/>
      <c r="C2496" s="831" t="s">
        <v>4</v>
      </c>
      <c r="D2496" s="819" t="s">
        <v>2</v>
      </c>
      <c r="E2496" s="854" t="s">
        <v>630</v>
      </c>
      <c r="F2496" s="857" t="s">
        <v>128</v>
      </c>
      <c r="G2496" s="842" t="s">
        <v>89</v>
      </c>
      <c r="H2496" s="833" t="s">
        <v>19</v>
      </c>
      <c r="I2496" s="845"/>
      <c r="J2496" s="845"/>
      <c r="K2496" s="42"/>
      <c r="L2496" s="42"/>
      <c r="M2496" s="51"/>
      <c r="N2496" s="42"/>
      <c r="O2496" s="824"/>
      <c r="P2496" s="271"/>
      <c r="Q2496" s="825"/>
      <c r="R2496" s="826"/>
      <c r="S2496" s="827"/>
      <c r="T2496" s="828"/>
      <c r="U2496" s="829"/>
      <c r="V2496" s="830"/>
      <c r="W2496" s="824" t="s">
        <v>4687</v>
      </c>
      <c r="X2496" s="824"/>
      <c r="Y2496" s="706"/>
      <c r="Z2496" s="824"/>
    </row>
    <row r="2497" spans="1:26">
      <c r="A2497" s="887" t="s">
        <v>1654</v>
      </c>
      <c r="B2497" s="817" t="s">
        <v>1665</v>
      </c>
      <c r="C2497" s="831" t="s">
        <v>121</v>
      </c>
      <c r="D2497" s="819" t="str">
        <f t="shared" ref="D2497" si="2481">B2497&amp;" "&amp;" "&amp;C2497</f>
        <v>B2-011  れんごく天馬</v>
      </c>
      <c r="E2497" s="854" t="s">
        <v>630</v>
      </c>
      <c r="F2497" s="857" t="s">
        <v>128</v>
      </c>
      <c r="G2497" s="835" t="s">
        <v>88</v>
      </c>
      <c r="H2497" s="842" t="s">
        <v>89</v>
      </c>
      <c r="I2497" s="845"/>
      <c r="J2497" s="845"/>
      <c r="K2497" s="50" t="s">
        <v>21</v>
      </c>
      <c r="L2497" s="47" t="s">
        <v>330</v>
      </c>
      <c r="M2497" s="51" t="s">
        <v>1859</v>
      </c>
      <c r="N2497" s="41" t="s">
        <v>491</v>
      </c>
      <c r="O2497" s="824"/>
      <c r="P2497" s="271"/>
      <c r="Q2497" s="825">
        <v>1300</v>
      </c>
      <c r="R2497" s="826">
        <v>830</v>
      </c>
      <c r="S2497" s="827">
        <v>590</v>
      </c>
      <c r="T2497" s="828">
        <v>970</v>
      </c>
      <c r="U2497" s="829">
        <v>620</v>
      </c>
      <c r="V2497" s="830">
        <f t="shared" ref="V2497" si="2482">SUM(Q2497:U2498)</f>
        <v>4310</v>
      </c>
      <c r="W2497" s="831" t="s">
        <v>3392</v>
      </c>
      <c r="X2497" s="824"/>
      <c r="Y2497" s="706"/>
      <c r="Z2497" s="824"/>
    </row>
    <row r="2498" spans="1:26">
      <c r="A2498" s="887" t="s">
        <v>1654</v>
      </c>
      <c r="B2498" s="817"/>
      <c r="C2498" s="831" t="s">
        <v>121</v>
      </c>
      <c r="D2498" s="819" t="s">
        <v>2</v>
      </c>
      <c r="E2498" s="854" t="s">
        <v>630</v>
      </c>
      <c r="F2498" s="857" t="s">
        <v>128</v>
      </c>
      <c r="G2498" s="835" t="s">
        <v>88</v>
      </c>
      <c r="H2498" s="842" t="s">
        <v>89</v>
      </c>
      <c r="I2498" s="845"/>
      <c r="J2498" s="845"/>
      <c r="K2498" s="42"/>
      <c r="L2498" s="42"/>
      <c r="M2498" s="51"/>
      <c r="N2498" s="42"/>
      <c r="O2498" s="824"/>
      <c r="P2498" s="271"/>
      <c r="Q2498" s="825"/>
      <c r="R2498" s="826"/>
      <c r="S2498" s="827"/>
      <c r="T2498" s="828"/>
      <c r="U2498" s="829"/>
      <c r="V2498" s="830"/>
      <c r="W2498" s="831" t="s">
        <v>3392</v>
      </c>
      <c r="X2498" s="824"/>
      <c r="Y2498" s="706"/>
      <c r="Z2498" s="824"/>
    </row>
    <row r="2499" spans="1:26">
      <c r="A2499" s="887" t="s">
        <v>1654</v>
      </c>
      <c r="B2499" s="817" t="s">
        <v>1666</v>
      </c>
      <c r="C2499" s="831" t="s">
        <v>637</v>
      </c>
      <c r="D2499" s="819" t="str">
        <f t="shared" ref="D2499" si="2483">B2499&amp;" "&amp;" "&amp;C2499</f>
        <v>B2-012  ミイラ男</v>
      </c>
      <c r="E2499" s="854" t="s">
        <v>630</v>
      </c>
      <c r="F2499" s="856" t="s">
        <v>129</v>
      </c>
      <c r="G2499" s="833" t="s">
        <v>19</v>
      </c>
      <c r="H2499" s="833" t="s">
        <v>19</v>
      </c>
      <c r="I2499" s="845"/>
      <c r="J2499" s="845"/>
      <c r="K2499" s="8" t="s">
        <v>99</v>
      </c>
      <c r="L2499" s="41" t="s">
        <v>131</v>
      </c>
      <c r="M2499" s="51" t="s">
        <v>3699</v>
      </c>
      <c r="N2499" s="41" t="s">
        <v>491</v>
      </c>
      <c r="O2499" s="824"/>
      <c r="P2499" s="271"/>
      <c r="Q2499" s="825">
        <v>1310</v>
      </c>
      <c r="R2499" s="826">
        <v>910</v>
      </c>
      <c r="S2499" s="827">
        <v>450</v>
      </c>
      <c r="T2499" s="828">
        <v>630</v>
      </c>
      <c r="U2499" s="829">
        <v>750</v>
      </c>
      <c r="V2499" s="830">
        <f t="shared" ref="V2499" si="2484">SUM(Q2499:U2500)</f>
        <v>4050</v>
      </c>
      <c r="X2499" s="824"/>
      <c r="Y2499" s="706"/>
      <c r="Z2499" s="824"/>
    </row>
    <row r="2500" spans="1:26">
      <c r="A2500" s="887" t="s">
        <v>1654</v>
      </c>
      <c r="B2500" s="817"/>
      <c r="C2500" s="831" t="s">
        <v>637</v>
      </c>
      <c r="D2500" s="819" t="s">
        <v>2</v>
      </c>
      <c r="E2500" s="854" t="s">
        <v>630</v>
      </c>
      <c r="F2500" s="856" t="s">
        <v>129</v>
      </c>
      <c r="G2500" s="833" t="s">
        <v>19</v>
      </c>
      <c r="H2500" s="833" t="s">
        <v>19</v>
      </c>
      <c r="I2500" s="845"/>
      <c r="J2500" s="845"/>
      <c r="K2500" s="42"/>
      <c r="L2500" s="42"/>
      <c r="M2500" s="51"/>
      <c r="N2500" s="42"/>
      <c r="O2500" s="824"/>
      <c r="P2500" s="271"/>
      <c r="Q2500" s="825"/>
      <c r="R2500" s="826"/>
      <c r="S2500" s="827"/>
      <c r="T2500" s="828"/>
      <c r="U2500" s="829"/>
      <c r="V2500" s="830"/>
      <c r="X2500" s="824"/>
      <c r="Y2500" s="706"/>
      <c r="Z2500" s="824"/>
    </row>
    <row r="2501" spans="1:26">
      <c r="A2501" s="887" t="s">
        <v>1654</v>
      </c>
      <c r="B2501" s="817" t="s">
        <v>1667</v>
      </c>
      <c r="C2501" s="831" t="s">
        <v>125</v>
      </c>
      <c r="D2501" s="819" t="str">
        <f t="shared" ref="D2501" si="2485">B2501&amp;" "&amp;" "&amp;C2501</f>
        <v>B2-013  アークデーモン</v>
      </c>
      <c r="E2501" s="854" t="s">
        <v>630</v>
      </c>
      <c r="F2501" s="852" t="s">
        <v>75</v>
      </c>
      <c r="G2501" s="833" t="s">
        <v>19</v>
      </c>
      <c r="H2501" s="822" t="s">
        <v>40</v>
      </c>
      <c r="I2501" s="845"/>
      <c r="J2501" s="845"/>
      <c r="K2501" s="7" t="s">
        <v>37</v>
      </c>
      <c r="L2501" s="41" t="s">
        <v>98</v>
      </c>
      <c r="M2501" s="51" t="s">
        <v>1996</v>
      </c>
      <c r="N2501" s="41" t="s">
        <v>491</v>
      </c>
      <c r="O2501" s="824"/>
      <c r="P2501" s="271"/>
      <c r="Q2501" s="825">
        <v>1320</v>
      </c>
      <c r="R2501" s="826">
        <v>800</v>
      </c>
      <c r="S2501" s="827">
        <v>890</v>
      </c>
      <c r="T2501" s="828">
        <v>620</v>
      </c>
      <c r="U2501" s="829">
        <v>670</v>
      </c>
      <c r="V2501" s="830">
        <f t="shared" ref="V2501" si="2486">SUM(Q2501:U2502)</f>
        <v>4300</v>
      </c>
      <c r="W2501" s="824" t="s">
        <v>4260</v>
      </c>
      <c r="X2501" s="824"/>
      <c r="Y2501" s="706"/>
      <c r="Z2501" s="824"/>
    </row>
    <row r="2502" spans="1:26">
      <c r="A2502" s="887" t="s">
        <v>1654</v>
      </c>
      <c r="B2502" s="817"/>
      <c r="C2502" s="831" t="s">
        <v>125</v>
      </c>
      <c r="D2502" s="819" t="s">
        <v>2</v>
      </c>
      <c r="E2502" s="854" t="s">
        <v>630</v>
      </c>
      <c r="F2502" s="852" t="s">
        <v>75</v>
      </c>
      <c r="G2502" s="833" t="s">
        <v>19</v>
      </c>
      <c r="H2502" s="822" t="s">
        <v>40</v>
      </c>
      <c r="I2502" s="845"/>
      <c r="J2502" s="845"/>
      <c r="K2502" s="42"/>
      <c r="L2502" s="42"/>
      <c r="M2502" s="51"/>
      <c r="N2502" s="42"/>
      <c r="O2502" s="824"/>
      <c r="P2502" s="271"/>
      <c r="Q2502" s="825"/>
      <c r="R2502" s="826"/>
      <c r="S2502" s="827"/>
      <c r="T2502" s="828"/>
      <c r="U2502" s="829"/>
      <c r="V2502" s="830"/>
      <c r="W2502" s="824" t="s">
        <v>4260</v>
      </c>
      <c r="X2502" s="824"/>
      <c r="Y2502" s="706"/>
      <c r="Z2502" s="824"/>
    </row>
    <row r="2503" spans="1:26">
      <c r="A2503" s="887" t="s">
        <v>1654</v>
      </c>
      <c r="B2503" s="817" t="s">
        <v>1668</v>
      </c>
      <c r="C2503" s="831" t="s">
        <v>640</v>
      </c>
      <c r="D2503" s="819" t="str">
        <f t="shared" ref="D2503" si="2487">B2503&amp;" "&amp;" "&amp;C2503</f>
        <v>B2-014  わらいぶくろ</v>
      </c>
      <c r="E2503" s="854" t="s">
        <v>630</v>
      </c>
      <c r="F2503" s="851" t="s">
        <v>78</v>
      </c>
      <c r="G2503" s="822" t="s">
        <v>40</v>
      </c>
      <c r="H2503" s="835" t="s">
        <v>88</v>
      </c>
      <c r="I2503" s="845"/>
      <c r="J2503" s="845"/>
      <c r="K2503" s="8" t="s">
        <v>99</v>
      </c>
      <c r="L2503" s="41" t="s">
        <v>131</v>
      </c>
      <c r="M2503" s="51" t="s">
        <v>3700</v>
      </c>
      <c r="N2503" s="41" t="s">
        <v>491</v>
      </c>
      <c r="O2503" s="824"/>
      <c r="P2503" s="271"/>
      <c r="Q2503" s="825">
        <v>1200</v>
      </c>
      <c r="R2503" s="826">
        <v>520</v>
      </c>
      <c r="S2503" s="827">
        <v>880</v>
      </c>
      <c r="T2503" s="828">
        <v>860</v>
      </c>
      <c r="U2503" s="829">
        <v>550</v>
      </c>
      <c r="V2503" s="830">
        <f t="shared" ref="V2503" si="2488">SUM(Q2503:U2504)</f>
        <v>4010</v>
      </c>
      <c r="W2503" s="824" t="s">
        <v>3918</v>
      </c>
      <c r="X2503" s="824"/>
      <c r="Y2503" s="706"/>
      <c r="Z2503" s="824"/>
    </row>
    <row r="2504" spans="1:26">
      <c r="A2504" s="887" t="s">
        <v>1654</v>
      </c>
      <c r="B2504" s="817"/>
      <c r="C2504" s="831" t="s">
        <v>640</v>
      </c>
      <c r="D2504" s="819" t="s">
        <v>2</v>
      </c>
      <c r="E2504" s="854" t="s">
        <v>630</v>
      </c>
      <c r="F2504" s="851" t="s">
        <v>78</v>
      </c>
      <c r="G2504" s="822" t="s">
        <v>40</v>
      </c>
      <c r="H2504" s="835" t="s">
        <v>88</v>
      </c>
      <c r="I2504" s="845"/>
      <c r="J2504" s="845"/>
      <c r="K2504" s="42"/>
      <c r="L2504" s="42"/>
      <c r="M2504" s="51"/>
      <c r="N2504" s="42"/>
      <c r="O2504" s="824"/>
      <c r="P2504" s="271"/>
      <c r="Q2504" s="825"/>
      <c r="R2504" s="826"/>
      <c r="S2504" s="827"/>
      <c r="T2504" s="828"/>
      <c r="U2504" s="829"/>
      <c r="V2504" s="830"/>
      <c r="W2504" s="824" t="s">
        <v>3918</v>
      </c>
      <c r="X2504" s="824"/>
      <c r="Y2504" s="706"/>
      <c r="Z2504" s="824"/>
    </row>
    <row r="2505" spans="1:26">
      <c r="A2505" s="887" t="s">
        <v>1654</v>
      </c>
      <c r="B2505" s="817" t="s">
        <v>1669</v>
      </c>
      <c r="C2505" s="831" t="s">
        <v>126</v>
      </c>
      <c r="D2505" s="819" t="str">
        <f t="shared" ref="D2505" si="2489">B2505&amp;" "&amp;" "&amp;C2505</f>
        <v>B2-015  メトロゴースト</v>
      </c>
      <c r="E2505" s="854" t="s">
        <v>630</v>
      </c>
      <c r="F2505" s="851" t="s">
        <v>78</v>
      </c>
      <c r="G2505" s="833" t="s">
        <v>19</v>
      </c>
      <c r="H2505" s="835" t="s">
        <v>88</v>
      </c>
      <c r="I2505" s="845"/>
      <c r="J2505" s="845"/>
      <c r="K2505" s="46" t="s">
        <v>21</v>
      </c>
      <c r="L2505" s="41" t="s">
        <v>131</v>
      </c>
      <c r="M2505" s="37" t="s">
        <v>1894</v>
      </c>
      <c r="N2505" s="41" t="s">
        <v>494</v>
      </c>
      <c r="O2505" s="824"/>
      <c r="P2505" s="271"/>
      <c r="Q2505" s="825">
        <v>1120</v>
      </c>
      <c r="R2505" s="826">
        <v>800</v>
      </c>
      <c r="S2505" s="827">
        <v>910</v>
      </c>
      <c r="T2505" s="828">
        <v>800</v>
      </c>
      <c r="U2505" s="829">
        <v>400</v>
      </c>
      <c r="V2505" s="830">
        <f t="shared" ref="V2505" si="2490">SUM(Q2505:U2506)</f>
        <v>4030</v>
      </c>
      <c r="W2505" s="443" t="s">
        <v>3918</v>
      </c>
      <c r="X2505" s="824"/>
      <c r="Y2505" s="706"/>
      <c r="Z2505" s="824"/>
    </row>
    <row r="2506" spans="1:26">
      <c r="A2506" s="887" t="s">
        <v>1654</v>
      </c>
      <c r="B2506" s="817"/>
      <c r="C2506" s="831" t="s">
        <v>126</v>
      </c>
      <c r="D2506" s="819" t="s">
        <v>2</v>
      </c>
      <c r="E2506" s="854" t="s">
        <v>630</v>
      </c>
      <c r="F2506" s="851" t="s">
        <v>78</v>
      </c>
      <c r="G2506" s="833" t="s">
        <v>19</v>
      </c>
      <c r="H2506" s="835" t="s">
        <v>88</v>
      </c>
      <c r="I2506" s="845"/>
      <c r="J2506" s="845"/>
      <c r="K2506" s="42"/>
      <c r="L2506" s="42"/>
      <c r="M2506" s="51"/>
      <c r="N2506" s="42"/>
      <c r="O2506" s="824"/>
      <c r="P2506" s="271"/>
      <c r="Q2506" s="825"/>
      <c r="R2506" s="826"/>
      <c r="S2506" s="827"/>
      <c r="T2506" s="828"/>
      <c r="U2506" s="829"/>
      <c r="V2506" s="830"/>
      <c r="W2506" s="443" t="s">
        <v>4681</v>
      </c>
      <c r="X2506" s="824"/>
      <c r="Y2506" s="706"/>
      <c r="Z2506" s="824"/>
    </row>
    <row r="2507" spans="1:26" ht="13.15" customHeight="1">
      <c r="A2507" s="887" t="s">
        <v>1654</v>
      </c>
      <c r="B2507" s="817" t="s">
        <v>1670</v>
      </c>
      <c r="C2507" s="831" t="s">
        <v>597</v>
      </c>
      <c r="D2507" s="819" t="str">
        <f t="shared" ref="D2507" si="2491">B2507&amp;" "&amp;" "&amp;C2507</f>
        <v>B2-016  デスコピオン</v>
      </c>
      <c r="E2507" s="853" t="s">
        <v>120</v>
      </c>
      <c r="F2507" s="857" t="s">
        <v>128</v>
      </c>
      <c r="G2507" s="833" t="s">
        <v>19</v>
      </c>
      <c r="H2507" s="835" t="s">
        <v>88</v>
      </c>
      <c r="I2507" s="845"/>
      <c r="J2507" s="845"/>
      <c r="K2507" s="50" t="s">
        <v>21</v>
      </c>
      <c r="L2507" s="47" t="s">
        <v>270</v>
      </c>
      <c r="M2507" s="51" t="s">
        <v>1965</v>
      </c>
      <c r="N2507" s="41" t="s">
        <v>494</v>
      </c>
      <c r="O2507" s="824"/>
      <c r="P2507" s="271"/>
      <c r="Q2507" s="825">
        <v>1810</v>
      </c>
      <c r="R2507" s="826">
        <v>1200</v>
      </c>
      <c r="S2507" s="827">
        <v>510</v>
      </c>
      <c r="T2507" s="828">
        <v>980</v>
      </c>
      <c r="U2507" s="829">
        <v>1270</v>
      </c>
      <c r="V2507" s="830">
        <f t="shared" ref="V2507" si="2492">SUM(Q2507:U2508)</f>
        <v>5770</v>
      </c>
      <c r="X2507" s="824"/>
      <c r="Y2507" s="706"/>
      <c r="Z2507" s="824"/>
    </row>
    <row r="2508" spans="1:26">
      <c r="A2508" s="887" t="s">
        <v>1654</v>
      </c>
      <c r="B2508" s="817"/>
      <c r="C2508" s="831" t="s">
        <v>597</v>
      </c>
      <c r="D2508" s="819" t="s">
        <v>2</v>
      </c>
      <c r="E2508" s="853" t="s">
        <v>120</v>
      </c>
      <c r="F2508" s="857" t="s">
        <v>128</v>
      </c>
      <c r="G2508" s="833" t="s">
        <v>19</v>
      </c>
      <c r="H2508" s="835" t="s">
        <v>88</v>
      </c>
      <c r="I2508" s="845"/>
      <c r="J2508" s="845"/>
      <c r="K2508" s="42"/>
      <c r="L2508" s="42"/>
      <c r="M2508" s="51"/>
      <c r="N2508" s="42"/>
      <c r="O2508" s="824"/>
      <c r="P2508" s="271"/>
      <c r="Q2508" s="825"/>
      <c r="R2508" s="826"/>
      <c r="S2508" s="827"/>
      <c r="T2508" s="828"/>
      <c r="U2508" s="829"/>
      <c r="V2508" s="830"/>
      <c r="X2508" s="824"/>
      <c r="Y2508" s="706"/>
      <c r="Z2508" s="824"/>
    </row>
    <row r="2509" spans="1:26">
      <c r="A2509" s="887" t="s">
        <v>1654</v>
      </c>
      <c r="B2509" s="817" t="s">
        <v>1671</v>
      </c>
      <c r="C2509" s="831" t="s">
        <v>200</v>
      </c>
      <c r="D2509" s="819" t="str">
        <f t="shared" ref="D2509" si="2493">B2509&amp;" "&amp;" "&amp;C2509</f>
        <v>B2-017  妖剣士オーレン</v>
      </c>
      <c r="E2509" s="853" t="s">
        <v>120</v>
      </c>
      <c r="F2509" s="856" t="s">
        <v>129</v>
      </c>
      <c r="G2509" s="833" t="s">
        <v>19</v>
      </c>
      <c r="H2509" s="833" t="s">
        <v>19</v>
      </c>
      <c r="I2509" s="845"/>
      <c r="J2509" s="845"/>
      <c r="K2509" s="46" t="s">
        <v>21</v>
      </c>
      <c r="L2509" s="41" t="s">
        <v>131</v>
      </c>
      <c r="M2509" s="39" t="s">
        <v>3722</v>
      </c>
      <c r="N2509" s="41" t="s">
        <v>496</v>
      </c>
      <c r="O2509" s="824"/>
      <c r="P2509" s="271"/>
      <c r="Q2509" s="825">
        <v>1690</v>
      </c>
      <c r="R2509" s="826">
        <v>1050</v>
      </c>
      <c r="S2509" s="827">
        <v>770</v>
      </c>
      <c r="T2509" s="828">
        <v>1200</v>
      </c>
      <c r="U2509" s="829">
        <v>1060</v>
      </c>
      <c r="V2509" s="830">
        <f t="shared" ref="V2509" si="2494">SUM(Q2509:U2510)</f>
        <v>5770</v>
      </c>
      <c r="W2509" s="824" t="s">
        <v>3400</v>
      </c>
      <c r="X2509" s="824"/>
      <c r="Y2509" s="706"/>
      <c r="Z2509" s="824"/>
    </row>
    <row r="2510" spans="1:26">
      <c r="A2510" s="887" t="s">
        <v>1654</v>
      </c>
      <c r="B2510" s="817"/>
      <c r="C2510" s="831" t="s">
        <v>200</v>
      </c>
      <c r="D2510" s="819" t="s">
        <v>2</v>
      </c>
      <c r="E2510" s="853" t="s">
        <v>120</v>
      </c>
      <c r="F2510" s="856" t="s">
        <v>129</v>
      </c>
      <c r="G2510" s="833" t="s">
        <v>19</v>
      </c>
      <c r="H2510" s="833" t="s">
        <v>19</v>
      </c>
      <c r="I2510" s="845"/>
      <c r="J2510" s="845"/>
      <c r="K2510" s="42"/>
      <c r="L2510" s="42"/>
      <c r="M2510" s="51"/>
      <c r="N2510" s="42"/>
      <c r="O2510" s="824"/>
      <c r="P2510" s="271"/>
      <c r="Q2510" s="825"/>
      <c r="R2510" s="826"/>
      <c r="S2510" s="827"/>
      <c r="T2510" s="828"/>
      <c r="U2510" s="829"/>
      <c r="V2510" s="830"/>
      <c r="W2510" s="824" t="s">
        <v>3400</v>
      </c>
      <c r="X2510" s="824"/>
      <c r="Y2510" s="706"/>
      <c r="Z2510" s="824"/>
    </row>
    <row r="2511" spans="1:26">
      <c r="A2511" s="887" t="s">
        <v>1654</v>
      </c>
      <c r="B2511" s="817" t="s">
        <v>1672</v>
      </c>
      <c r="C2511" s="831" t="s">
        <v>1642</v>
      </c>
      <c r="D2511" s="819" t="str">
        <f t="shared" ref="D2511" si="2495">B2511&amp;" "&amp;" "&amp;C2511</f>
        <v>B2-018  破戒王ベルムド</v>
      </c>
      <c r="E2511" s="853" t="s">
        <v>120</v>
      </c>
      <c r="F2511" s="852" t="s">
        <v>75</v>
      </c>
      <c r="G2511" s="833" t="s">
        <v>19</v>
      </c>
      <c r="H2511" s="833" t="s">
        <v>19</v>
      </c>
      <c r="I2511" s="845"/>
      <c r="J2511" s="845"/>
      <c r="K2511" s="8" t="s">
        <v>99</v>
      </c>
      <c r="L2511" s="47" t="s">
        <v>506</v>
      </c>
      <c r="M2511" s="51" t="s">
        <v>3723</v>
      </c>
      <c r="N2511" s="41" t="s">
        <v>491</v>
      </c>
      <c r="O2511" s="824"/>
      <c r="P2511" s="271"/>
      <c r="Q2511" s="825">
        <v>2030</v>
      </c>
      <c r="R2511" s="826">
        <v>1270</v>
      </c>
      <c r="S2511" s="827">
        <v>650</v>
      </c>
      <c r="T2511" s="828">
        <v>1040</v>
      </c>
      <c r="U2511" s="829">
        <v>820</v>
      </c>
      <c r="V2511" s="830">
        <f t="shared" ref="V2511" si="2496">SUM(Q2511:U2512)</f>
        <v>5810</v>
      </c>
      <c r="X2511" s="824"/>
      <c r="Y2511" s="706"/>
      <c r="Z2511" s="824"/>
    </row>
    <row r="2512" spans="1:26">
      <c r="A2512" s="887" t="s">
        <v>1654</v>
      </c>
      <c r="B2512" s="817"/>
      <c r="C2512" s="831" t="s">
        <v>1642</v>
      </c>
      <c r="D2512" s="819" t="s">
        <v>2</v>
      </c>
      <c r="E2512" s="853" t="s">
        <v>120</v>
      </c>
      <c r="F2512" s="852" t="s">
        <v>75</v>
      </c>
      <c r="G2512" s="833" t="s">
        <v>19</v>
      </c>
      <c r="H2512" s="833" t="s">
        <v>19</v>
      </c>
      <c r="I2512" s="845"/>
      <c r="J2512" s="845"/>
      <c r="K2512" s="42"/>
      <c r="L2512" s="42"/>
      <c r="M2512" s="51"/>
      <c r="N2512" s="42"/>
      <c r="O2512" s="824"/>
      <c r="P2512" s="271"/>
      <c r="Q2512" s="825"/>
      <c r="R2512" s="826"/>
      <c r="S2512" s="827"/>
      <c r="T2512" s="828"/>
      <c r="U2512" s="829"/>
      <c r="V2512" s="830"/>
      <c r="X2512" s="824"/>
      <c r="Y2512" s="706"/>
      <c r="Z2512" s="824"/>
    </row>
    <row r="2513" spans="1:26">
      <c r="A2513" s="887" t="s">
        <v>1654</v>
      </c>
      <c r="B2513" s="817" t="s">
        <v>1673</v>
      </c>
      <c r="C2513" s="831" t="s">
        <v>38</v>
      </c>
      <c r="D2513" s="819" t="str">
        <f t="shared" ref="D2513" si="2497">B2513&amp;" "&amp;" "&amp;C2513</f>
        <v>B2-019  ポップ</v>
      </c>
      <c r="E2513" s="853" t="s">
        <v>120</v>
      </c>
      <c r="F2513" s="821" t="s">
        <v>34</v>
      </c>
      <c r="G2513" s="822" t="s">
        <v>40</v>
      </c>
      <c r="H2513" s="822" t="s">
        <v>40</v>
      </c>
      <c r="I2513" s="845"/>
      <c r="J2513" s="845"/>
      <c r="K2513" s="50" t="s">
        <v>21</v>
      </c>
      <c r="L2513" s="47" t="s">
        <v>506</v>
      </c>
      <c r="M2513" s="51" t="s">
        <v>1849</v>
      </c>
      <c r="N2513" s="41" t="s">
        <v>494</v>
      </c>
      <c r="O2513" s="824"/>
      <c r="P2513" s="271"/>
      <c r="Q2513" s="825">
        <v>1670</v>
      </c>
      <c r="R2513" s="826">
        <v>570</v>
      </c>
      <c r="S2513" s="827">
        <v>1410</v>
      </c>
      <c r="T2513" s="828">
        <v>930</v>
      </c>
      <c r="U2513" s="829">
        <v>800</v>
      </c>
      <c r="V2513" s="830">
        <f t="shared" ref="V2513" si="2498">SUM(Q2513:U2514)</f>
        <v>5380</v>
      </c>
      <c r="W2513" s="824" t="s">
        <v>3389</v>
      </c>
      <c r="X2513" s="824"/>
      <c r="Y2513" s="706"/>
      <c r="Z2513" s="824"/>
    </row>
    <row r="2514" spans="1:26">
      <c r="A2514" s="887" t="s">
        <v>1654</v>
      </c>
      <c r="B2514" s="817"/>
      <c r="C2514" s="831" t="s">
        <v>38</v>
      </c>
      <c r="D2514" s="819" t="s">
        <v>2</v>
      </c>
      <c r="E2514" s="853" t="s">
        <v>120</v>
      </c>
      <c r="F2514" s="821" t="s">
        <v>34</v>
      </c>
      <c r="G2514" s="822" t="s">
        <v>40</v>
      </c>
      <c r="H2514" s="822" t="s">
        <v>40</v>
      </c>
      <c r="I2514" s="845"/>
      <c r="J2514" s="845"/>
      <c r="K2514" s="42"/>
      <c r="L2514" s="42"/>
      <c r="M2514" s="51"/>
      <c r="N2514" s="42"/>
      <c r="O2514" s="824"/>
      <c r="P2514" s="271"/>
      <c r="Q2514" s="825"/>
      <c r="R2514" s="826"/>
      <c r="S2514" s="827"/>
      <c r="T2514" s="828"/>
      <c r="U2514" s="829"/>
      <c r="V2514" s="830"/>
      <c r="W2514" s="824" t="s">
        <v>3389</v>
      </c>
      <c r="X2514" s="824"/>
      <c r="Y2514" s="706"/>
      <c r="Z2514" s="824"/>
    </row>
    <row r="2515" spans="1:26">
      <c r="A2515" s="887" t="s">
        <v>1654</v>
      </c>
      <c r="B2515" s="817" t="s">
        <v>1674</v>
      </c>
      <c r="C2515" s="818" t="s">
        <v>247</v>
      </c>
      <c r="D2515" s="819" t="str">
        <f t="shared" ref="D2515" si="2499">B2515&amp;" "&amp;" "&amp;C2515</f>
        <v>B2-020  ザボエラ</v>
      </c>
      <c r="E2515" s="853" t="s">
        <v>120</v>
      </c>
      <c r="F2515" s="852" t="s">
        <v>75</v>
      </c>
      <c r="G2515" s="835" t="s">
        <v>88</v>
      </c>
      <c r="H2515" s="822" t="s">
        <v>40</v>
      </c>
      <c r="I2515" s="845"/>
      <c r="J2515" s="845"/>
      <c r="K2515" s="8" t="s">
        <v>99</v>
      </c>
      <c r="L2515" s="47" t="s">
        <v>506</v>
      </c>
      <c r="M2515" s="51" t="s">
        <v>3681</v>
      </c>
      <c r="N2515" s="41" t="s">
        <v>491</v>
      </c>
      <c r="O2515" s="824"/>
      <c r="P2515" s="271"/>
      <c r="Q2515" s="825">
        <v>1610</v>
      </c>
      <c r="R2515" s="826">
        <v>550</v>
      </c>
      <c r="S2515" s="827">
        <v>1410</v>
      </c>
      <c r="T2515" s="828">
        <v>1190</v>
      </c>
      <c r="U2515" s="829">
        <v>620</v>
      </c>
      <c r="V2515" s="830">
        <f t="shared" ref="V2515" si="2500">SUM(Q2515:U2516)</f>
        <v>5380</v>
      </c>
      <c r="W2515" s="824" t="s">
        <v>4687</v>
      </c>
      <c r="X2515" s="824"/>
      <c r="Y2515" s="706"/>
      <c r="Z2515" s="824"/>
    </row>
    <row r="2516" spans="1:26">
      <c r="A2516" s="887" t="s">
        <v>1654</v>
      </c>
      <c r="B2516" s="817"/>
      <c r="C2516" s="818" t="s">
        <v>247</v>
      </c>
      <c r="D2516" s="819" t="s">
        <v>2</v>
      </c>
      <c r="E2516" s="853" t="s">
        <v>120</v>
      </c>
      <c r="F2516" s="852" t="s">
        <v>75</v>
      </c>
      <c r="G2516" s="835" t="s">
        <v>88</v>
      </c>
      <c r="H2516" s="822" t="s">
        <v>40</v>
      </c>
      <c r="I2516" s="845"/>
      <c r="J2516" s="845"/>
      <c r="K2516" s="42"/>
      <c r="L2516" s="42"/>
      <c r="M2516" s="51"/>
      <c r="N2516" s="42"/>
      <c r="O2516" s="824"/>
      <c r="P2516" s="271"/>
      <c r="Q2516" s="825"/>
      <c r="R2516" s="826"/>
      <c r="S2516" s="827"/>
      <c r="T2516" s="828"/>
      <c r="U2516" s="829"/>
      <c r="V2516" s="830"/>
      <c r="W2516" s="824" t="s">
        <v>4687</v>
      </c>
      <c r="X2516" s="824"/>
      <c r="Y2516" s="706"/>
      <c r="Z2516" s="824"/>
    </row>
    <row r="2517" spans="1:26">
      <c r="A2517" s="887" t="s">
        <v>1654</v>
      </c>
      <c r="B2517" s="817" t="s">
        <v>1675</v>
      </c>
      <c r="C2517" s="818" t="s">
        <v>318</v>
      </c>
      <c r="D2517" s="819" t="str">
        <f t="shared" ref="D2517" si="2501">B2517&amp;" "&amp;" "&amp;C2517</f>
        <v>B2-021  マミー</v>
      </c>
      <c r="E2517" s="853" t="s">
        <v>120</v>
      </c>
      <c r="F2517" s="856" t="s">
        <v>129</v>
      </c>
      <c r="G2517" s="833" t="s">
        <v>19</v>
      </c>
      <c r="H2517" s="833" t="s">
        <v>19</v>
      </c>
      <c r="I2517" s="845"/>
      <c r="J2517" s="845"/>
      <c r="K2517" s="7" t="s">
        <v>37</v>
      </c>
      <c r="L2517" s="41" t="s">
        <v>98</v>
      </c>
      <c r="M2517" s="51" t="s">
        <v>1433</v>
      </c>
      <c r="N2517" s="41" t="s">
        <v>491</v>
      </c>
      <c r="O2517" s="824"/>
      <c r="P2517" s="271"/>
      <c r="Q2517" s="825">
        <v>1610</v>
      </c>
      <c r="R2517" s="826">
        <v>1070</v>
      </c>
      <c r="S2517" s="827">
        <v>550</v>
      </c>
      <c r="T2517" s="828">
        <v>720</v>
      </c>
      <c r="U2517" s="829">
        <v>1140</v>
      </c>
      <c r="V2517" s="830">
        <f t="shared" ref="V2517" si="2502">SUM(Q2517:U2518)</f>
        <v>5090</v>
      </c>
      <c r="X2517" s="824"/>
      <c r="Y2517" s="706"/>
      <c r="Z2517" s="824"/>
    </row>
    <row r="2518" spans="1:26">
      <c r="A2518" s="887" t="s">
        <v>1654</v>
      </c>
      <c r="B2518" s="817"/>
      <c r="C2518" s="818" t="s">
        <v>318</v>
      </c>
      <c r="D2518" s="819" t="s">
        <v>2</v>
      </c>
      <c r="E2518" s="853" t="s">
        <v>120</v>
      </c>
      <c r="F2518" s="856" t="s">
        <v>129</v>
      </c>
      <c r="G2518" s="833" t="s">
        <v>19</v>
      </c>
      <c r="H2518" s="833" t="s">
        <v>19</v>
      </c>
      <c r="I2518" s="845"/>
      <c r="J2518" s="845"/>
      <c r="K2518" s="42"/>
      <c r="L2518" s="42"/>
      <c r="M2518" s="51"/>
      <c r="N2518" s="42"/>
      <c r="O2518" s="824"/>
      <c r="P2518" s="271"/>
      <c r="Q2518" s="825"/>
      <c r="R2518" s="826"/>
      <c r="S2518" s="827"/>
      <c r="T2518" s="828"/>
      <c r="U2518" s="829"/>
      <c r="V2518" s="830"/>
      <c r="X2518" s="824"/>
      <c r="Y2518" s="706"/>
      <c r="Z2518" s="824"/>
    </row>
    <row r="2519" spans="1:26">
      <c r="A2519" s="887" t="s">
        <v>1654</v>
      </c>
      <c r="B2519" s="817" t="s">
        <v>1676</v>
      </c>
      <c r="C2519" s="831" t="s">
        <v>182</v>
      </c>
      <c r="D2519" s="819" t="str">
        <f t="shared" ref="D2519" si="2503">B2519&amp;" "&amp;" "&amp;C2519</f>
        <v>B2-022  スカイドラゴン</v>
      </c>
      <c r="E2519" s="853" t="s">
        <v>120</v>
      </c>
      <c r="F2519" s="832" t="s">
        <v>35</v>
      </c>
      <c r="G2519" s="842" t="s">
        <v>89</v>
      </c>
      <c r="H2519" s="842" t="s">
        <v>89</v>
      </c>
      <c r="I2519" s="845"/>
      <c r="J2519" s="845"/>
      <c r="K2519" s="50" t="s">
        <v>21</v>
      </c>
      <c r="L2519" s="47" t="s">
        <v>107</v>
      </c>
      <c r="M2519" s="51" t="s">
        <v>1863</v>
      </c>
      <c r="N2519" s="41" t="s">
        <v>491</v>
      </c>
      <c r="O2519" s="824"/>
      <c r="P2519" s="271"/>
      <c r="Q2519" s="825">
        <v>1670</v>
      </c>
      <c r="R2519" s="826">
        <v>1240</v>
      </c>
      <c r="S2519" s="827">
        <v>670</v>
      </c>
      <c r="T2519" s="828">
        <v>930</v>
      </c>
      <c r="U2519" s="829">
        <v>840</v>
      </c>
      <c r="V2519" s="830">
        <f t="shared" ref="V2519" si="2504">SUM(Q2519:U2520)</f>
        <v>5350</v>
      </c>
      <c r="X2519" s="824"/>
      <c r="Y2519" s="706"/>
      <c r="Z2519" s="824"/>
    </row>
    <row r="2520" spans="1:26">
      <c r="A2520" s="887" t="s">
        <v>1654</v>
      </c>
      <c r="B2520" s="817"/>
      <c r="C2520" s="831" t="s">
        <v>182</v>
      </c>
      <c r="D2520" s="819" t="s">
        <v>2</v>
      </c>
      <c r="E2520" s="853" t="s">
        <v>120</v>
      </c>
      <c r="F2520" s="832" t="s">
        <v>35</v>
      </c>
      <c r="G2520" s="842" t="s">
        <v>89</v>
      </c>
      <c r="H2520" s="842" t="s">
        <v>89</v>
      </c>
      <c r="I2520" s="845"/>
      <c r="J2520" s="845"/>
      <c r="K2520" s="42"/>
      <c r="L2520" s="42"/>
      <c r="M2520" s="51"/>
      <c r="N2520" s="42"/>
      <c r="O2520" s="824"/>
      <c r="P2520" s="271"/>
      <c r="Q2520" s="825"/>
      <c r="R2520" s="826"/>
      <c r="S2520" s="827"/>
      <c r="T2520" s="828"/>
      <c r="U2520" s="829"/>
      <c r="V2520" s="830"/>
      <c r="X2520" s="824"/>
      <c r="Y2520" s="706"/>
      <c r="Z2520" s="824"/>
    </row>
    <row r="2521" spans="1:26">
      <c r="A2521" s="887" t="s">
        <v>1654</v>
      </c>
      <c r="B2521" s="817" t="s">
        <v>1677</v>
      </c>
      <c r="C2521" s="831" t="s">
        <v>2</v>
      </c>
      <c r="D2521" s="819" t="str">
        <f t="shared" ref="D2521" si="2505">B2521&amp;" "&amp;" "&amp;C2521</f>
        <v>B2-023  ダイ</v>
      </c>
      <c r="E2521" s="850" t="s">
        <v>36</v>
      </c>
      <c r="F2521" s="821" t="s">
        <v>34</v>
      </c>
      <c r="G2521" s="833" t="s">
        <v>19</v>
      </c>
      <c r="H2521" s="833" t="s">
        <v>19</v>
      </c>
      <c r="I2521" s="845"/>
      <c r="J2521" s="845"/>
      <c r="K2521" s="50" t="s">
        <v>21</v>
      </c>
      <c r="L2521" s="47" t="s">
        <v>105</v>
      </c>
      <c r="M2521" s="51" t="s">
        <v>1966</v>
      </c>
      <c r="N2521" s="41" t="s">
        <v>491</v>
      </c>
      <c r="O2521" s="824"/>
      <c r="P2521" s="271"/>
      <c r="Q2521" s="825">
        <v>2050</v>
      </c>
      <c r="R2521" s="826">
        <v>1510</v>
      </c>
      <c r="S2521" s="827">
        <v>820</v>
      </c>
      <c r="T2521" s="828">
        <v>1190</v>
      </c>
      <c r="U2521" s="829">
        <v>960</v>
      </c>
      <c r="V2521" s="830">
        <f t="shared" ref="V2521" si="2506">SUM(Q2521:U2522)</f>
        <v>6530</v>
      </c>
      <c r="W2521" s="824" t="s">
        <v>3389</v>
      </c>
      <c r="X2521" s="824"/>
      <c r="Y2521" s="706"/>
      <c r="Z2521" s="824"/>
    </row>
    <row r="2522" spans="1:26">
      <c r="A2522" s="887" t="s">
        <v>1654</v>
      </c>
      <c r="B2522" s="817"/>
      <c r="C2522" s="831" t="s">
        <v>2</v>
      </c>
      <c r="D2522" s="819" t="s">
        <v>2</v>
      </c>
      <c r="E2522" s="850" t="s">
        <v>36</v>
      </c>
      <c r="F2522" s="821" t="s">
        <v>34</v>
      </c>
      <c r="G2522" s="833" t="s">
        <v>19</v>
      </c>
      <c r="H2522" s="833" t="s">
        <v>19</v>
      </c>
      <c r="I2522" s="845"/>
      <c r="J2522" s="845"/>
      <c r="K2522" s="50" t="s">
        <v>21</v>
      </c>
      <c r="L2522" s="47" t="s">
        <v>270</v>
      </c>
      <c r="M2522" s="51" t="s">
        <v>1967</v>
      </c>
      <c r="N2522" s="42" t="s">
        <v>491</v>
      </c>
      <c r="O2522" s="824"/>
      <c r="P2522" s="271"/>
      <c r="Q2522" s="825"/>
      <c r="R2522" s="826"/>
      <c r="S2522" s="827"/>
      <c r="T2522" s="828"/>
      <c r="U2522" s="829"/>
      <c r="V2522" s="830"/>
      <c r="W2522" s="824" t="s">
        <v>3389</v>
      </c>
      <c r="X2522" s="824"/>
      <c r="Y2522" s="706"/>
      <c r="Z2522" s="824"/>
    </row>
    <row r="2523" spans="1:26">
      <c r="A2523" s="887" t="s">
        <v>1654</v>
      </c>
      <c r="B2523" s="817" t="s">
        <v>1678</v>
      </c>
      <c r="C2523" s="831" t="s">
        <v>42</v>
      </c>
      <c r="D2523" s="819" t="str">
        <f t="shared" ref="D2523" si="2507">B2523&amp;" "&amp;" "&amp;C2523</f>
        <v>B2-024  レオナ</v>
      </c>
      <c r="E2523" s="850" t="s">
        <v>36</v>
      </c>
      <c r="F2523" s="821" t="s">
        <v>34</v>
      </c>
      <c r="G2523" s="822" t="s">
        <v>40</v>
      </c>
      <c r="H2523" s="843" t="s">
        <v>80</v>
      </c>
      <c r="I2523" s="845"/>
      <c r="J2523" s="845"/>
      <c r="K2523" s="7" t="s">
        <v>37</v>
      </c>
      <c r="L2523" s="41" t="s">
        <v>98</v>
      </c>
      <c r="M2523" s="37" t="s">
        <v>1968</v>
      </c>
      <c r="N2523" s="41" t="s">
        <v>1441</v>
      </c>
      <c r="O2523" s="824"/>
      <c r="P2523" s="271"/>
      <c r="Q2523" s="825">
        <v>1860</v>
      </c>
      <c r="R2523" s="826">
        <v>670</v>
      </c>
      <c r="S2523" s="827">
        <v>1650</v>
      </c>
      <c r="T2523" s="828">
        <v>1270</v>
      </c>
      <c r="U2523" s="829">
        <v>1020</v>
      </c>
      <c r="V2523" s="830">
        <f t="shared" ref="V2523" si="2508">SUM(Q2523:U2524)</f>
        <v>6470</v>
      </c>
      <c r="W2523" s="824" t="s">
        <v>3389</v>
      </c>
      <c r="X2523" s="824"/>
      <c r="Y2523" s="859" t="s">
        <v>5495</v>
      </c>
      <c r="Z2523" s="824"/>
    </row>
    <row r="2524" spans="1:26">
      <c r="A2524" s="887" t="s">
        <v>1654</v>
      </c>
      <c r="B2524" s="817"/>
      <c r="C2524" s="831" t="s">
        <v>42</v>
      </c>
      <c r="D2524" s="819" t="s">
        <v>2</v>
      </c>
      <c r="E2524" s="850" t="s">
        <v>36</v>
      </c>
      <c r="F2524" s="821" t="s">
        <v>34</v>
      </c>
      <c r="G2524" s="822" t="s">
        <v>40</v>
      </c>
      <c r="H2524" s="843" t="s">
        <v>80</v>
      </c>
      <c r="I2524" s="845"/>
      <c r="J2524" s="845"/>
      <c r="K2524" s="11" t="s">
        <v>81</v>
      </c>
      <c r="L2524" s="47" t="s">
        <v>81</v>
      </c>
      <c r="M2524" s="51" t="s">
        <v>3724</v>
      </c>
      <c r="N2524" s="42" t="s">
        <v>492</v>
      </c>
      <c r="O2524" s="824"/>
      <c r="P2524" s="271"/>
      <c r="Q2524" s="825"/>
      <c r="R2524" s="826"/>
      <c r="S2524" s="827"/>
      <c r="T2524" s="828"/>
      <c r="U2524" s="829"/>
      <c r="V2524" s="830"/>
      <c r="W2524" s="824" t="s">
        <v>3389</v>
      </c>
      <c r="X2524" s="824"/>
      <c r="Y2524" s="859" t="s">
        <v>5495</v>
      </c>
      <c r="Z2524" s="824"/>
    </row>
    <row r="2525" spans="1:26">
      <c r="A2525" s="887" t="s">
        <v>1654</v>
      </c>
      <c r="B2525" s="817" t="s">
        <v>1679</v>
      </c>
      <c r="C2525" s="831" t="s">
        <v>172</v>
      </c>
      <c r="D2525" s="819" t="str">
        <f t="shared" ref="D2525" si="2509">B2525&amp;" "&amp;" "&amp;C2525</f>
        <v>B2-025  ヒュンケル</v>
      </c>
      <c r="E2525" s="850" t="s">
        <v>36</v>
      </c>
      <c r="F2525" s="821" t="s">
        <v>34</v>
      </c>
      <c r="G2525" s="833" t="s">
        <v>19</v>
      </c>
      <c r="H2525" s="833" t="s">
        <v>19</v>
      </c>
      <c r="I2525" s="845"/>
      <c r="J2525" s="845"/>
      <c r="K2525" s="7" t="s">
        <v>37</v>
      </c>
      <c r="L2525" s="41" t="s">
        <v>98</v>
      </c>
      <c r="M2525" s="51" t="s">
        <v>3725</v>
      </c>
      <c r="N2525" s="41" t="s">
        <v>1441</v>
      </c>
      <c r="O2525" s="824"/>
      <c r="P2525" s="271"/>
      <c r="Q2525" s="825">
        <v>2080</v>
      </c>
      <c r="R2525" s="826">
        <v>1490</v>
      </c>
      <c r="S2525" s="827">
        <v>670</v>
      </c>
      <c r="T2525" s="828">
        <v>1030</v>
      </c>
      <c r="U2525" s="829">
        <v>1260</v>
      </c>
      <c r="V2525" s="830">
        <f t="shared" ref="V2525" si="2510">SUM(Q2525:U2526)</f>
        <v>6530</v>
      </c>
      <c r="W2525" s="378" t="s">
        <v>3389</v>
      </c>
      <c r="X2525" s="824"/>
      <c r="Y2525" s="706"/>
      <c r="Z2525" s="824"/>
    </row>
    <row r="2526" spans="1:26">
      <c r="A2526" s="887" t="s">
        <v>1654</v>
      </c>
      <c r="B2526" s="817"/>
      <c r="C2526" s="831" t="s">
        <v>172</v>
      </c>
      <c r="D2526" s="819" t="s">
        <v>2</v>
      </c>
      <c r="E2526" s="850" t="s">
        <v>36</v>
      </c>
      <c r="F2526" s="821" t="s">
        <v>34</v>
      </c>
      <c r="G2526" s="833" t="s">
        <v>19</v>
      </c>
      <c r="H2526" s="833" t="s">
        <v>19</v>
      </c>
      <c r="I2526" s="845"/>
      <c r="J2526" s="845"/>
      <c r="K2526" s="50" t="s">
        <v>21</v>
      </c>
      <c r="L2526" s="47" t="s">
        <v>105</v>
      </c>
      <c r="M2526" s="51" t="s">
        <v>3726</v>
      </c>
      <c r="N2526" s="42" t="s">
        <v>491</v>
      </c>
      <c r="O2526" s="824"/>
      <c r="P2526" s="271"/>
      <c r="Q2526" s="825"/>
      <c r="R2526" s="826"/>
      <c r="S2526" s="827"/>
      <c r="T2526" s="828"/>
      <c r="U2526" s="829"/>
      <c r="V2526" s="830"/>
      <c r="W2526" s="380" t="s">
        <v>4450</v>
      </c>
      <c r="X2526" s="824"/>
      <c r="Y2526" s="706"/>
      <c r="Z2526" s="824"/>
    </row>
    <row r="2527" spans="1:26">
      <c r="A2527" s="887" t="s">
        <v>1654</v>
      </c>
      <c r="B2527" s="817" t="s">
        <v>1680</v>
      </c>
      <c r="C2527" s="831" t="s">
        <v>316</v>
      </c>
      <c r="D2527" s="819" t="str">
        <f t="shared" ref="D2527" si="2511">B2527&amp;" "&amp;" "&amp;C2527</f>
        <v>B2-026  鎧武装フレイザード</v>
      </c>
      <c r="E2527" s="850" t="s">
        <v>36</v>
      </c>
      <c r="F2527" s="851" t="s">
        <v>78</v>
      </c>
      <c r="G2527" s="833" t="s">
        <v>19</v>
      </c>
      <c r="H2527" s="833" t="s">
        <v>19</v>
      </c>
      <c r="I2527" s="845"/>
      <c r="J2527" s="845"/>
      <c r="K2527" s="7" t="s">
        <v>37</v>
      </c>
      <c r="L2527" s="41" t="s">
        <v>98</v>
      </c>
      <c r="M2527" s="51" t="s">
        <v>3727</v>
      </c>
      <c r="N2527" s="41" t="s">
        <v>1441</v>
      </c>
      <c r="O2527" s="824"/>
      <c r="P2527" s="271"/>
      <c r="Q2527" s="825">
        <v>2280</v>
      </c>
      <c r="R2527" s="826">
        <v>1250</v>
      </c>
      <c r="S2527" s="827">
        <v>1120</v>
      </c>
      <c r="T2527" s="828">
        <v>780</v>
      </c>
      <c r="U2527" s="829">
        <v>1090</v>
      </c>
      <c r="V2527" s="830">
        <f t="shared" ref="V2527" si="2512">SUM(Q2527:U2528)</f>
        <v>6520</v>
      </c>
      <c r="X2527" s="824"/>
      <c r="Y2527" s="706"/>
      <c r="Z2527" s="824"/>
    </row>
    <row r="2528" spans="1:26">
      <c r="A2528" s="887" t="s">
        <v>1654</v>
      </c>
      <c r="B2528" s="817"/>
      <c r="C2528" s="831" t="s">
        <v>316</v>
      </c>
      <c r="D2528" s="819" t="s">
        <v>2</v>
      </c>
      <c r="E2528" s="850" t="s">
        <v>36</v>
      </c>
      <c r="F2528" s="851" t="s">
        <v>78</v>
      </c>
      <c r="G2528" s="833" t="s">
        <v>19</v>
      </c>
      <c r="H2528" s="833" t="s">
        <v>19</v>
      </c>
      <c r="I2528" s="845"/>
      <c r="J2528" s="845"/>
      <c r="K2528" s="46" t="s">
        <v>21</v>
      </c>
      <c r="L2528" s="41" t="s">
        <v>3</v>
      </c>
      <c r="M2528" s="51" t="s">
        <v>2031</v>
      </c>
      <c r="N2528" s="42" t="s">
        <v>491</v>
      </c>
      <c r="O2528" s="824"/>
      <c r="P2528" s="271"/>
      <c r="Q2528" s="825"/>
      <c r="R2528" s="826"/>
      <c r="S2528" s="827"/>
      <c r="T2528" s="828"/>
      <c r="U2528" s="829"/>
      <c r="V2528" s="830"/>
      <c r="X2528" s="824"/>
      <c r="Y2528" s="706"/>
      <c r="Z2528" s="824"/>
    </row>
    <row r="2529" spans="1:26">
      <c r="A2529" s="887" t="s">
        <v>1654</v>
      </c>
      <c r="B2529" s="817" t="s">
        <v>1681</v>
      </c>
      <c r="C2529" s="831" t="s">
        <v>1641</v>
      </c>
      <c r="D2529" s="819" t="str">
        <f t="shared" ref="D2529" si="2513">B2529&amp;" "&amp;" "&amp;C2529</f>
        <v>B2-027  邪神レオソード</v>
      </c>
      <c r="E2529" s="850" t="s">
        <v>36</v>
      </c>
      <c r="F2529" s="840" t="s">
        <v>74</v>
      </c>
      <c r="G2529" s="833" t="s">
        <v>19</v>
      </c>
      <c r="H2529" s="833" t="s">
        <v>19</v>
      </c>
      <c r="I2529" s="845"/>
      <c r="J2529" s="845"/>
      <c r="K2529" s="7" t="s">
        <v>37</v>
      </c>
      <c r="L2529" s="41" t="s">
        <v>98</v>
      </c>
      <c r="M2529" s="51" t="s">
        <v>1969</v>
      </c>
      <c r="N2529" s="41" t="s">
        <v>492</v>
      </c>
      <c r="O2529" s="824"/>
      <c r="P2529" s="271"/>
      <c r="Q2529" s="825">
        <v>2130</v>
      </c>
      <c r="R2529" s="826">
        <v>1350</v>
      </c>
      <c r="S2529" s="827">
        <v>880</v>
      </c>
      <c r="T2529" s="828">
        <v>910</v>
      </c>
      <c r="U2529" s="829">
        <v>1180</v>
      </c>
      <c r="V2529" s="830">
        <f t="shared" ref="V2529" si="2514">SUM(Q2529:U2530)</f>
        <v>6450</v>
      </c>
      <c r="X2529" s="824"/>
      <c r="Y2529" s="706"/>
      <c r="Z2529" s="824"/>
    </row>
    <row r="2530" spans="1:26">
      <c r="A2530" s="887" t="s">
        <v>1654</v>
      </c>
      <c r="B2530" s="817"/>
      <c r="C2530" s="831" t="s">
        <v>1641</v>
      </c>
      <c r="D2530" s="819" t="s">
        <v>2</v>
      </c>
      <c r="E2530" s="850" t="s">
        <v>36</v>
      </c>
      <c r="F2530" s="840" t="s">
        <v>74</v>
      </c>
      <c r="G2530" s="833" t="s">
        <v>19</v>
      </c>
      <c r="H2530" s="833" t="s">
        <v>19</v>
      </c>
      <c r="I2530" s="845"/>
      <c r="J2530" s="845"/>
      <c r="K2530" s="50" t="s">
        <v>21</v>
      </c>
      <c r="L2530" s="47" t="s">
        <v>105</v>
      </c>
      <c r="M2530" s="51" t="s">
        <v>1970</v>
      </c>
      <c r="N2530" s="42" t="s">
        <v>491</v>
      </c>
      <c r="O2530" s="824"/>
      <c r="P2530" s="271"/>
      <c r="Q2530" s="825"/>
      <c r="R2530" s="826"/>
      <c r="S2530" s="827"/>
      <c r="T2530" s="828"/>
      <c r="U2530" s="829"/>
      <c r="V2530" s="830"/>
      <c r="X2530" s="824"/>
      <c r="Y2530" s="706"/>
      <c r="Z2530" s="824"/>
    </row>
    <row r="2531" spans="1:26">
      <c r="A2531" s="887" t="s">
        <v>1654</v>
      </c>
      <c r="B2531" s="817" t="s">
        <v>1682</v>
      </c>
      <c r="C2531" s="831" t="s">
        <v>2</v>
      </c>
      <c r="D2531" s="819" t="str">
        <f t="shared" ref="D2531" si="2515">B2531&amp;" "&amp;" "&amp;C2531</f>
        <v>B2-028  ダイ</v>
      </c>
      <c r="E2531" s="841" t="s">
        <v>54</v>
      </c>
      <c r="F2531" s="821" t="s">
        <v>34</v>
      </c>
      <c r="G2531" s="833" t="s">
        <v>19</v>
      </c>
      <c r="H2531" s="833" t="s">
        <v>19</v>
      </c>
      <c r="I2531" s="845"/>
      <c r="J2531" s="845"/>
      <c r="K2531" s="46" t="s">
        <v>21</v>
      </c>
      <c r="L2531" s="41" t="s">
        <v>131</v>
      </c>
      <c r="M2531" s="51" t="s">
        <v>1971</v>
      </c>
      <c r="N2531" s="41" t="s">
        <v>491</v>
      </c>
      <c r="O2531" s="824"/>
      <c r="P2531" s="271"/>
      <c r="Q2531" s="825">
        <v>2190</v>
      </c>
      <c r="R2531" s="826">
        <v>1590</v>
      </c>
      <c r="S2531" s="827">
        <v>900</v>
      </c>
      <c r="T2531" s="828">
        <v>1240</v>
      </c>
      <c r="U2531" s="829">
        <v>960</v>
      </c>
      <c r="V2531" s="830">
        <f t="shared" ref="V2531" si="2516">SUM(Q2531:U2532)</f>
        <v>6880</v>
      </c>
      <c r="W2531" s="824" t="s">
        <v>3389</v>
      </c>
      <c r="X2531" s="824"/>
      <c r="Y2531" s="706"/>
      <c r="Z2531" s="824"/>
    </row>
    <row r="2532" spans="1:26">
      <c r="A2532" s="887" t="s">
        <v>1654</v>
      </c>
      <c r="B2532" s="817"/>
      <c r="C2532" s="831" t="s">
        <v>2</v>
      </c>
      <c r="D2532" s="819" t="s">
        <v>2</v>
      </c>
      <c r="E2532" s="841" t="s">
        <v>54</v>
      </c>
      <c r="F2532" s="821" t="s">
        <v>34</v>
      </c>
      <c r="G2532" s="833" t="s">
        <v>19</v>
      </c>
      <c r="H2532" s="833" t="s">
        <v>19</v>
      </c>
      <c r="I2532" s="845"/>
      <c r="J2532" s="845"/>
      <c r="K2532" s="7" t="s">
        <v>37</v>
      </c>
      <c r="L2532" s="41" t="s">
        <v>98</v>
      </c>
      <c r="M2532" s="37" t="s">
        <v>1968</v>
      </c>
      <c r="N2532" s="42" t="s">
        <v>1441</v>
      </c>
      <c r="O2532" s="824"/>
      <c r="P2532" s="271"/>
      <c r="Q2532" s="825"/>
      <c r="R2532" s="826"/>
      <c r="S2532" s="827"/>
      <c r="T2532" s="828"/>
      <c r="U2532" s="829"/>
      <c r="V2532" s="830"/>
      <c r="W2532" s="824" t="s">
        <v>3389</v>
      </c>
      <c r="X2532" s="824"/>
      <c r="Y2532" s="706"/>
      <c r="Z2532" s="824"/>
    </row>
    <row r="2533" spans="1:26">
      <c r="A2533" s="887" t="s">
        <v>1654</v>
      </c>
      <c r="B2533" s="817" t="s">
        <v>1683</v>
      </c>
      <c r="C2533" s="818" t="s">
        <v>249</v>
      </c>
      <c r="D2533" s="819" t="str">
        <f t="shared" ref="D2533" si="2517">B2533&amp;" "&amp;" "&amp;C2533</f>
        <v>B2-029  フレイザード</v>
      </c>
      <c r="E2533" s="841" t="s">
        <v>54</v>
      </c>
      <c r="F2533" s="855" t="s">
        <v>130</v>
      </c>
      <c r="G2533" s="833" t="s">
        <v>19</v>
      </c>
      <c r="H2533" s="822" t="s">
        <v>40</v>
      </c>
      <c r="I2533" s="845"/>
      <c r="J2533" s="845"/>
      <c r="K2533" s="50" t="s">
        <v>21</v>
      </c>
      <c r="L2533" s="47" t="s">
        <v>105</v>
      </c>
      <c r="M2533" s="51" t="s">
        <v>1972</v>
      </c>
      <c r="N2533" s="41" t="s">
        <v>494</v>
      </c>
      <c r="O2533" s="824"/>
      <c r="P2533" s="271"/>
      <c r="Q2533" s="825">
        <v>2340</v>
      </c>
      <c r="R2533" s="826">
        <v>1310</v>
      </c>
      <c r="S2533" s="827">
        <v>1330</v>
      </c>
      <c r="T2533" s="828">
        <v>880</v>
      </c>
      <c r="U2533" s="829">
        <v>990</v>
      </c>
      <c r="V2533" s="830">
        <f t="shared" ref="V2533" si="2518">SUM(Q2533:U2534)</f>
        <v>6850</v>
      </c>
      <c r="W2533" s="194" t="s">
        <v>3393</v>
      </c>
      <c r="X2533" s="824"/>
      <c r="Y2533" s="859" t="s">
        <v>5495</v>
      </c>
      <c r="Z2533" s="824"/>
    </row>
    <row r="2534" spans="1:26">
      <c r="A2534" s="887" t="s">
        <v>1654</v>
      </c>
      <c r="B2534" s="817"/>
      <c r="C2534" s="818" t="s">
        <v>249</v>
      </c>
      <c r="D2534" s="819" t="s">
        <v>2</v>
      </c>
      <c r="E2534" s="841" t="s">
        <v>54</v>
      </c>
      <c r="F2534" s="855" t="s">
        <v>130</v>
      </c>
      <c r="G2534" s="833" t="s">
        <v>19</v>
      </c>
      <c r="H2534" s="822" t="s">
        <v>40</v>
      </c>
      <c r="I2534" s="845"/>
      <c r="J2534" s="845"/>
      <c r="K2534" s="7" t="s">
        <v>37</v>
      </c>
      <c r="L2534" s="47" t="s">
        <v>39</v>
      </c>
      <c r="M2534" s="39" t="s">
        <v>3728</v>
      </c>
      <c r="N2534" s="42" t="s">
        <v>492</v>
      </c>
      <c r="O2534" s="824"/>
      <c r="P2534" s="271"/>
      <c r="Q2534" s="825"/>
      <c r="R2534" s="826"/>
      <c r="S2534" s="827"/>
      <c r="T2534" s="828"/>
      <c r="U2534" s="829"/>
      <c r="V2534" s="830"/>
      <c r="W2534" s="194" t="s">
        <v>3395</v>
      </c>
      <c r="X2534" s="824"/>
      <c r="Y2534" s="859" t="s">
        <v>5495</v>
      </c>
      <c r="Z2534" s="824"/>
    </row>
    <row r="2535" spans="1:26">
      <c r="A2535" s="887" t="s">
        <v>1654</v>
      </c>
      <c r="B2535" s="817" t="s">
        <v>1684</v>
      </c>
      <c r="C2535" s="831" t="s">
        <v>1643</v>
      </c>
      <c r="D2535" s="819" t="str">
        <f t="shared" ref="D2535" si="2519">B2535&amp;" "&amp;" "&amp;C2535</f>
        <v>B2-030  勇者エイト</v>
      </c>
      <c r="E2535" s="841" t="s">
        <v>54</v>
      </c>
      <c r="F2535" s="821" t="s">
        <v>34</v>
      </c>
      <c r="G2535" s="833" t="s">
        <v>19</v>
      </c>
      <c r="H2535" s="833" t="s">
        <v>19</v>
      </c>
      <c r="I2535" s="845"/>
      <c r="J2535" s="845"/>
      <c r="K2535" s="46" t="s">
        <v>21</v>
      </c>
      <c r="L2535" s="41" t="s">
        <v>131</v>
      </c>
      <c r="M2535" s="51" t="s">
        <v>3729</v>
      </c>
      <c r="N2535" s="41" t="s">
        <v>491</v>
      </c>
      <c r="O2535" s="824"/>
      <c r="P2535" s="271"/>
      <c r="Q2535" s="825">
        <v>2170</v>
      </c>
      <c r="R2535" s="826">
        <v>1360</v>
      </c>
      <c r="S2535" s="827">
        <v>1050</v>
      </c>
      <c r="T2535" s="828">
        <v>1120</v>
      </c>
      <c r="U2535" s="829">
        <v>1120</v>
      </c>
      <c r="V2535" s="830">
        <f t="shared" ref="V2535" si="2520">SUM(Q2535:U2536)</f>
        <v>6820</v>
      </c>
      <c r="X2535" s="824"/>
      <c r="Y2535" s="706"/>
      <c r="Z2535" s="824"/>
    </row>
    <row r="2536" spans="1:26">
      <c r="A2536" s="887" t="s">
        <v>1654</v>
      </c>
      <c r="B2536" s="817"/>
      <c r="C2536" s="831" t="s">
        <v>1643</v>
      </c>
      <c r="D2536" s="819" t="s">
        <v>2</v>
      </c>
      <c r="E2536" s="841" t="s">
        <v>54</v>
      </c>
      <c r="F2536" s="821" t="s">
        <v>34</v>
      </c>
      <c r="G2536" s="833" t="s">
        <v>19</v>
      </c>
      <c r="H2536" s="833" t="s">
        <v>19</v>
      </c>
      <c r="I2536" s="845"/>
      <c r="J2536" s="845"/>
      <c r="K2536" s="46" t="s">
        <v>21</v>
      </c>
      <c r="L2536" s="41" t="s">
        <v>3</v>
      </c>
      <c r="M2536" s="51" t="s">
        <v>3730</v>
      </c>
      <c r="N2536" s="42" t="s">
        <v>1441</v>
      </c>
      <c r="O2536" s="824"/>
      <c r="P2536" s="271"/>
      <c r="Q2536" s="825"/>
      <c r="R2536" s="826"/>
      <c r="S2536" s="827"/>
      <c r="T2536" s="828"/>
      <c r="U2536" s="829"/>
      <c r="V2536" s="830"/>
      <c r="X2536" s="824"/>
      <c r="Y2536" s="706"/>
      <c r="Z2536" s="824"/>
    </row>
    <row r="2537" spans="1:26">
      <c r="A2537" s="887" t="s">
        <v>1654</v>
      </c>
      <c r="B2537" s="817" t="s">
        <v>1685</v>
      </c>
      <c r="C2537" s="831" t="s">
        <v>546</v>
      </c>
      <c r="D2537" s="819" t="str">
        <f t="shared" ref="D2537" si="2521">B2537&amp;" "&amp;" "&amp;C2537</f>
        <v>B2-031  ローレシアの王子</v>
      </c>
      <c r="E2537" s="841" t="s">
        <v>54</v>
      </c>
      <c r="F2537" s="821" t="s">
        <v>34</v>
      </c>
      <c r="G2537" s="833" t="s">
        <v>19</v>
      </c>
      <c r="H2537" s="833" t="s">
        <v>19</v>
      </c>
      <c r="I2537" s="845"/>
      <c r="J2537" s="845"/>
      <c r="K2537" s="50" t="s">
        <v>21</v>
      </c>
      <c r="L2537" s="47" t="s">
        <v>270</v>
      </c>
      <c r="M2537" s="51" t="s">
        <v>1973</v>
      </c>
      <c r="N2537" s="41" t="s">
        <v>496</v>
      </c>
      <c r="O2537" s="824"/>
      <c r="P2537" s="271"/>
      <c r="Q2537" s="825">
        <v>2120</v>
      </c>
      <c r="R2537" s="826">
        <v>1440</v>
      </c>
      <c r="S2537" s="827">
        <v>970</v>
      </c>
      <c r="T2537" s="828">
        <v>1090</v>
      </c>
      <c r="U2537" s="829">
        <v>1200</v>
      </c>
      <c r="V2537" s="830">
        <f t="shared" ref="V2537" si="2522">SUM(Q2537:U2538)</f>
        <v>6820</v>
      </c>
      <c r="W2537" s="824" t="s">
        <v>3396</v>
      </c>
      <c r="X2537" s="824"/>
      <c r="Y2537" s="706"/>
      <c r="Z2537" s="824"/>
    </row>
    <row r="2538" spans="1:26">
      <c r="A2538" s="887" t="s">
        <v>1654</v>
      </c>
      <c r="B2538" s="817"/>
      <c r="C2538" s="831" t="s">
        <v>546</v>
      </c>
      <c r="D2538" s="819" t="s">
        <v>2</v>
      </c>
      <c r="E2538" s="841" t="s">
        <v>54</v>
      </c>
      <c r="F2538" s="821" t="s">
        <v>34</v>
      </c>
      <c r="G2538" s="833" t="s">
        <v>19</v>
      </c>
      <c r="H2538" s="833" t="s">
        <v>19</v>
      </c>
      <c r="I2538" s="845"/>
      <c r="J2538" s="845"/>
      <c r="K2538" s="7" t="s">
        <v>37</v>
      </c>
      <c r="L2538" s="41" t="s">
        <v>98</v>
      </c>
      <c r="M2538" s="51" t="s">
        <v>1974</v>
      </c>
      <c r="N2538" s="42" t="s">
        <v>1441</v>
      </c>
      <c r="O2538" s="824"/>
      <c r="P2538" s="271"/>
      <c r="Q2538" s="825"/>
      <c r="R2538" s="826"/>
      <c r="S2538" s="827"/>
      <c r="T2538" s="828"/>
      <c r="U2538" s="829"/>
      <c r="V2538" s="830"/>
      <c r="W2538" s="824" t="s">
        <v>3396</v>
      </c>
      <c r="X2538" s="824"/>
      <c r="Y2538" s="706"/>
      <c r="Z2538" s="824"/>
    </row>
    <row r="2539" spans="1:26">
      <c r="A2539" s="887" t="s">
        <v>1654</v>
      </c>
      <c r="B2539" s="817" t="s">
        <v>1686</v>
      </c>
      <c r="C2539" s="818" t="s">
        <v>596</v>
      </c>
      <c r="D2539" s="819" t="str">
        <f t="shared" ref="D2539" si="2523">B2539&amp;" "&amp;" "&amp;C2539</f>
        <v>B2-032  ハドラー</v>
      </c>
      <c r="E2539" s="820" t="s">
        <v>2700</v>
      </c>
      <c r="F2539" s="840" t="s">
        <v>74</v>
      </c>
      <c r="G2539" s="833" t="s">
        <v>19</v>
      </c>
      <c r="H2539" s="842" t="s">
        <v>89</v>
      </c>
      <c r="I2539" s="845"/>
      <c r="J2539" s="845"/>
      <c r="K2539" s="50" t="s">
        <v>21</v>
      </c>
      <c r="L2539" s="47" t="s">
        <v>105</v>
      </c>
      <c r="M2539" s="51" t="s">
        <v>1975</v>
      </c>
      <c r="N2539" s="41" t="s">
        <v>491</v>
      </c>
      <c r="O2539" s="824"/>
      <c r="P2539" s="271"/>
      <c r="Q2539" s="825">
        <v>2330</v>
      </c>
      <c r="R2539" s="826">
        <v>1340</v>
      </c>
      <c r="S2539" s="827">
        <v>1240</v>
      </c>
      <c r="T2539" s="828">
        <v>1050</v>
      </c>
      <c r="U2539" s="829">
        <v>1260</v>
      </c>
      <c r="V2539" s="830">
        <f t="shared" ref="V2539" si="2524">SUM(Q2539:U2540)</f>
        <v>7220</v>
      </c>
      <c r="X2539" s="824"/>
      <c r="Y2539" s="706"/>
      <c r="Z2539" s="824"/>
    </row>
    <row r="2540" spans="1:26">
      <c r="A2540" s="887" t="s">
        <v>1654</v>
      </c>
      <c r="B2540" s="817"/>
      <c r="C2540" s="818" t="s">
        <v>596</v>
      </c>
      <c r="D2540" s="819" t="s">
        <v>2</v>
      </c>
      <c r="E2540" s="820" t="s">
        <v>2700</v>
      </c>
      <c r="F2540" s="840" t="s">
        <v>74</v>
      </c>
      <c r="G2540" s="833" t="s">
        <v>19</v>
      </c>
      <c r="H2540" s="842" t="s">
        <v>89</v>
      </c>
      <c r="I2540" s="845"/>
      <c r="J2540" s="845"/>
      <c r="K2540" s="50" t="s">
        <v>21</v>
      </c>
      <c r="L2540" s="47" t="s">
        <v>270</v>
      </c>
      <c r="M2540" s="51" t="s">
        <v>1976</v>
      </c>
      <c r="N2540" s="42" t="s">
        <v>491</v>
      </c>
      <c r="O2540" s="824"/>
      <c r="P2540" s="271"/>
      <c r="Q2540" s="825"/>
      <c r="R2540" s="826"/>
      <c r="S2540" s="827"/>
      <c r="T2540" s="828"/>
      <c r="U2540" s="829"/>
      <c r="V2540" s="830"/>
      <c r="X2540" s="824"/>
      <c r="Y2540" s="706"/>
      <c r="Z2540" s="824"/>
    </row>
    <row r="2541" spans="1:26">
      <c r="A2541" s="887" t="s">
        <v>1687</v>
      </c>
      <c r="B2541" s="817" t="s">
        <v>1688</v>
      </c>
      <c r="C2541" s="831" t="s">
        <v>631</v>
      </c>
      <c r="D2541" s="819" t="str">
        <f t="shared" ref="D2541" si="2525">B2541&amp;" "&amp;" "&amp;C2541</f>
        <v>B1-001  スライム</v>
      </c>
      <c r="E2541" s="858" t="s">
        <v>609</v>
      </c>
      <c r="F2541" s="857" t="s">
        <v>128</v>
      </c>
      <c r="G2541" s="833" t="s">
        <v>19</v>
      </c>
      <c r="H2541" s="833" t="s">
        <v>19</v>
      </c>
      <c r="I2541" s="845"/>
      <c r="J2541" s="845"/>
      <c r="K2541" s="46" t="s">
        <v>21</v>
      </c>
      <c r="L2541" s="41" t="s">
        <v>3</v>
      </c>
      <c r="M2541" s="51" t="s">
        <v>3705</v>
      </c>
      <c r="N2541" s="41" t="s">
        <v>491</v>
      </c>
      <c r="O2541" s="824"/>
      <c r="P2541" s="271"/>
      <c r="Q2541" s="825">
        <v>900</v>
      </c>
      <c r="R2541" s="826">
        <v>540</v>
      </c>
      <c r="S2541" s="827">
        <v>600</v>
      </c>
      <c r="T2541" s="828">
        <v>640</v>
      </c>
      <c r="U2541" s="829">
        <v>620</v>
      </c>
      <c r="V2541" s="830">
        <f t="shared" ref="V2541" si="2526">SUM(Q2541:U2542)</f>
        <v>3300</v>
      </c>
      <c r="W2541" s="824" t="s">
        <v>3399</v>
      </c>
      <c r="X2541" s="824"/>
      <c r="Y2541" s="706"/>
      <c r="Z2541" s="824"/>
    </row>
    <row r="2542" spans="1:26">
      <c r="A2542" s="887" t="s">
        <v>1687</v>
      </c>
      <c r="B2542" s="817"/>
      <c r="C2542" s="831" t="s">
        <v>631</v>
      </c>
      <c r="D2542" s="819" t="s">
        <v>2</v>
      </c>
      <c r="E2542" s="858" t="s">
        <v>609</v>
      </c>
      <c r="F2542" s="857" t="s">
        <v>128</v>
      </c>
      <c r="G2542" s="833" t="s">
        <v>19</v>
      </c>
      <c r="H2542" s="833" t="s">
        <v>19</v>
      </c>
      <c r="I2542" s="845"/>
      <c r="J2542" s="845"/>
      <c r="K2542" s="42"/>
      <c r="L2542" s="42"/>
      <c r="M2542" s="51"/>
      <c r="N2542" s="42"/>
      <c r="O2542" s="824"/>
      <c r="P2542" s="271"/>
      <c r="Q2542" s="825"/>
      <c r="R2542" s="826"/>
      <c r="S2542" s="827"/>
      <c r="T2542" s="828"/>
      <c r="U2542" s="829"/>
      <c r="V2542" s="830"/>
      <c r="W2542" s="824" t="s">
        <v>3399</v>
      </c>
      <c r="X2542" s="824"/>
      <c r="Y2542" s="706"/>
      <c r="Z2542" s="824"/>
    </row>
    <row r="2543" spans="1:26" ht="13.5" customHeight="1">
      <c r="A2543" s="887" t="s">
        <v>1687</v>
      </c>
      <c r="B2543" s="817" t="s">
        <v>1689</v>
      </c>
      <c r="C2543" s="818" t="s">
        <v>1219</v>
      </c>
      <c r="D2543" s="819" t="str">
        <f t="shared" ref="D2543" si="2527">B2543&amp;" "&amp;" "&amp;C2543</f>
        <v>B1-002  キメラ</v>
      </c>
      <c r="E2543" s="858" t="s">
        <v>609</v>
      </c>
      <c r="F2543" s="857" t="s">
        <v>128</v>
      </c>
      <c r="G2543" s="833" t="s">
        <v>19</v>
      </c>
      <c r="H2543" s="833" t="s">
        <v>19</v>
      </c>
      <c r="I2543" s="845"/>
      <c r="J2543" s="845"/>
      <c r="K2543" s="11" t="s">
        <v>81</v>
      </c>
      <c r="L2543" s="47" t="s">
        <v>81</v>
      </c>
      <c r="M2543" s="51" t="s">
        <v>1774</v>
      </c>
      <c r="N2543" s="41" t="s">
        <v>492</v>
      </c>
      <c r="O2543" s="824"/>
      <c r="P2543" s="271"/>
      <c r="Q2543" s="825">
        <v>1010</v>
      </c>
      <c r="R2543" s="826">
        <v>530</v>
      </c>
      <c r="S2543" s="827">
        <v>620</v>
      </c>
      <c r="T2543" s="828">
        <v>580</v>
      </c>
      <c r="U2543" s="829">
        <v>610</v>
      </c>
      <c r="V2543" s="830">
        <f t="shared" ref="V2543" si="2528">SUM(Q2543:U2544)</f>
        <v>3350</v>
      </c>
      <c r="X2543" s="824"/>
      <c r="Y2543" s="706"/>
      <c r="Z2543" s="824"/>
    </row>
    <row r="2544" spans="1:26" ht="13.5" customHeight="1">
      <c r="A2544" s="887" t="s">
        <v>1687</v>
      </c>
      <c r="B2544" s="817"/>
      <c r="C2544" s="818" t="s">
        <v>1219</v>
      </c>
      <c r="D2544" s="819" t="s">
        <v>2</v>
      </c>
      <c r="E2544" s="858" t="s">
        <v>609</v>
      </c>
      <c r="F2544" s="857" t="s">
        <v>128</v>
      </c>
      <c r="G2544" s="833" t="s">
        <v>19</v>
      </c>
      <c r="H2544" s="833" t="s">
        <v>19</v>
      </c>
      <c r="I2544" s="845"/>
      <c r="J2544" s="845"/>
      <c r="K2544" s="42"/>
      <c r="L2544" s="42"/>
      <c r="M2544" s="51"/>
      <c r="N2544" s="42"/>
      <c r="O2544" s="824"/>
      <c r="P2544" s="271"/>
      <c r="Q2544" s="825"/>
      <c r="R2544" s="826"/>
      <c r="S2544" s="827"/>
      <c r="T2544" s="828"/>
      <c r="U2544" s="829"/>
      <c r="V2544" s="830"/>
      <c r="X2544" s="824"/>
      <c r="Y2544" s="706"/>
      <c r="Z2544" s="824"/>
    </row>
    <row r="2545" spans="1:26">
      <c r="A2545" s="887" t="s">
        <v>1687</v>
      </c>
      <c r="B2545" s="817" t="s">
        <v>1690</v>
      </c>
      <c r="C2545" s="831" t="s">
        <v>633</v>
      </c>
      <c r="D2545" s="819" t="str">
        <f t="shared" ref="D2545" si="2529">B2545&amp;" "&amp;" "&amp;C2545</f>
        <v>B1-003  トンブレロ</v>
      </c>
      <c r="E2545" s="858" t="s">
        <v>609</v>
      </c>
      <c r="F2545" s="857" t="s">
        <v>128</v>
      </c>
      <c r="G2545" s="842" t="s">
        <v>89</v>
      </c>
      <c r="H2545" s="833" t="s">
        <v>19</v>
      </c>
      <c r="I2545" s="15"/>
      <c r="J2545" s="15"/>
      <c r="K2545" s="50" t="s">
        <v>21</v>
      </c>
      <c r="L2545" s="47" t="s">
        <v>107</v>
      </c>
      <c r="M2545" s="51" t="s">
        <v>3709</v>
      </c>
      <c r="N2545" s="41" t="s">
        <v>491</v>
      </c>
      <c r="O2545" s="824"/>
      <c r="P2545" s="271"/>
      <c r="Q2545" s="825">
        <v>1010</v>
      </c>
      <c r="R2545" s="826">
        <v>400</v>
      </c>
      <c r="S2545" s="827">
        <v>720</v>
      </c>
      <c r="T2545" s="828">
        <v>610</v>
      </c>
      <c r="U2545" s="829">
        <v>630</v>
      </c>
      <c r="V2545" s="830">
        <f t="shared" ref="V2545" si="2530">SUM(Q2545:U2546)</f>
        <v>3370</v>
      </c>
      <c r="W2545" s="824" t="s">
        <v>4680</v>
      </c>
      <c r="X2545" s="824"/>
      <c r="Y2545" s="706"/>
      <c r="Z2545" s="824"/>
    </row>
    <row r="2546" spans="1:26">
      <c r="A2546" s="887" t="s">
        <v>1687</v>
      </c>
      <c r="B2546" s="817"/>
      <c r="C2546" s="831" t="s">
        <v>633</v>
      </c>
      <c r="D2546" s="819" t="s">
        <v>2</v>
      </c>
      <c r="E2546" s="858" t="s">
        <v>609</v>
      </c>
      <c r="F2546" s="857" t="s">
        <v>128</v>
      </c>
      <c r="G2546" s="842" t="s">
        <v>89</v>
      </c>
      <c r="H2546" s="833" t="s">
        <v>19</v>
      </c>
      <c r="I2546" s="15"/>
      <c r="J2546" s="15"/>
      <c r="K2546" s="19"/>
      <c r="L2546" s="43"/>
      <c r="M2546" s="51"/>
      <c r="N2546" s="43"/>
      <c r="O2546" s="824"/>
      <c r="P2546" s="271"/>
      <c r="Q2546" s="825"/>
      <c r="R2546" s="826"/>
      <c r="S2546" s="827"/>
      <c r="T2546" s="828"/>
      <c r="U2546" s="829"/>
      <c r="V2546" s="830"/>
      <c r="W2546" s="824" t="s">
        <v>4680</v>
      </c>
      <c r="X2546" s="824"/>
      <c r="Y2546" s="706"/>
      <c r="Z2546" s="824"/>
    </row>
    <row r="2547" spans="1:26">
      <c r="A2547" s="887" t="s">
        <v>1687</v>
      </c>
      <c r="B2547" s="817" t="s">
        <v>1691</v>
      </c>
      <c r="C2547" s="831" t="s">
        <v>636</v>
      </c>
      <c r="D2547" s="819" t="str">
        <f t="shared" ref="D2547" si="2531">B2547&amp;" "&amp;" "&amp;C2547</f>
        <v>B1-004  がいこつ</v>
      </c>
      <c r="E2547" s="858" t="s">
        <v>609</v>
      </c>
      <c r="F2547" s="856" t="s">
        <v>129</v>
      </c>
      <c r="G2547" s="833" t="s">
        <v>19</v>
      </c>
      <c r="H2547" s="833" t="s">
        <v>19</v>
      </c>
      <c r="I2547" s="15"/>
      <c r="J2547" s="15"/>
      <c r="K2547" s="46" t="s">
        <v>21</v>
      </c>
      <c r="L2547" s="41" t="s">
        <v>131</v>
      </c>
      <c r="M2547" s="37" t="s">
        <v>1925</v>
      </c>
      <c r="N2547" s="41" t="s">
        <v>494</v>
      </c>
      <c r="O2547" s="824"/>
      <c r="P2547" s="271"/>
      <c r="Q2547" s="825">
        <v>1040</v>
      </c>
      <c r="R2547" s="826">
        <v>680</v>
      </c>
      <c r="S2547" s="827">
        <v>450</v>
      </c>
      <c r="T2547" s="828">
        <v>500</v>
      </c>
      <c r="U2547" s="829">
        <v>720</v>
      </c>
      <c r="V2547" s="830">
        <f t="shared" ref="V2547" si="2532">SUM(Q2547:U2548)</f>
        <v>3390</v>
      </c>
      <c r="W2547" s="824" t="s">
        <v>3400</v>
      </c>
      <c r="X2547" s="824"/>
      <c r="Y2547" s="706"/>
      <c r="Z2547" s="824"/>
    </row>
    <row r="2548" spans="1:26">
      <c r="A2548" s="887" t="s">
        <v>1687</v>
      </c>
      <c r="B2548" s="817"/>
      <c r="C2548" s="831" t="s">
        <v>636</v>
      </c>
      <c r="D2548" s="819" t="s">
        <v>2</v>
      </c>
      <c r="E2548" s="858" t="s">
        <v>609</v>
      </c>
      <c r="F2548" s="856" t="s">
        <v>129</v>
      </c>
      <c r="G2548" s="833" t="s">
        <v>19</v>
      </c>
      <c r="H2548" s="833" t="s">
        <v>19</v>
      </c>
      <c r="I2548" s="15"/>
      <c r="J2548" s="15"/>
      <c r="K2548" s="19"/>
      <c r="L2548" s="43"/>
      <c r="M2548" s="51"/>
      <c r="N2548" s="43"/>
      <c r="O2548" s="824"/>
      <c r="P2548" s="271"/>
      <c r="Q2548" s="825"/>
      <c r="R2548" s="826"/>
      <c r="S2548" s="827"/>
      <c r="T2548" s="828"/>
      <c r="U2548" s="829"/>
      <c r="V2548" s="830"/>
      <c r="W2548" s="824" t="s">
        <v>3400</v>
      </c>
      <c r="X2548" s="824"/>
      <c r="Y2548" s="706"/>
      <c r="Z2548" s="824"/>
    </row>
    <row r="2549" spans="1:26">
      <c r="A2549" s="887" t="s">
        <v>1687</v>
      </c>
      <c r="B2549" s="817" t="s">
        <v>1692</v>
      </c>
      <c r="C2549" s="831" t="s">
        <v>1212</v>
      </c>
      <c r="D2549" s="819" t="str">
        <f t="shared" ref="D2549" si="2533">B2549&amp;" "&amp;" "&amp;C2549</f>
        <v>B1-005  ギズモ</v>
      </c>
      <c r="E2549" s="858" t="s">
        <v>609</v>
      </c>
      <c r="F2549" s="855" t="s">
        <v>130</v>
      </c>
      <c r="G2549" s="842" t="s">
        <v>89</v>
      </c>
      <c r="H2549" s="835" t="s">
        <v>88</v>
      </c>
      <c r="I2549" s="15"/>
      <c r="J2549" s="15"/>
      <c r="K2549" s="8" t="s">
        <v>99</v>
      </c>
      <c r="L2549" s="41" t="s">
        <v>131</v>
      </c>
      <c r="M2549" s="51" t="s">
        <v>2009</v>
      </c>
      <c r="N2549" s="41" t="s">
        <v>491</v>
      </c>
      <c r="O2549" s="824"/>
      <c r="P2549" s="271"/>
      <c r="Q2549" s="825">
        <v>1010</v>
      </c>
      <c r="R2549" s="826">
        <v>450</v>
      </c>
      <c r="S2549" s="827">
        <v>700</v>
      </c>
      <c r="T2549" s="828">
        <v>710</v>
      </c>
      <c r="U2549" s="829">
        <v>500</v>
      </c>
      <c r="V2549" s="830">
        <f t="shared" ref="V2549" si="2534">SUM(Q2549:U2550)</f>
        <v>3370</v>
      </c>
      <c r="X2549" s="824"/>
      <c r="Y2549" s="706"/>
      <c r="Z2549" s="824"/>
    </row>
    <row r="2550" spans="1:26">
      <c r="A2550" s="887" t="s">
        <v>1687</v>
      </c>
      <c r="B2550" s="817"/>
      <c r="C2550" s="831" t="s">
        <v>1212</v>
      </c>
      <c r="D2550" s="819" t="s">
        <v>2</v>
      </c>
      <c r="E2550" s="858" t="s">
        <v>609</v>
      </c>
      <c r="F2550" s="855" t="s">
        <v>130</v>
      </c>
      <c r="G2550" s="842" t="s">
        <v>89</v>
      </c>
      <c r="H2550" s="835" t="s">
        <v>88</v>
      </c>
      <c r="I2550" s="17"/>
      <c r="J2550" s="17"/>
      <c r="K2550" s="20"/>
      <c r="L2550" s="16"/>
      <c r="M2550" s="51"/>
      <c r="N2550" s="43"/>
      <c r="O2550" s="824"/>
      <c r="P2550" s="271"/>
      <c r="Q2550" s="825"/>
      <c r="R2550" s="826"/>
      <c r="S2550" s="827"/>
      <c r="T2550" s="828"/>
      <c r="U2550" s="829"/>
      <c r="V2550" s="830"/>
      <c r="X2550" s="824"/>
      <c r="Y2550" s="706"/>
      <c r="Z2550" s="824"/>
    </row>
    <row r="2551" spans="1:26">
      <c r="A2551" s="887" t="s">
        <v>1687</v>
      </c>
      <c r="B2551" s="817" t="s">
        <v>1693</v>
      </c>
      <c r="C2551" s="831" t="s">
        <v>1214</v>
      </c>
      <c r="D2551" s="819" t="str">
        <f t="shared" ref="D2551" si="2535">B2551&amp;" "&amp;" "&amp;C2551</f>
        <v>B1-006  ゴースト</v>
      </c>
      <c r="E2551" s="858" t="s">
        <v>609</v>
      </c>
      <c r="F2551" s="851" t="s">
        <v>78</v>
      </c>
      <c r="G2551" s="833" t="s">
        <v>19</v>
      </c>
      <c r="H2551" s="835" t="s">
        <v>88</v>
      </c>
      <c r="I2551" s="15"/>
      <c r="J2551" s="15"/>
      <c r="K2551" s="46" t="s">
        <v>21</v>
      </c>
      <c r="L2551" s="41" t="s">
        <v>3</v>
      </c>
      <c r="M2551" s="51" t="s">
        <v>3731</v>
      </c>
      <c r="N2551" s="41" t="s">
        <v>491</v>
      </c>
      <c r="O2551" s="824"/>
      <c r="P2551" s="271"/>
      <c r="Q2551" s="825">
        <v>910</v>
      </c>
      <c r="R2551" s="826">
        <v>710</v>
      </c>
      <c r="S2551" s="827">
        <v>740</v>
      </c>
      <c r="T2551" s="828">
        <v>660</v>
      </c>
      <c r="U2551" s="829">
        <v>350</v>
      </c>
      <c r="V2551" s="830">
        <f t="shared" ref="V2551" si="2536">SUM(Q2551:U2552)</f>
        <v>3370</v>
      </c>
      <c r="W2551" s="443" t="s">
        <v>3918</v>
      </c>
      <c r="X2551" s="824"/>
      <c r="Y2551" s="706"/>
      <c r="Z2551" s="824"/>
    </row>
    <row r="2552" spans="1:26">
      <c r="A2552" s="887" t="s">
        <v>1687</v>
      </c>
      <c r="B2552" s="817"/>
      <c r="C2552" s="831" t="s">
        <v>1214</v>
      </c>
      <c r="D2552" s="819" t="s">
        <v>2</v>
      </c>
      <c r="E2552" s="858" t="s">
        <v>609</v>
      </c>
      <c r="F2552" s="851" t="s">
        <v>78</v>
      </c>
      <c r="G2552" s="833" t="s">
        <v>19</v>
      </c>
      <c r="H2552" s="835" t="s">
        <v>88</v>
      </c>
      <c r="I2552" s="15"/>
      <c r="J2552" s="15"/>
      <c r="K2552" s="20"/>
      <c r="L2552" s="16"/>
      <c r="M2552" s="51"/>
      <c r="N2552" s="43"/>
      <c r="O2552" s="824"/>
      <c r="P2552" s="271"/>
      <c r="Q2552" s="825"/>
      <c r="R2552" s="826"/>
      <c r="S2552" s="827"/>
      <c r="T2552" s="828"/>
      <c r="U2552" s="829"/>
      <c r="V2552" s="830"/>
      <c r="W2552" s="443" t="s">
        <v>4681</v>
      </c>
      <c r="X2552" s="824"/>
      <c r="Y2552" s="706"/>
      <c r="Z2552" s="824"/>
    </row>
    <row r="2553" spans="1:26">
      <c r="A2553" s="887" t="s">
        <v>1687</v>
      </c>
      <c r="B2553" s="817" t="s">
        <v>1694</v>
      </c>
      <c r="C2553" s="831" t="s">
        <v>2</v>
      </c>
      <c r="D2553" s="819" t="str">
        <f t="shared" ref="D2553" si="2537">B2553&amp;" "&amp;" "&amp;C2553</f>
        <v>B1-007  ダイ</v>
      </c>
      <c r="E2553" s="854" t="s">
        <v>630</v>
      </c>
      <c r="F2553" s="821" t="s">
        <v>34</v>
      </c>
      <c r="G2553" s="833" t="s">
        <v>19</v>
      </c>
      <c r="H2553" s="833" t="s">
        <v>19</v>
      </c>
      <c r="I2553" s="17"/>
      <c r="J2553" s="17"/>
      <c r="K2553" s="7" t="s">
        <v>37</v>
      </c>
      <c r="L2553" s="41" t="s">
        <v>98</v>
      </c>
      <c r="M2553" s="51" t="s">
        <v>1799</v>
      </c>
      <c r="N2553" s="41" t="s">
        <v>491</v>
      </c>
      <c r="O2553" s="824"/>
      <c r="P2553" s="271"/>
      <c r="Q2553" s="825">
        <v>1450</v>
      </c>
      <c r="R2553" s="826">
        <v>1010</v>
      </c>
      <c r="S2553" s="827">
        <v>430</v>
      </c>
      <c r="T2553" s="828">
        <v>810</v>
      </c>
      <c r="U2553" s="829">
        <v>650</v>
      </c>
      <c r="V2553" s="830">
        <f t="shared" ref="V2553" si="2538">SUM(Q2553:U2554)</f>
        <v>4350</v>
      </c>
      <c r="W2553" s="824" t="s">
        <v>3389</v>
      </c>
      <c r="X2553" s="824"/>
      <c r="Y2553" s="706"/>
      <c r="Z2553" s="824"/>
    </row>
    <row r="2554" spans="1:26">
      <c r="A2554" s="887" t="s">
        <v>1687</v>
      </c>
      <c r="B2554" s="817"/>
      <c r="C2554" s="831" t="s">
        <v>2</v>
      </c>
      <c r="D2554" s="819" t="s">
        <v>2</v>
      </c>
      <c r="E2554" s="854" t="s">
        <v>630</v>
      </c>
      <c r="F2554" s="821" t="s">
        <v>34</v>
      </c>
      <c r="G2554" s="833" t="s">
        <v>19</v>
      </c>
      <c r="H2554" s="833" t="s">
        <v>19</v>
      </c>
      <c r="I2554" s="17"/>
      <c r="J2554" s="17"/>
      <c r="K2554" s="20"/>
      <c r="L2554" s="16"/>
      <c r="M2554" s="51"/>
      <c r="N2554" s="43"/>
      <c r="O2554" s="824"/>
      <c r="P2554" s="271"/>
      <c r="Q2554" s="825"/>
      <c r="R2554" s="826"/>
      <c r="S2554" s="827"/>
      <c r="T2554" s="828"/>
      <c r="U2554" s="829"/>
      <c r="V2554" s="830"/>
      <c r="W2554" s="824" t="s">
        <v>3389</v>
      </c>
      <c r="X2554" s="824"/>
      <c r="Y2554" s="706"/>
      <c r="Z2554" s="824"/>
    </row>
    <row r="2555" spans="1:26">
      <c r="A2555" s="887" t="s">
        <v>1687</v>
      </c>
      <c r="B2555" s="817" t="s">
        <v>1695</v>
      </c>
      <c r="C2555" s="831" t="s">
        <v>38</v>
      </c>
      <c r="D2555" s="819" t="str">
        <f t="shared" ref="D2555" si="2539">B2555&amp;" "&amp;" "&amp;C2555</f>
        <v>B1-008  ポップ</v>
      </c>
      <c r="E2555" s="854" t="s">
        <v>630</v>
      </c>
      <c r="F2555" s="821" t="s">
        <v>34</v>
      </c>
      <c r="G2555" s="822" t="s">
        <v>40</v>
      </c>
      <c r="H2555" s="822" t="s">
        <v>40</v>
      </c>
      <c r="I2555" s="17"/>
      <c r="J2555" s="17"/>
      <c r="K2555" s="7" t="s">
        <v>37</v>
      </c>
      <c r="L2555" s="41" t="s">
        <v>20</v>
      </c>
      <c r="M2555" s="51" t="s">
        <v>1436</v>
      </c>
      <c r="N2555" s="41" t="s">
        <v>491</v>
      </c>
      <c r="O2555" s="824"/>
      <c r="P2555" s="271"/>
      <c r="Q2555" s="825">
        <v>1350</v>
      </c>
      <c r="R2555" s="826">
        <v>480</v>
      </c>
      <c r="S2555" s="827">
        <v>1090</v>
      </c>
      <c r="T2555" s="828">
        <v>790</v>
      </c>
      <c r="U2555" s="829">
        <v>630</v>
      </c>
      <c r="V2555" s="830">
        <f t="shared" ref="V2555" si="2540">SUM(Q2555:U2556)</f>
        <v>4340</v>
      </c>
      <c r="W2555" s="824" t="s">
        <v>3389</v>
      </c>
      <c r="X2555" s="824"/>
      <c r="Y2555" s="706"/>
      <c r="Z2555" s="824"/>
    </row>
    <row r="2556" spans="1:26">
      <c r="A2556" s="887" t="s">
        <v>1687</v>
      </c>
      <c r="B2556" s="817"/>
      <c r="C2556" s="831" t="s">
        <v>38</v>
      </c>
      <c r="D2556" s="819" t="s">
        <v>2</v>
      </c>
      <c r="E2556" s="854" t="s">
        <v>630</v>
      </c>
      <c r="F2556" s="821" t="s">
        <v>34</v>
      </c>
      <c r="G2556" s="822" t="s">
        <v>40</v>
      </c>
      <c r="H2556" s="822" t="s">
        <v>40</v>
      </c>
      <c r="I2556" s="17"/>
      <c r="J2556" s="17"/>
      <c r="K2556" s="20"/>
      <c r="L2556" s="16"/>
      <c r="M2556" s="51"/>
      <c r="N2556" s="43"/>
      <c r="O2556" s="824"/>
      <c r="P2556" s="271"/>
      <c r="Q2556" s="825"/>
      <c r="R2556" s="826"/>
      <c r="S2556" s="827"/>
      <c r="T2556" s="828"/>
      <c r="U2556" s="829"/>
      <c r="V2556" s="830"/>
      <c r="W2556" s="824" t="s">
        <v>3389</v>
      </c>
      <c r="X2556" s="824"/>
      <c r="Y2556" s="706"/>
      <c r="Z2556" s="824"/>
    </row>
    <row r="2557" spans="1:26">
      <c r="A2557" s="887" t="s">
        <v>1687</v>
      </c>
      <c r="B2557" s="817" t="s">
        <v>1696</v>
      </c>
      <c r="C2557" s="831" t="s">
        <v>183</v>
      </c>
      <c r="D2557" s="819" t="str">
        <f t="shared" ref="D2557" si="2541">B2557&amp;" "&amp;" "&amp;C2557</f>
        <v>B1-009  マァム</v>
      </c>
      <c r="E2557" s="854" t="s">
        <v>630</v>
      </c>
      <c r="F2557" s="821" t="s">
        <v>34</v>
      </c>
      <c r="G2557" s="833" t="s">
        <v>19</v>
      </c>
      <c r="H2557" s="822" t="s">
        <v>40</v>
      </c>
      <c r="I2557" s="17"/>
      <c r="J2557" s="17"/>
      <c r="K2557" s="46" t="s">
        <v>21</v>
      </c>
      <c r="L2557" s="41" t="s">
        <v>131</v>
      </c>
      <c r="M2557" s="51" t="s">
        <v>1977</v>
      </c>
      <c r="N2557" s="41" t="s">
        <v>491</v>
      </c>
      <c r="O2557" s="824"/>
      <c r="P2557" s="271"/>
      <c r="Q2557" s="825">
        <v>1370</v>
      </c>
      <c r="R2557" s="826">
        <v>820</v>
      </c>
      <c r="S2557" s="827">
        <v>740</v>
      </c>
      <c r="T2557" s="828">
        <v>730</v>
      </c>
      <c r="U2557" s="829">
        <v>680</v>
      </c>
      <c r="V2557" s="830">
        <f t="shared" ref="V2557" si="2542">SUM(Q2557:U2558)</f>
        <v>4340</v>
      </c>
      <c r="W2557" s="824" t="s">
        <v>3389</v>
      </c>
      <c r="X2557" s="824"/>
      <c r="Y2557" s="706"/>
      <c r="Z2557" s="824"/>
    </row>
    <row r="2558" spans="1:26">
      <c r="A2558" s="887" t="s">
        <v>1687</v>
      </c>
      <c r="B2558" s="817"/>
      <c r="C2558" s="831" t="s">
        <v>183</v>
      </c>
      <c r="D2558" s="819" t="s">
        <v>2</v>
      </c>
      <c r="E2558" s="854" t="s">
        <v>630</v>
      </c>
      <c r="F2558" s="821" t="s">
        <v>34</v>
      </c>
      <c r="G2558" s="833" t="s">
        <v>19</v>
      </c>
      <c r="H2558" s="822" t="s">
        <v>40</v>
      </c>
      <c r="I2558" s="17"/>
      <c r="J2558" s="17"/>
      <c r="K2558" s="20"/>
      <c r="L2558" s="16"/>
      <c r="M2558" s="51"/>
      <c r="N2558" s="43"/>
      <c r="O2558" s="824"/>
      <c r="P2558" s="271"/>
      <c r="Q2558" s="825"/>
      <c r="R2558" s="826"/>
      <c r="S2558" s="827"/>
      <c r="T2558" s="828"/>
      <c r="U2558" s="829"/>
      <c r="V2558" s="830"/>
      <c r="W2558" s="824" t="s">
        <v>3389</v>
      </c>
      <c r="X2558" s="824"/>
      <c r="Y2558" s="706"/>
      <c r="Z2558" s="824"/>
    </row>
    <row r="2559" spans="1:26">
      <c r="A2559" s="887" t="s">
        <v>1687</v>
      </c>
      <c r="B2559" s="817" t="s">
        <v>1697</v>
      </c>
      <c r="C2559" s="831" t="s">
        <v>42</v>
      </c>
      <c r="D2559" s="819" t="str">
        <f t="shared" ref="D2559" si="2543">B2559&amp;" "&amp;" "&amp;C2559</f>
        <v>B1-010  レオナ</v>
      </c>
      <c r="E2559" s="854" t="s">
        <v>630</v>
      </c>
      <c r="F2559" s="821" t="s">
        <v>34</v>
      </c>
      <c r="G2559" s="822" t="s">
        <v>40</v>
      </c>
      <c r="H2559" s="843" t="s">
        <v>80</v>
      </c>
      <c r="I2559" s="15"/>
      <c r="J2559" s="15"/>
      <c r="K2559" s="46" t="s">
        <v>21</v>
      </c>
      <c r="L2559" s="41" t="s">
        <v>131</v>
      </c>
      <c r="M2559" s="51" t="s">
        <v>1978</v>
      </c>
      <c r="N2559" s="41" t="s">
        <v>491</v>
      </c>
      <c r="O2559" s="824"/>
      <c r="P2559" s="271"/>
      <c r="Q2559" s="825">
        <v>1270</v>
      </c>
      <c r="R2559" s="826">
        <v>460</v>
      </c>
      <c r="S2559" s="827">
        <v>1070</v>
      </c>
      <c r="T2559" s="828">
        <v>820</v>
      </c>
      <c r="U2559" s="829">
        <v>710</v>
      </c>
      <c r="V2559" s="830">
        <f t="shared" ref="V2559" si="2544">SUM(Q2559:U2560)</f>
        <v>4330</v>
      </c>
      <c r="W2559" s="824" t="s">
        <v>3389</v>
      </c>
      <c r="X2559" s="824"/>
      <c r="Y2559" s="706"/>
      <c r="Z2559" s="824"/>
    </row>
    <row r="2560" spans="1:26">
      <c r="A2560" s="887" t="s">
        <v>1687</v>
      </c>
      <c r="B2560" s="817"/>
      <c r="C2560" s="831" t="s">
        <v>42</v>
      </c>
      <c r="D2560" s="819" t="s">
        <v>2</v>
      </c>
      <c r="E2560" s="854" t="s">
        <v>630</v>
      </c>
      <c r="F2560" s="821" t="s">
        <v>34</v>
      </c>
      <c r="G2560" s="822" t="s">
        <v>40</v>
      </c>
      <c r="H2560" s="843" t="s">
        <v>80</v>
      </c>
      <c r="I2560" s="15"/>
      <c r="J2560" s="15"/>
      <c r="K2560" s="20"/>
      <c r="L2560" s="16"/>
      <c r="M2560" s="51"/>
      <c r="N2560" s="43"/>
      <c r="O2560" s="824"/>
      <c r="P2560" s="271"/>
      <c r="Q2560" s="825"/>
      <c r="R2560" s="826"/>
      <c r="S2560" s="827"/>
      <c r="T2560" s="828"/>
      <c r="U2560" s="829"/>
      <c r="V2560" s="830"/>
      <c r="W2560" s="824" t="s">
        <v>3389</v>
      </c>
      <c r="X2560" s="824"/>
      <c r="Y2560" s="706"/>
      <c r="Z2560" s="824"/>
    </row>
    <row r="2561" spans="1:26">
      <c r="A2561" s="887" t="s">
        <v>1687</v>
      </c>
      <c r="B2561" s="817" t="s">
        <v>1698</v>
      </c>
      <c r="C2561" s="831" t="s">
        <v>1234</v>
      </c>
      <c r="D2561" s="819" t="str">
        <f t="shared" ref="D2561" si="2545">B2561&amp;" "&amp;" "&amp;C2561</f>
        <v>B1-011  スライムナイト</v>
      </c>
      <c r="E2561" s="854" t="s">
        <v>630</v>
      </c>
      <c r="F2561" s="857" t="s">
        <v>128</v>
      </c>
      <c r="G2561" s="833" t="s">
        <v>19</v>
      </c>
      <c r="H2561" s="833" t="s">
        <v>19</v>
      </c>
      <c r="I2561" s="17"/>
      <c r="J2561" s="17"/>
      <c r="K2561" s="46" t="s">
        <v>21</v>
      </c>
      <c r="L2561" s="41" t="s">
        <v>131</v>
      </c>
      <c r="M2561" s="51" t="s">
        <v>1930</v>
      </c>
      <c r="N2561" s="41" t="s">
        <v>491</v>
      </c>
      <c r="O2561" s="824"/>
      <c r="P2561" s="271"/>
      <c r="Q2561" s="825">
        <v>1230</v>
      </c>
      <c r="R2561" s="826">
        <v>670</v>
      </c>
      <c r="S2561" s="827">
        <v>370</v>
      </c>
      <c r="T2561" s="828">
        <v>650</v>
      </c>
      <c r="U2561" s="829">
        <v>830</v>
      </c>
      <c r="V2561" s="830">
        <f t="shared" ref="V2561" si="2546">SUM(Q2561:U2562)</f>
        <v>3750</v>
      </c>
      <c r="X2561" s="824"/>
      <c r="Y2561" s="706"/>
      <c r="Z2561" s="824"/>
    </row>
    <row r="2562" spans="1:26">
      <c r="A2562" s="887" t="s">
        <v>1687</v>
      </c>
      <c r="B2562" s="817"/>
      <c r="C2562" s="831" t="s">
        <v>173</v>
      </c>
      <c r="D2562" s="819" t="s">
        <v>2</v>
      </c>
      <c r="E2562" s="854" t="s">
        <v>630</v>
      </c>
      <c r="F2562" s="857" t="s">
        <v>128</v>
      </c>
      <c r="G2562" s="833" t="s">
        <v>19</v>
      </c>
      <c r="H2562" s="833" t="s">
        <v>19</v>
      </c>
      <c r="I2562" s="17"/>
      <c r="J2562" s="17"/>
      <c r="K2562" s="20"/>
      <c r="L2562" s="16"/>
      <c r="M2562" s="51"/>
      <c r="N2562" s="43"/>
      <c r="O2562" s="824"/>
      <c r="P2562" s="271"/>
      <c r="Q2562" s="825"/>
      <c r="R2562" s="826"/>
      <c r="S2562" s="827"/>
      <c r="T2562" s="828"/>
      <c r="U2562" s="829"/>
      <c r="V2562" s="830"/>
      <c r="X2562" s="824"/>
      <c r="Y2562" s="706"/>
      <c r="Z2562" s="824"/>
    </row>
    <row r="2563" spans="1:26">
      <c r="A2563" s="887" t="s">
        <v>1687</v>
      </c>
      <c r="B2563" s="817" t="s">
        <v>1699</v>
      </c>
      <c r="C2563" s="831" t="s">
        <v>174</v>
      </c>
      <c r="D2563" s="819" t="str">
        <f t="shared" ref="D2563" si="2547">B2563&amp;" "&amp;" "&amp;C2563</f>
        <v>B1-012  キラースコップ</v>
      </c>
      <c r="E2563" s="854" t="s">
        <v>630</v>
      </c>
      <c r="F2563" s="857" t="s">
        <v>128</v>
      </c>
      <c r="G2563" s="833" t="s">
        <v>19</v>
      </c>
      <c r="H2563" s="833" t="s">
        <v>19</v>
      </c>
      <c r="I2563" s="17"/>
      <c r="J2563" s="17"/>
      <c r="K2563" s="50" t="s">
        <v>21</v>
      </c>
      <c r="L2563" s="312" t="s">
        <v>4255</v>
      </c>
      <c r="M2563" s="37" t="s">
        <v>1931</v>
      </c>
      <c r="N2563" s="41" t="s">
        <v>494</v>
      </c>
      <c r="O2563" s="824"/>
      <c r="P2563" s="271"/>
      <c r="Q2563" s="825">
        <v>1110</v>
      </c>
      <c r="R2563" s="826">
        <v>930</v>
      </c>
      <c r="S2563" s="827">
        <v>420</v>
      </c>
      <c r="T2563" s="828">
        <v>610</v>
      </c>
      <c r="U2563" s="829">
        <v>690</v>
      </c>
      <c r="V2563" s="830">
        <f t="shared" ref="V2563" si="2548">SUM(Q2563:U2564)</f>
        <v>3760</v>
      </c>
      <c r="X2563" s="824"/>
      <c r="Y2563" s="706"/>
      <c r="Z2563" s="824"/>
    </row>
    <row r="2564" spans="1:26">
      <c r="A2564" s="887" t="s">
        <v>1687</v>
      </c>
      <c r="B2564" s="817"/>
      <c r="C2564" s="831" t="s">
        <v>174</v>
      </c>
      <c r="D2564" s="819" t="s">
        <v>2</v>
      </c>
      <c r="E2564" s="854" t="s">
        <v>630</v>
      </c>
      <c r="F2564" s="857" t="s">
        <v>128</v>
      </c>
      <c r="G2564" s="833" t="s">
        <v>19</v>
      </c>
      <c r="H2564" s="833" t="s">
        <v>19</v>
      </c>
      <c r="I2564" s="17"/>
      <c r="J2564" s="17"/>
      <c r="K2564" s="20"/>
      <c r="L2564" s="16"/>
      <c r="M2564" s="51"/>
      <c r="N2564" s="43"/>
      <c r="O2564" s="824"/>
      <c r="P2564" s="271"/>
      <c r="Q2564" s="825"/>
      <c r="R2564" s="826"/>
      <c r="S2564" s="827"/>
      <c r="T2564" s="828"/>
      <c r="U2564" s="829"/>
      <c r="V2564" s="830"/>
      <c r="X2564" s="824"/>
      <c r="Y2564" s="706"/>
      <c r="Z2564" s="824"/>
    </row>
    <row r="2565" spans="1:26">
      <c r="A2565" s="887" t="s">
        <v>1687</v>
      </c>
      <c r="B2565" s="817" t="s">
        <v>1700</v>
      </c>
      <c r="C2565" s="831" t="s">
        <v>1228</v>
      </c>
      <c r="D2565" s="819" t="str">
        <f t="shared" ref="D2565" si="2549">B2565&amp;" "&amp;" "&amp;C2565</f>
        <v>B1-013  じんめんじゅ</v>
      </c>
      <c r="E2565" s="854" t="s">
        <v>630</v>
      </c>
      <c r="F2565" s="857" t="s">
        <v>128</v>
      </c>
      <c r="G2565" s="833" t="s">
        <v>19</v>
      </c>
      <c r="H2565" s="835" t="s">
        <v>88</v>
      </c>
      <c r="I2565" s="17"/>
      <c r="J2565" s="17"/>
      <c r="K2565" s="50" t="s">
        <v>21</v>
      </c>
      <c r="L2565" s="47" t="s">
        <v>330</v>
      </c>
      <c r="M2565" s="51" t="s">
        <v>3711</v>
      </c>
      <c r="N2565" s="41" t="s">
        <v>491</v>
      </c>
      <c r="O2565" s="824"/>
      <c r="P2565" s="271"/>
      <c r="Q2565" s="825">
        <v>1250</v>
      </c>
      <c r="R2565" s="826">
        <v>570</v>
      </c>
      <c r="S2565" s="827">
        <v>660</v>
      </c>
      <c r="T2565" s="828">
        <v>430</v>
      </c>
      <c r="U2565" s="829">
        <v>850</v>
      </c>
      <c r="V2565" s="830">
        <f t="shared" ref="V2565" si="2550">SUM(Q2565:U2566)</f>
        <v>3760</v>
      </c>
      <c r="X2565" s="824"/>
      <c r="Y2565" s="706"/>
      <c r="Z2565" s="824"/>
    </row>
    <row r="2566" spans="1:26">
      <c r="A2566" s="887" t="s">
        <v>1687</v>
      </c>
      <c r="B2566" s="817"/>
      <c r="C2566" s="831" t="s">
        <v>1228</v>
      </c>
      <c r="D2566" s="819" t="s">
        <v>2</v>
      </c>
      <c r="E2566" s="854" t="s">
        <v>630</v>
      </c>
      <c r="F2566" s="857" t="s">
        <v>128</v>
      </c>
      <c r="G2566" s="833" t="s">
        <v>19</v>
      </c>
      <c r="H2566" s="835" t="s">
        <v>88</v>
      </c>
      <c r="I2566" s="17"/>
      <c r="J2566" s="17"/>
      <c r="K2566" s="20"/>
      <c r="L2566" s="16"/>
      <c r="M2566" s="51"/>
      <c r="N2566" s="43"/>
      <c r="O2566" s="824"/>
      <c r="P2566" s="271"/>
      <c r="Q2566" s="825"/>
      <c r="R2566" s="826"/>
      <c r="S2566" s="827"/>
      <c r="T2566" s="828"/>
      <c r="U2566" s="829"/>
      <c r="V2566" s="830"/>
      <c r="X2566" s="824"/>
      <c r="Y2566" s="706"/>
      <c r="Z2566" s="824"/>
    </row>
    <row r="2567" spans="1:26">
      <c r="A2567" s="887" t="s">
        <v>1687</v>
      </c>
      <c r="B2567" s="817" t="s">
        <v>1701</v>
      </c>
      <c r="C2567" s="831" t="s">
        <v>1222</v>
      </c>
      <c r="D2567" s="819" t="str">
        <f t="shared" ref="D2567" si="2551">B2567&amp;" "&amp;" "&amp;C2567</f>
        <v>B1-014  ホークマン</v>
      </c>
      <c r="E2567" s="854" t="s">
        <v>630</v>
      </c>
      <c r="F2567" s="852" t="s">
        <v>75</v>
      </c>
      <c r="G2567" s="833" t="s">
        <v>19</v>
      </c>
      <c r="H2567" s="833" t="s">
        <v>19</v>
      </c>
      <c r="I2567" s="17"/>
      <c r="J2567" s="17"/>
      <c r="K2567" s="46" t="s">
        <v>21</v>
      </c>
      <c r="L2567" s="41" t="s">
        <v>131</v>
      </c>
      <c r="M2567" s="51" t="s">
        <v>1934</v>
      </c>
      <c r="N2567" s="41" t="s">
        <v>491</v>
      </c>
      <c r="O2567" s="824"/>
      <c r="P2567" s="271"/>
      <c r="Q2567" s="825">
        <v>1110</v>
      </c>
      <c r="R2567" s="826">
        <v>680</v>
      </c>
      <c r="S2567" s="827">
        <v>440</v>
      </c>
      <c r="T2567" s="828">
        <v>770</v>
      </c>
      <c r="U2567" s="829">
        <v>760</v>
      </c>
      <c r="V2567" s="830">
        <f t="shared" ref="V2567" si="2552">SUM(Q2567:U2568)</f>
        <v>3760</v>
      </c>
      <c r="X2567" s="824"/>
      <c r="Y2567" s="706"/>
      <c r="Z2567" s="824"/>
    </row>
    <row r="2568" spans="1:26">
      <c r="A2568" s="887" t="s">
        <v>1687</v>
      </c>
      <c r="B2568" s="817"/>
      <c r="C2568" s="831" t="s">
        <v>1222</v>
      </c>
      <c r="D2568" s="819" t="s">
        <v>2</v>
      </c>
      <c r="E2568" s="854" t="s">
        <v>630</v>
      </c>
      <c r="F2568" s="852" t="s">
        <v>75</v>
      </c>
      <c r="G2568" s="833" t="s">
        <v>19</v>
      </c>
      <c r="H2568" s="833" t="s">
        <v>19</v>
      </c>
      <c r="I2568" s="17"/>
      <c r="J2568" s="17"/>
      <c r="K2568" s="20"/>
      <c r="L2568" s="16"/>
      <c r="M2568" s="51"/>
      <c r="N2568" s="43"/>
      <c r="O2568" s="824"/>
      <c r="P2568" s="271"/>
      <c r="Q2568" s="825"/>
      <c r="R2568" s="826"/>
      <c r="S2568" s="827"/>
      <c r="T2568" s="828"/>
      <c r="U2568" s="829"/>
      <c r="V2568" s="830"/>
      <c r="X2568" s="824"/>
      <c r="Y2568" s="706"/>
      <c r="Z2568" s="824"/>
    </row>
    <row r="2569" spans="1:26">
      <c r="A2569" s="887" t="s">
        <v>1687</v>
      </c>
      <c r="B2569" s="817" t="s">
        <v>1702</v>
      </c>
      <c r="C2569" s="831" t="s">
        <v>647</v>
      </c>
      <c r="D2569" s="819" t="str">
        <f t="shared" ref="D2569" si="2553">B2569&amp;" "&amp;" "&amp;C2569</f>
        <v>B1-015  おどるほうせき</v>
      </c>
      <c r="E2569" s="854" t="s">
        <v>630</v>
      </c>
      <c r="F2569" s="851" t="s">
        <v>78</v>
      </c>
      <c r="G2569" s="835" t="s">
        <v>88</v>
      </c>
      <c r="H2569" s="835" t="s">
        <v>88</v>
      </c>
      <c r="I2569" s="17"/>
      <c r="J2569" s="17"/>
      <c r="K2569" s="46" t="s">
        <v>21</v>
      </c>
      <c r="L2569" s="41" t="s">
        <v>131</v>
      </c>
      <c r="M2569" s="51" t="s">
        <v>1936</v>
      </c>
      <c r="N2569" s="41" t="s">
        <v>491</v>
      </c>
      <c r="O2569" s="824"/>
      <c r="P2569" s="271"/>
      <c r="Q2569" s="825">
        <v>1110</v>
      </c>
      <c r="R2569" s="826">
        <v>460</v>
      </c>
      <c r="S2569" s="827">
        <v>830</v>
      </c>
      <c r="T2569" s="828">
        <v>710</v>
      </c>
      <c r="U2569" s="829">
        <v>610</v>
      </c>
      <c r="V2569" s="830">
        <f t="shared" ref="V2569" si="2554">SUM(Q2569:U2570)</f>
        <v>3720</v>
      </c>
      <c r="W2569" s="824" t="s">
        <v>3918</v>
      </c>
      <c r="X2569" s="824"/>
      <c r="Y2569" s="706"/>
      <c r="Z2569" s="824"/>
    </row>
    <row r="2570" spans="1:26">
      <c r="A2570" s="887" t="s">
        <v>1687</v>
      </c>
      <c r="B2570" s="817"/>
      <c r="C2570" s="831" t="s">
        <v>647</v>
      </c>
      <c r="D2570" s="819" t="s">
        <v>2</v>
      </c>
      <c r="E2570" s="854" t="s">
        <v>630</v>
      </c>
      <c r="F2570" s="851" t="s">
        <v>78</v>
      </c>
      <c r="G2570" s="835" t="s">
        <v>88</v>
      </c>
      <c r="H2570" s="835" t="s">
        <v>88</v>
      </c>
      <c r="I2570" s="17"/>
      <c r="J2570" s="17"/>
      <c r="K2570" s="20"/>
      <c r="L2570" s="41"/>
      <c r="M2570" s="51"/>
      <c r="N2570" s="43"/>
      <c r="O2570" s="824"/>
      <c r="P2570" s="271"/>
      <c r="Q2570" s="825"/>
      <c r="R2570" s="826"/>
      <c r="S2570" s="827"/>
      <c r="T2570" s="828"/>
      <c r="U2570" s="829"/>
      <c r="V2570" s="830"/>
      <c r="W2570" s="824" t="s">
        <v>3918</v>
      </c>
      <c r="X2570" s="824"/>
      <c r="Y2570" s="706"/>
      <c r="Z2570" s="824"/>
    </row>
    <row r="2571" spans="1:26">
      <c r="A2571" s="887" t="s">
        <v>1687</v>
      </c>
      <c r="B2571" s="817" t="s">
        <v>1703</v>
      </c>
      <c r="C2571" s="831" t="s">
        <v>1649</v>
      </c>
      <c r="D2571" s="819" t="str">
        <f t="shared" ref="D2571" si="2555">B2571&amp;" "&amp;" "&amp;C2571</f>
        <v>B1-016  ブラス</v>
      </c>
      <c r="E2571" s="853" t="s">
        <v>120</v>
      </c>
      <c r="F2571" s="821" t="s">
        <v>34</v>
      </c>
      <c r="G2571" s="822" t="s">
        <v>40</v>
      </c>
      <c r="H2571" s="822" t="s">
        <v>40</v>
      </c>
      <c r="I2571" s="17"/>
      <c r="J2571" s="17"/>
      <c r="K2571" s="46" t="s">
        <v>21</v>
      </c>
      <c r="L2571" s="41" t="s">
        <v>131</v>
      </c>
      <c r="M2571" s="51" t="s">
        <v>1938</v>
      </c>
      <c r="N2571" s="41" t="s">
        <v>495</v>
      </c>
      <c r="O2571" s="824"/>
      <c r="P2571" s="271"/>
      <c r="Q2571" s="825">
        <v>1540</v>
      </c>
      <c r="R2571" s="826">
        <v>480</v>
      </c>
      <c r="S2571" s="827">
        <v>1220</v>
      </c>
      <c r="T2571" s="828">
        <v>730</v>
      </c>
      <c r="U2571" s="829">
        <v>850</v>
      </c>
      <c r="V2571" s="830">
        <f t="shared" ref="V2571" si="2556">SUM(Q2571:U2572)</f>
        <v>4820</v>
      </c>
      <c r="X2571" s="824"/>
      <c r="Y2571" s="706"/>
      <c r="Z2571" s="824"/>
    </row>
    <row r="2572" spans="1:26">
      <c r="A2572" s="887" t="s">
        <v>1687</v>
      </c>
      <c r="B2572" s="817"/>
      <c r="C2572" s="831" t="s">
        <v>1649</v>
      </c>
      <c r="D2572" s="819" t="s">
        <v>2</v>
      </c>
      <c r="E2572" s="853" t="s">
        <v>120</v>
      </c>
      <c r="F2572" s="821" t="s">
        <v>34</v>
      </c>
      <c r="G2572" s="822" t="s">
        <v>40</v>
      </c>
      <c r="H2572" s="822" t="s">
        <v>40</v>
      </c>
      <c r="I2572" s="17"/>
      <c r="J2572" s="17"/>
      <c r="K2572" s="20"/>
      <c r="L2572" s="41"/>
      <c r="M2572" s="51"/>
      <c r="N2572" s="43"/>
      <c r="O2572" s="824"/>
      <c r="P2572" s="271"/>
      <c r="Q2572" s="825"/>
      <c r="R2572" s="826"/>
      <c r="S2572" s="827"/>
      <c r="T2572" s="828"/>
      <c r="U2572" s="829"/>
      <c r="V2572" s="830"/>
      <c r="X2572" s="824"/>
      <c r="Y2572" s="706"/>
      <c r="Z2572" s="824"/>
    </row>
    <row r="2573" spans="1:26">
      <c r="A2573" s="887" t="s">
        <v>1687</v>
      </c>
      <c r="B2573" s="817" t="s">
        <v>1704</v>
      </c>
      <c r="C2573" s="831" t="s">
        <v>642</v>
      </c>
      <c r="D2573" s="819" t="str">
        <f t="shared" ref="D2573" si="2557">B2573&amp;" "&amp;" "&amp;C2573</f>
        <v>B1-017  キラーマシン テムジン改造ver.</v>
      </c>
      <c r="E2573" s="853" t="s">
        <v>120</v>
      </c>
      <c r="F2573" s="851" t="s">
        <v>78</v>
      </c>
      <c r="G2573" s="833" t="s">
        <v>19</v>
      </c>
      <c r="H2573" s="833" t="s">
        <v>19</v>
      </c>
      <c r="I2573" s="17"/>
      <c r="J2573" s="17"/>
      <c r="K2573" s="50" t="s">
        <v>21</v>
      </c>
      <c r="L2573" s="312" t="s">
        <v>4255</v>
      </c>
      <c r="M2573" s="51" t="s">
        <v>1940</v>
      </c>
      <c r="N2573" s="41" t="s">
        <v>491</v>
      </c>
      <c r="O2573" s="824"/>
      <c r="P2573" s="271"/>
      <c r="Q2573" s="825">
        <v>1440</v>
      </c>
      <c r="R2573" s="826">
        <v>920</v>
      </c>
      <c r="S2573" s="827">
        <v>560</v>
      </c>
      <c r="T2573" s="828">
        <v>870</v>
      </c>
      <c r="U2573" s="829">
        <v>1040</v>
      </c>
      <c r="V2573" s="830">
        <f t="shared" ref="V2573" si="2558">SUM(Q2573:U2574)</f>
        <v>4830</v>
      </c>
      <c r="W2573" s="831" t="s">
        <v>3391</v>
      </c>
      <c r="X2573" s="824"/>
      <c r="Y2573" s="706"/>
      <c r="Z2573" s="824"/>
    </row>
    <row r="2574" spans="1:26">
      <c r="A2574" s="887" t="s">
        <v>1687</v>
      </c>
      <c r="B2574" s="817"/>
      <c r="C2574" s="831" t="s">
        <v>641</v>
      </c>
      <c r="D2574" s="819" t="s">
        <v>2</v>
      </c>
      <c r="E2574" s="853" t="s">
        <v>120</v>
      </c>
      <c r="F2574" s="851" t="s">
        <v>78</v>
      </c>
      <c r="G2574" s="833" t="s">
        <v>19</v>
      </c>
      <c r="H2574" s="833" t="s">
        <v>19</v>
      </c>
      <c r="I2574" s="17"/>
      <c r="J2574" s="17"/>
      <c r="K2574" s="42"/>
      <c r="L2574" s="41"/>
      <c r="M2574" s="51"/>
      <c r="N2574" s="43"/>
      <c r="O2574" s="824"/>
      <c r="P2574" s="271"/>
      <c r="Q2574" s="825"/>
      <c r="R2574" s="826"/>
      <c r="S2574" s="827"/>
      <c r="T2574" s="828"/>
      <c r="U2574" s="829"/>
      <c r="V2574" s="830"/>
      <c r="W2574" s="831" t="s">
        <v>3391</v>
      </c>
      <c r="X2574" s="824"/>
      <c r="Y2574" s="706"/>
      <c r="Z2574" s="824"/>
    </row>
    <row r="2575" spans="1:26" ht="13.15" customHeight="1">
      <c r="A2575" s="887" t="s">
        <v>1687</v>
      </c>
      <c r="B2575" s="817" t="s">
        <v>1705</v>
      </c>
      <c r="C2575" s="831" t="s">
        <v>1236</v>
      </c>
      <c r="D2575" s="819" t="str">
        <f t="shared" ref="D2575" si="2559">B2575&amp;" "&amp;" "&amp;C2575</f>
        <v>B1-018  魔のサソリ</v>
      </c>
      <c r="E2575" s="853" t="s">
        <v>120</v>
      </c>
      <c r="F2575" s="857" t="s">
        <v>128</v>
      </c>
      <c r="G2575" s="833" t="s">
        <v>19</v>
      </c>
      <c r="H2575" s="833" t="s">
        <v>19</v>
      </c>
      <c r="I2575" s="17"/>
      <c r="J2575" s="17"/>
      <c r="K2575" s="50" t="s">
        <v>21</v>
      </c>
      <c r="L2575" s="312" t="s">
        <v>4255</v>
      </c>
      <c r="M2575" s="51" t="s">
        <v>1941</v>
      </c>
      <c r="N2575" s="41" t="s">
        <v>491</v>
      </c>
      <c r="O2575" s="824"/>
      <c r="P2575" s="271"/>
      <c r="Q2575" s="825">
        <v>1550</v>
      </c>
      <c r="R2575" s="826">
        <v>1150</v>
      </c>
      <c r="S2575" s="827">
        <v>430</v>
      </c>
      <c r="T2575" s="828">
        <v>1030</v>
      </c>
      <c r="U2575" s="829">
        <v>670</v>
      </c>
      <c r="V2575" s="830">
        <f t="shared" ref="V2575" si="2560">SUM(Q2575:U2576)</f>
        <v>4830</v>
      </c>
      <c r="X2575" s="824"/>
      <c r="Y2575" s="706"/>
      <c r="Z2575" s="824"/>
    </row>
    <row r="2576" spans="1:26">
      <c r="A2576" s="887" t="s">
        <v>1687</v>
      </c>
      <c r="B2576" s="817"/>
      <c r="C2576" s="831" t="s">
        <v>1236</v>
      </c>
      <c r="D2576" s="819" t="s">
        <v>2</v>
      </c>
      <c r="E2576" s="853" t="s">
        <v>120</v>
      </c>
      <c r="F2576" s="857" t="s">
        <v>128</v>
      </c>
      <c r="G2576" s="833" t="s">
        <v>19</v>
      </c>
      <c r="H2576" s="833" t="s">
        <v>19</v>
      </c>
      <c r="I2576" s="17"/>
      <c r="J2576" s="17"/>
      <c r="K2576" s="42"/>
      <c r="L2576" s="41"/>
      <c r="M2576" s="51"/>
      <c r="N2576" s="41"/>
      <c r="O2576" s="824"/>
      <c r="P2576" s="271"/>
      <c r="Q2576" s="825"/>
      <c r="R2576" s="826"/>
      <c r="S2576" s="827"/>
      <c r="T2576" s="828"/>
      <c r="U2576" s="829"/>
      <c r="V2576" s="830"/>
      <c r="X2576" s="824"/>
      <c r="Y2576" s="706"/>
      <c r="Z2576" s="824"/>
    </row>
    <row r="2577" spans="1:26">
      <c r="A2577" s="887" t="s">
        <v>1687</v>
      </c>
      <c r="B2577" s="817" t="s">
        <v>1706</v>
      </c>
      <c r="C2577" s="818" t="s">
        <v>254</v>
      </c>
      <c r="D2577" s="819" t="str">
        <f t="shared" ref="D2577" si="2561">B2577&amp;" "&amp;" "&amp;C2577</f>
        <v>B1-019  ギガントドラゴン</v>
      </c>
      <c r="E2577" s="853" t="s">
        <v>120</v>
      </c>
      <c r="F2577" s="832" t="s">
        <v>35</v>
      </c>
      <c r="G2577" s="833" t="s">
        <v>19</v>
      </c>
      <c r="H2577" s="833" t="s">
        <v>19</v>
      </c>
      <c r="I2577" s="17"/>
      <c r="J2577" s="17"/>
      <c r="K2577" s="46" t="s">
        <v>21</v>
      </c>
      <c r="L2577" s="41" t="s">
        <v>131</v>
      </c>
      <c r="M2577" s="51" t="s">
        <v>1979</v>
      </c>
      <c r="N2577" s="41" t="s">
        <v>491</v>
      </c>
      <c r="O2577" s="824"/>
      <c r="P2577" s="271"/>
      <c r="Q2577" s="825">
        <v>1780</v>
      </c>
      <c r="R2577" s="826">
        <v>1180</v>
      </c>
      <c r="S2577" s="827">
        <v>480</v>
      </c>
      <c r="T2577" s="828">
        <v>650</v>
      </c>
      <c r="U2577" s="829">
        <v>1250</v>
      </c>
      <c r="V2577" s="830">
        <f t="shared" ref="V2577" si="2562">SUM(Q2577:U2578)</f>
        <v>5340</v>
      </c>
      <c r="W2577" s="824" t="s">
        <v>4451</v>
      </c>
      <c r="X2577" s="824"/>
      <c r="Y2577" s="706"/>
      <c r="Z2577" s="824"/>
    </row>
    <row r="2578" spans="1:26">
      <c r="A2578" s="887" t="s">
        <v>1687</v>
      </c>
      <c r="B2578" s="817"/>
      <c r="C2578" s="818" t="s">
        <v>254</v>
      </c>
      <c r="D2578" s="819" t="s">
        <v>2</v>
      </c>
      <c r="E2578" s="853" t="s">
        <v>120</v>
      </c>
      <c r="F2578" s="832" t="s">
        <v>35</v>
      </c>
      <c r="G2578" s="833" t="s">
        <v>19</v>
      </c>
      <c r="H2578" s="833" t="s">
        <v>19</v>
      </c>
      <c r="I2578" s="17"/>
      <c r="J2578" s="17"/>
      <c r="K2578" s="42"/>
      <c r="L2578" s="41"/>
      <c r="M2578" s="51"/>
      <c r="N2578" s="43"/>
      <c r="O2578" s="824"/>
      <c r="P2578" s="271"/>
      <c r="Q2578" s="825"/>
      <c r="R2578" s="826"/>
      <c r="S2578" s="827"/>
      <c r="T2578" s="828"/>
      <c r="U2578" s="829"/>
      <c r="V2578" s="830"/>
      <c r="W2578" s="824" t="s">
        <v>4451</v>
      </c>
      <c r="X2578" s="824"/>
      <c r="Y2578" s="706"/>
      <c r="Z2578" s="824"/>
    </row>
    <row r="2579" spans="1:26">
      <c r="A2579" s="887" t="s">
        <v>1687</v>
      </c>
      <c r="B2579" s="817" t="s">
        <v>1707</v>
      </c>
      <c r="C2579" s="818" t="s">
        <v>265</v>
      </c>
      <c r="D2579" s="819" t="str">
        <f t="shared" ref="D2579" si="2563">B2579&amp;" "&amp;" "&amp;C2579</f>
        <v>B1-020  キラーマシン2</v>
      </c>
      <c r="E2579" s="853" t="s">
        <v>120</v>
      </c>
      <c r="F2579" s="851" t="s">
        <v>78</v>
      </c>
      <c r="G2579" s="833" t="s">
        <v>19</v>
      </c>
      <c r="H2579" s="833" t="s">
        <v>19</v>
      </c>
      <c r="I2579" s="17"/>
      <c r="J2579" s="17"/>
      <c r="K2579" s="7" t="s">
        <v>37</v>
      </c>
      <c r="L2579" s="47" t="s">
        <v>101</v>
      </c>
      <c r="M2579" s="51" t="s">
        <v>1748</v>
      </c>
      <c r="N2579" s="41" t="s">
        <v>491</v>
      </c>
      <c r="O2579" s="824"/>
      <c r="P2579" s="271"/>
      <c r="Q2579" s="825">
        <v>1690</v>
      </c>
      <c r="R2579" s="826">
        <v>1070</v>
      </c>
      <c r="S2579" s="827">
        <v>610</v>
      </c>
      <c r="T2579" s="828">
        <v>910</v>
      </c>
      <c r="U2579" s="829">
        <v>1060</v>
      </c>
      <c r="V2579" s="830">
        <f t="shared" ref="V2579" si="2564">SUM(Q2579:U2580)</f>
        <v>5340</v>
      </c>
      <c r="W2579" s="444" t="s">
        <v>3391</v>
      </c>
      <c r="X2579" s="824"/>
      <c r="Y2579" s="706"/>
      <c r="Z2579" s="824"/>
    </row>
    <row r="2580" spans="1:26">
      <c r="A2580" s="887" t="s">
        <v>1687</v>
      </c>
      <c r="B2580" s="817"/>
      <c r="C2580" s="818" t="s">
        <v>265</v>
      </c>
      <c r="D2580" s="819" t="s">
        <v>2</v>
      </c>
      <c r="E2580" s="853" t="s">
        <v>120</v>
      </c>
      <c r="F2580" s="851" t="s">
        <v>78</v>
      </c>
      <c r="G2580" s="833" t="s">
        <v>19</v>
      </c>
      <c r="H2580" s="833" t="s">
        <v>19</v>
      </c>
      <c r="I2580" s="17"/>
      <c r="J2580" s="17"/>
      <c r="K2580" s="42"/>
      <c r="L2580" s="41"/>
      <c r="M2580" s="51"/>
      <c r="N2580" s="43"/>
      <c r="O2580" s="824"/>
      <c r="P2580" s="271"/>
      <c r="Q2580" s="825"/>
      <c r="R2580" s="826"/>
      <c r="S2580" s="827"/>
      <c r="T2580" s="828"/>
      <c r="U2580" s="829"/>
      <c r="V2580" s="830"/>
      <c r="W2580" s="443" t="s">
        <v>4690</v>
      </c>
      <c r="X2580" s="824"/>
      <c r="Y2580" s="706"/>
      <c r="Z2580" s="824"/>
    </row>
    <row r="2581" spans="1:26">
      <c r="A2581" s="887" t="s">
        <v>1687</v>
      </c>
      <c r="B2581" s="817" t="s">
        <v>1708</v>
      </c>
      <c r="C2581" s="831" t="s">
        <v>1728</v>
      </c>
      <c r="D2581" s="819" t="str">
        <f t="shared" ref="D2581" si="2565">B2581&amp;" "&amp;" "&amp;C2581</f>
        <v>B1-021  ベリアル</v>
      </c>
      <c r="E2581" s="853" t="s">
        <v>120</v>
      </c>
      <c r="F2581" s="852" t="s">
        <v>75</v>
      </c>
      <c r="G2581" s="833" t="s">
        <v>19</v>
      </c>
      <c r="H2581" s="835" t="s">
        <v>88</v>
      </c>
      <c r="I2581" s="15"/>
      <c r="J2581" s="15"/>
      <c r="K2581" s="8" t="s">
        <v>99</v>
      </c>
      <c r="L2581" s="41" t="s">
        <v>131</v>
      </c>
      <c r="M2581" s="51" t="s">
        <v>3732</v>
      </c>
      <c r="N2581" s="41" t="s">
        <v>491</v>
      </c>
      <c r="O2581" s="824"/>
      <c r="P2581" s="271"/>
      <c r="Q2581" s="825">
        <v>1630</v>
      </c>
      <c r="R2581" s="826">
        <v>1000</v>
      </c>
      <c r="S2581" s="827">
        <v>1020</v>
      </c>
      <c r="T2581" s="828">
        <v>780</v>
      </c>
      <c r="U2581" s="829">
        <v>910</v>
      </c>
      <c r="V2581" s="830">
        <f t="shared" ref="V2581" si="2566">SUM(Q2581:U2582)</f>
        <v>5340</v>
      </c>
      <c r="W2581" s="313" t="s">
        <v>4329</v>
      </c>
      <c r="X2581" s="824"/>
      <c r="Y2581" s="706"/>
      <c r="Z2581" s="824"/>
    </row>
    <row r="2582" spans="1:26">
      <c r="A2582" s="887" t="s">
        <v>1687</v>
      </c>
      <c r="B2582" s="817"/>
      <c r="C2582" s="831" t="s">
        <v>1728</v>
      </c>
      <c r="D2582" s="819" t="s">
        <v>2</v>
      </c>
      <c r="E2582" s="853" t="s">
        <v>120</v>
      </c>
      <c r="F2582" s="852" t="s">
        <v>75</v>
      </c>
      <c r="G2582" s="833" t="s">
        <v>19</v>
      </c>
      <c r="H2582" s="835" t="s">
        <v>88</v>
      </c>
      <c r="I2582" s="15"/>
      <c r="J2582" s="15"/>
      <c r="K2582" s="42"/>
      <c r="L2582" s="41"/>
      <c r="M2582" s="51"/>
      <c r="N2582" s="41"/>
      <c r="O2582" s="824"/>
      <c r="P2582" s="271"/>
      <c r="Q2582" s="825"/>
      <c r="R2582" s="826"/>
      <c r="S2582" s="827"/>
      <c r="T2582" s="828"/>
      <c r="U2582" s="829"/>
      <c r="V2582" s="830"/>
      <c r="W2582" s="313" t="s">
        <v>4260</v>
      </c>
      <c r="X2582" s="824"/>
      <c r="Y2582" s="706"/>
      <c r="Z2582" s="824"/>
    </row>
    <row r="2583" spans="1:26">
      <c r="A2583" s="887" t="s">
        <v>1687</v>
      </c>
      <c r="B2583" s="817" t="s">
        <v>1709</v>
      </c>
      <c r="C2583" s="818" t="s">
        <v>1729</v>
      </c>
      <c r="D2583" s="819" t="str">
        <f t="shared" ref="D2583" si="2567">B2583&amp;" "&amp;" "&amp;C2583</f>
        <v>B1-022  アトラス</v>
      </c>
      <c r="E2583" s="853" t="s">
        <v>120</v>
      </c>
      <c r="F2583" s="852" t="s">
        <v>75</v>
      </c>
      <c r="G2583" s="833" t="s">
        <v>19</v>
      </c>
      <c r="H2583" s="833" t="s">
        <v>19</v>
      </c>
      <c r="I2583" s="17"/>
      <c r="J2583" s="17"/>
      <c r="K2583" s="8" t="s">
        <v>99</v>
      </c>
      <c r="L2583" s="41" t="s">
        <v>131</v>
      </c>
      <c r="M2583" s="51" t="s">
        <v>3733</v>
      </c>
      <c r="N2583" s="41" t="s">
        <v>491</v>
      </c>
      <c r="O2583" s="824"/>
      <c r="P2583" s="271"/>
      <c r="Q2583" s="825">
        <v>1860</v>
      </c>
      <c r="R2583" s="826">
        <v>1330</v>
      </c>
      <c r="S2583" s="827">
        <v>390</v>
      </c>
      <c r="T2583" s="828">
        <v>440</v>
      </c>
      <c r="U2583" s="829">
        <v>1320</v>
      </c>
      <c r="V2583" s="830">
        <f t="shared" ref="V2583" si="2568">SUM(Q2583:U2584)</f>
        <v>5340</v>
      </c>
      <c r="W2583" s="313" t="s">
        <v>4329</v>
      </c>
      <c r="X2583" s="824"/>
      <c r="Y2583" s="706"/>
      <c r="Z2583" s="824"/>
    </row>
    <row r="2584" spans="1:26">
      <c r="A2584" s="887" t="s">
        <v>1687</v>
      </c>
      <c r="B2584" s="817"/>
      <c r="C2584" s="818" t="s">
        <v>1729</v>
      </c>
      <c r="D2584" s="819" t="s">
        <v>2</v>
      </c>
      <c r="E2584" s="853" t="s">
        <v>120</v>
      </c>
      <c r="F2584" s="852" t="s">
        <v>75</v>
      </c>
      <c r="G2584" s="833" t="s">
        <v>19</v>
      </c>
      <c r="H2584" s="833" t="s">
        <v>19</v>
      </c>
      <c r="I2584" s="17"/>
      <c r="J2584" s="17"/>
      <c r="K2584" s="42"/>
      <c r="L2584" s="41"/>
      <c r="M2584" s="51"/>
      <c r="N2584" s="43"/>
      <c r="O2584" s="824"/>
      <c r="P2584" s="271"/>
      <c r="Q2584" s="825"/>
      <c r="R2584" s="826"/>
      <c r="S2584" s="827"/>
      <c r="T2584" s="828"/>
      <c r="U2584" s="829"/>
      <c r="V2584" s="830"/>
      <c r="W2584" s="313" t="s">
        <v>4212</v>
      </c>
      <c r="X2584" s="824"/>
      <c r="Y2584" s="706"/>
      <c r="Z2584" s="824"/>
    </row>
    <row r="2585" spans="1:26">
      <c r="A2585" s="887" t="s">
        <v>1687</v>
      </c>
      <c r="B2585" s="817" t="s">
        <v>1710</v>
      </c>
      <c r="C2585" s="831" t="s">
        <v>1730</v>
      </c>
      <c r="D2585" s="819" t="str">
        <f t="shared" ref="D2585" si="2569">B2585&amp;" "&amp;" "&amp;C2585</f>
        <v>B1-023  バズズ</v>
      </c>
      <c r="E2585" s="853" t="s">
        <v>120</v>
      </c>
      <c r="F2585" s="852" t="s">
        <v>75</v>
      </c>
      <c r="G2585" s="822" t="s">
        <v>40</v>
      </c>
      <c r="H2585" s="833" t="s">
        <v>19</v>
      </c>
      <c r="I2585" s="15"/>
      <c r="J2585" s="15"/>
      <c r="K2585" s="7" t="s">
        <v>37</v>
      </c>
      <c r="L2585" s="41" t="s">
        <v>20</v>
      </c>
      <c r="M2585" s="51" t="s">
        <v>3734</v>
      </c>
      <c r="N2585" s="41" t="s">
        <v>491</v>
      </c>
      <c r="O2585" s="824"/>
      <c r="P2585" s="271"/>
      <c r="Q2585" s="825">
        <v>1560</v>
      </c>
      <c r="R2585" s="826">
        <v>810</v>
      </c>
      <c r="S2585" s="827">
        <v>1240</v>
      </c>
      <c r="T2585" s="828">
        <v>900</v>
      </c>
      <c r="U2585" s="829">
        <v>820</v>
      </c>
      <c r="V2585" s="830">
        <f t="shared" ref="V2585" si="2570">SUM(Q2585:U2586)</f>
        <v>5330</v>
      </c>
      <c r="W2585" s="824" t="s">
        <v>4328</v>
      </c>
      <c r="X2585" s="824"/>
      <c r="Y2585" s="706"/>
      <c r="Z2585" s="824"/>
    </row>
    <row r="2586" spans="1:26">
      <c r="A2586" s="887" t="s">
        <v>1687</v>
      </c>
      <c r="B2586" s="817"/>
      <c r="C2586" s="831" t="s">
        <v>1730</v>
      </c>
      <c r="D2586" s="819" t="s">
        <v>2</v>
      </c>
      <c r="E2586" s="853" t="s">
        <v>120</v>
      </c>
      <c r="F2586" s="852" t="s">
        <v>75</v>
      </c>
      <c r="G2586" s="822" t="s">
        <v>40</v>
      </c>
      <c r="H2586" s="833" t="s">
        <v>19</v>
      </c>
      <c r="I2586" s="15"/>
      <c r="J2586" s="15"/>
      <c r="K2586" s="42"/>
      <c r="L2586" s="41"/>
      <c r="M2586" s="51"/>
      <c r="N2586" s="41"/>
      <c r="O2586" s="824"/>
      <c r="P2586" s="271"/>
      <c r="Q2586" s="825"/>
      <c r="R2586" s="826"/>
      <c r="S2586" s="827"/>
      <c r="T2586" s="828"/>
      <c r="U2586" s="829"/>
      <c r="V2586" s="830"/>
      <c r="W2586" s="824" t="s">
        <v>4328</v>
      </c>
      <c r="X2586" s="824"/>
      <c r="Y2586" s="706"/>
      <c r="Z2586" s="824"/>
    </row>
    <row r="2587" spans="1:26">
      <c r="A2587" s="887" t="s">
        <v>1687</v>
      </c>
      <c r="B2587" s="817" t="s">
        <v>1711</v>
      </c>
      <c r="C2587" s="831" t="s">
        <v>123</v>
      </c>
      <c r="D2587" s="819" t="str">
        <f t="shared" ref="D2587" si="2571">B2587&amp;" "&amp;" "&amp;C2587</f>
        <v>B1-024  ばくだん岩</v>
      </c>
      <c r="E2587" s="853" t="s">
        <v>120</v>
      </c>
      <c r="F2587" s="855" t="s">
        <v>130</v>
      </c>
      <c r="G2587" s="833" t="s">
        <v>19</v>
      </c>
      <c r="H2587" s="833" t="s">
        <v>19</v>
      </c>
      <c r="I2587" s="15"/>
      <c r="J2587" s="15"/>
      <c r="K2587" s="46" t="s">
        <v>21</v>
      </c>
      <c r="L2587" s="41" t="s">
        <v>131</v>
      </c>
      <c r="M2587" s="51" t="s">
        <v>1980</v>
      </c>
      <c r="N2587" s="41" t="s">
        <v>491</v>
      </c>
      <c r="O2587" s="824"/>
      <c r="P2587" s="271"/>
      <c r="Q2587" s="825">
        <v>1700</v>
      </c>
      <c r="R2587" s="826">
        <v>1060</v>
      </c>
      <c r="S2587" s="827">
        <v>610</v>
      </c>
      <c r="T2587" s="828">
        <v>660</v>
      </c>
      <c r="U2587" s="829">
        <v>1270</v>
      </c>
      <c r="V2587" s="830">
        <f t="shared" ref="V2587" si="2572">SUM(Q2587:U2588)</f>
        <v>5300</v>
      </c>
      <c r="X2587" s="824"/>
      <c r="Y2587" s="706"/>
      <c r="Z2587" s="824"/>
    </row>
    <row r="2588" spans="1:26">
      <c r="A2588" s="887" t="s">
        <v>1687</v>
      </c>
      <c r="B2588" s="817"/>
      <c r="C2588" s="831" t="s">
        <v>123</v>
      </c>
      <c r="D2588" s="819" t="s">
        <v>2</v>
      </c>
      <c r="E2588" s="853" t="s">
        <v>120</v>
      </c>
      <c r="F2588" s="855" t="s">
        <v>130</v>
      </c>
      <c r="G2588" s="833" t="s">
        <v>19</v>
      </c>
      <c r="H2588" s="833" t="s">
        <v>19</v>
      </c>
      <c r="I2588" s="15"/>
      <c r="J2588" s="15"/>
      <c r="K2588" s="42"/>
      <c r="L2588" s="41"/>
      <c r="M2588" s="51"/>
      <c r="N2588" s="41"/>
      <c r="O2588" s="824"/>
      <c r="P2588" s="271"/>
      <c r="Q2588" s="825"/>
      <c r="R2588" s="826"/>
      <c r="S2588" s="827"/>
      <c r="T2588" s="828"/>
      <c r="U2588" s="829"/>
      <c r="V2588" s="830"/>
      <c r="X2588" s="824"/>
      <c r="Y2588" s="706"/>
      <c r="Z2588" s="824"/>
    </row>
    <row r="2589" spans="1:26">
      <c r="A2589" s="887" t="s">
        <v>1687</v>
      </c>
      <c r="B2589" s="817" t="s">
        <v>1712</v>
      </c>
      <c r="C2589" s="831" t="s">
        <v>2</v>
      </c>
      <c r="D2589" s="819" t="str">
        <f t="shared" ref="D2589" si="2573">B2589&amp;" "&amp;" "&amp;C2589</f>
        <v>B1-025  ダイ</v>
      </c>
      <c r="E2589" s="850" t="s">
        <v>36</v>
      </c>
      <c r="F2589" s="821" t="s">
        <v>34</v>
      </c>
      <c r="G2589" s="833" t="s">
        <v>19</v>
      </c>
      <c r="H2589" s="833" t="s">
        <v>19</v>
      </c>
      <c r="I2589" s="17"/>
      <c r="J2589" s="17"/>
      <c r="K2589" s="50" t="s">
        <v>21</v>
      </c>
      <c r="L2589" s="47" t="s">
        <v>105</v>
      </c>
      <c r="M2589" s="51" t="s">
        <v>1908</v>
      </c>
      <c r="N2589" s="41" t="s">
        <v>1441</v>
      </c>
      <c r="O2589" s="824"/>
      <c r="P2589" s="271"/>
      <c r="Q2589" s="825">
        <v>2030</v>
      </c>
      <c r="R2589" s="826">
        <v>1470</v>
      </c>
      <c r="S2589" s="827">
        <v>560</v>
      </c>
      <c r="T2589" s="828">
        <v>1080</v>
      </c>
      <c r="U2589" s="829">
        <v>960</v>
      </c>
      <c r="V2589" s="830">
        <f t="shared" ref="V2589" si="2574">SUM(Q2589:U2590)</f>
        <v>6100</v>
      </c>
      <c r="W2589" s="824" t="s">
        <v>3389</v>
      </c>
      <c r="X2589" s="824"/>
      <c r="Y2589" s="706"/>
      <c r="Z2589" s="824"/>
    </row>
    <row r="2590" spans="1:26">
      <c r="A2590" s="887" t="s">
        <v>1687</v>
      </c>
      <c r="B2590" s="817"/>
      <c r="C2590" s="831" t="s">
        <v>2</v>
      </c>
      <c r="D2590" s="819" t="s">
        <v>2</v>
      </c>
      <c r="E2590" s="850" t="s">
        <v>36</v>
      </c>
      <c r="F2590" s="821" t="s">
        <v>34</v>
      </c>
      <c r="G2590" s="833" t="s">
        <v>19</v>
      </c>
      <c r="H2590" s="833" t="s">
        <v>19</v>
      </c>
      <c r="I2590" s="17"/>
      <c r="J2590" s="17"/>
      <c r="K2590" s="46" t="s">
        <v>21</v>
      </c>
      <c r="L2590" s="41" t="s">
        <v>131</v>
      </c>
      <c r="M2590" s="51" t="s">
        <v>1876</v>
      </c>
      <c r="N2590" s="43" t="s">
        <v>491</v>
      </c>
      <c r="O2590" s="824"/>
      <c r="P2590" s="271"/>
      <c r="Q2590" s="825"/>
      <c r="R2590" s="826"/>
      <c r="S2590" s="827"/>
      <c r="T2590" s="828"/>
      <c r="U2590" s="829"/>
      <c r="V2590" s="830"/>
      <c r="W2590" s="824" t="s">
        <v>3389</v>
      </c>
      <c r="X2590" s="824"/>
      <c r="Y2590" s="706"/>
      <c r="Z2590" s="824"/>
    </row>
    <row r="2591" spans="1:26">
      <c r="A2591" s="887" t="s">
        <v>1687</v>
      </c>
      <c r="B2591" s="817" t="s">
        <v>1713</v>
      </c>
      <c r="C2591" s="831" t="s">
        <v>38</v>
      </c>
      <c r="D2591" s="819" t="str">
        <f t="shared" ref="D2591" si="2575">B2591&amp;" "&amp;" "&amp;C2591</f>
        <v>B1-026  ポップ</v>
      </c>
      <c r="E2591" s="850" t="s">
        <v>36</v>
      </c>
      <c r="F2591" s="821" t="s">
        <v>34</v>
      </c>
      <c r="G2591" s="822" t="s">
        <v>40</v>
      </c>
      <c r="H2591" s="822" t="s">
        <v>40</v>
      </c>
      <c r="I2591" s="17"/>
      <c r="J2591" s="17"/>
      <c r="K2591" s="46" t="s">
        <v>21</v>
      </c>
      <c r="L2591" s="41" t="s">
        <v>131</v>
      </c>
      <c r="M2591" s="51" t="s">
        <v>1883</v>
      </c>
      <c r="N2591" s="41" t="s">
        <v>491</v>
      </c>
      <c r="O2591" s="824"/>
      <c r="P2591" s="271"/>
      <c r="Q2591" s="825">
        <v>1890</v>
      </c>
      <c r="R2591" s="826">
        <v>650</v>
      </c>
      <c r="S2591" s="827">
        <v>1500</v>
      </c>
      <c r="T2591" s="828">
        <v>1130</v>
      </c>
      <c r="U2591" s="829">
        <v>910</v>
      </c>
      <c r="V2591" s="830">
        <f t="shared" ref="V2591" si="2576">SUM(Q2591:U2592)</f>
        <v>6080</v>
      </c>
      <c r="W2591" s="824" t="s">
        <v>3389</v>
      </c>
      <c r="X2591" s="824"/>
      <c r="Y2591" s="859" t="s">
        <v>5495</v>
      </c>
      <c r="Z2591" s="824"/>
    </row>
    <row r="2592" spans="1:26">
      <c r="A2592" s="887" t="s">
        <v>1687</v>
      </c>
      <c r="B2592" s="817"/>
      <c r="C2592" s="831" t="s">
        <v>38</v>
      </c>
      <c r="D2592" s="819" t="s">
        <v>2</v>
      </c>
      <c r="E2592" s="850" t="s">
        <v>36</v>
      </c>
      <c r="F2592" s="821" t="s">
        <v>34</v>
      </c>
      <c r="G2592" s="822" t="s">
        <v>40</v>
      </c>
      <c r="H2592" s="822" t="s">
        <v>40</v>
      </c>
      <c r="I2592" s="17"/>
      <c r="J2592" s="17"/>
      <c r="K2592" s="46" t="s">
        <v>21</v>
      </c>
      <c r="L2592" s="41" t="s">
        <v>131</v>
      </c>
      <c r="M2592" s="51" t="s">
        <v>1878</v>
      </c>
      <c r="N2592" s="43" t="s">
        <v>491</v>
      </c>
      <c r="O2592" s="824"/>
      <c r="P2592" s="271"/>
      <c r="Q2592" s="825"/>
      <c r="R2592" s="826"/>
      <c r="S2592" s="827"/>
      <c r="T2592" s="828"/>
      <c r="U2592" s="829"/>
      <c r="V2592" s="830"/>
      <c r="W2592" s="824" t="s">
        <v>3389</v>
      </c>
      <c r="X2592" s="824"/>
      <c r="Y2592" s="859" t="s">
        <v>5495</v>
      </c>
      <c r="Z2592" s="824"/>
    </row>
    <row r="2593" spans="1:26">
      <c r="A2593" s="887" t="s">
        <v>1687</v>
      </c>
      <c r="B2593" s="817" t="s">
        <v>1714</v>
      </c>
      <c r="C2593" s="831" t="s">
        <v>183</v>
      </c>
      <c r="D2593" s="819" t="str">
        <f t="shared" ref="D2593" si="2577">B2593&amp;" "&amp;" "&amp;C2593</f>
        <v>B1-027  マァム</v>
      </c>
      <c r="E2593" s="850" t="s">
        <v>36</v>
      </c>
      <c r="F2593" s="821" t="s">
        <v>34</v>
      </c>
      <c r="G2593" s="833" t="s">
        <v>19</v>
      </c>
      <c r="H2593" s="822" t="s">
        <v>40</v>
      </c>
      <c r="I2593" s="15"/>
      <c r="J2593" s="15"/>
      <c r="K2593" s="11" t="s">
        <v>81</v>
      </c>
      <c r="L2593" s="47" t="s">
        <v>81</v>
      </c>
      <c r="M2593" s="51" t="s">
        <v>3735</v>
      </c>
      <c r="N2593" s="41" t="s">
        <v>491</v>
      </c>
      <c r="O2593" s="824"/>
      <c r="P2593" s="271"/>
      <c r="Q2593" s="825">
        <v>1920</v>
      </c>
      <c r="R2593" s="826">
        <v>1140</v>
      </c>
      <c r="S2593" s="827">
        <v>1090</v>
      </c>
      <c r="T2593" s="828">
        <v>980</v>
      </c>
      <c r="U2593" s="829">
        <v>960</v>
      </c>
      <c r="V2593" s="830">
        <f t="shared" ref="V2593" si="2578">SUM(Q2593:U2594)</f>
        <v>6090</v>
      </c>
      <c r="W2593" s="824" t="s">
        <v>3389</v>
      </c>
      <c r="X2593" s="824"/>
      <c r="Y2593" s="706"/>
      <c r="Z2593" s="824"/>
    </row>
    <row r="2594" spans="1:26">
      <c r="A2594" s="887" t="s">
        <v>1687</v>
      </c>
      <c r="B2594" s="817"/>
      <c r="C2594" s="831" t="s">
        <v>183</v>
      </c>
      <c r="D2594" s="819" t="s">
        <v>2</v>
      </c>
      <c r="E2594" s="850" t="s">
        <v>36</v>
      </c>
      <c r="F2594" s="821" t="s">
        <v>34</v>
      </c>
      <c r="G2594" s="833" t="s">
        <v>19</v>
      </c>
      <c r="H2594" s="822" t="s">
        <v>40</v>
      </c>
      <c r="I2594" s="15"/>
      <c r="J2594" s="15"/>
      <c r="K2594" s="46" t="s">
        <v>21</v>
      </c>
      <c r="L2594" s="41" t="s">
        <v>131</v>
      </c>
      <c r="M2594" s="51" t="s">
        <v>1981</v>
      </c>
      <c r="N2594" s="41" t="s">
        <v>491</v>
      </c>
      <c r="O2594" s="824"/>
      <c r="P2594" s="271"/>
      <c r="Q2594" s="825"/>
      <c r="R2594" s="826"/>
      <c r="S2594" s="827"/>
      <c r="T2594" s="828"/>
      <c r="U2594" s="829"/>
      <c r="V2594" s="830"/>
      <c r="W2594" s="824" t="s">
        <v>3389</v>
      </c>
      <c r="X2594" s="824"/>
      <c r="Y2594" s="706"/>
      <c r="Z2594" s="824"/>
    </row>
    <row r="2595" spans="1:26">
      <c r="A2595" s="887" t="s">
        <v>1687</v>
      </c>
      <c r="B2595" s="817" t="s">
        <v>1715</v>
      </c>
      <c r="C2595" s="831" t="s">
        <v>3403</v>
      </c>
      <c r="D2595" s="819" t="str">
        <f t="shared" ref="D2595" si="2579">B2595&amp;" "&amp;" "&amp;C2595</f>
        <v>B1-028  ゴーレム</v>
      </c>
      <c r="E2595" s="850" t="s">
        <v>36</v>
      </c>
      <c r="F2595" s="851" t="s">
        <v>78</v>
      </c>
      <c r="G2595" s="833" t="s">
        <v>19</v>
      </c>
      <c r="H2595" s="833" t="s">
        <v>19</v>
      </c>
      <c r="I2595" s="15"/>
      <c r="J2595" s="15"/>
      <c r="K2595" s="46" t="s">
        <v>21</v>
      </c>
      <c r="L2595" s="41" t="s">
        <v>5540</v>
      </c>
      <c r="M2595" s="51" t="s">
        <v>2010</v>
      </c>
      <c r="N2595" s="41" t="s">
        <v>491</v>
      </c>
      <c r="O2595" s="824"/>
      <c r="P2595" s="271"/>
      <c r="Q2595" s="825">
        <v>2010</v>
      </c>
      <c r="R2595" s="826">
        <v>1240</v>
      </c>
      <c r="S2595" s="827">
        <v>570</v>
      </c>
      <c r="T2595" s="828">
        <v>750</v>
      </c>
      <c r="U2595" s="829">
        <v>1400</v>
      </c>
      <c r="V2595" s="830">
        <f t="shared" ref="V2595" si="2580">SUM(Q2595:U2596)</f>
        <v>5970</v>
      </c>
      <c r="X2595" s="824"/>
      <c r="Y2595" s="706"/>
      <c r="Z2595" s="824"/>
    </row>
    <row r="2596" spans="1:26">
      <c r="A2596" s="887" t="s">
        <v>1687</v>
      </c>
      <c r="B2596" s="817"/>
      <c r="C2596" s="831" t="s">
        <v>3403</v>
      </c>
      <c r="D2596" s="819" t="s">
        <v>2</v>
      </c>
      <c r="E2596" s="850" t="s">
        <v>36</v>
      </c>
      <c r="F2596" s="851" t="s">
        <v>78</v>
      </c>
      <c r="G2596" s="833" t="s">
        <v>19</v>
      </c>
      <c r="H2596" s="833" t="s">
        <v>19</v>
      </c>
      <c r="I2596" s="15"/>
      <c r="J2596" s="15"/>
      <c r="K2596" s="46" t="s">
        <v>21</v>
      </c>
      <c r="L2596" s="41" t="s">
        <v>3</v>
      </c>
      <c r="M2596" s="51" t="s">
        <v>3736</v>
      </c>
      <c r="N2596" s="41" t="s">
        <v>491</v>
      </c>
      <c r="O2596" s="824"/>
      <c r="P2596" s="271"/>
      <c r="Q2596" s="825"/>
      <c r="R2596" s="826"/>
      <c r="S2596" s="827"/>
      <c r="T2596" s="828"/>
      <c r="U2596" s="829"/>
      <c r="V2596" s="830"/>
      <c r="X2596" s="824"/>
      <c r="Y2596" s="706"/>
      <c r="Z2596" s="824"/>
    </row>
    <row r="2597" spans="1:26">
      <c r="A2597" s="887" t="s">
        <v>1687</v>
      </c>
      <c r="B2597" s="817" t="s">
        <v>1716</v>
      </c>
      <c r="C2597" s="831" t="s">
        <v>542</v>
      </c>
      <c r="D2597" s="819" t="str">
        <f t="shared" ref="D2597" si="2581">B2597&amp;" "&amp;" "&amp;C2597</f>
        <v>B1-029  ドラゴン</v>
      </c>
      <c r="E2597" s="850" t="s">
        <v>36</v>
      </c>
      <c r="F2597" s="832" t="s">
        <v>35</v>
      </c>
      <c r="G2597" s="833" t="s">
        <v>19</v>
      </c>
      <c r="H2597" s="842" t="s">
        <v>89</v>
      </c>
      <c r="I2597" s="15"/>
      <c r="J2597" s="15"/>
      <c r="K2597" s="46" t="s">
        <v>21</v>
      </c>
      <c r="L2597" s="41" t="s">
        <v>131</v>
      </c>
      <c r="M2597" s="51" t="s">
        <v>1982</v>
      </c>
      <c r="N2597" s="41" t="s">
        <v>491</v>
      </c>
      <c r="O2597" s="824"/>
      <c r="P2597" s="271"/>
      <c r="Q2597" s="825">
        <v>1860</v>
      </c>
      <c r="R2597" s="826">
        <v>1250</v>
      </c>
      <c r="S2597" s="827">
        <v>760</v>
      </c>
      <c r="T2597" s="828">
        <v>1000</v>
      </c>
      <c r="U2597" s="829">
        <v>1100</v>
      </c>
      <c r="V2597" s="830">
        <f t="shared" ref="V2597" si="2582">SUM(Q2597:U2598)</f>
        <v>5970</v>
      </c>
      <c r="W2597" s="824" t="s">
        <v>4451</v>
      </c>
      <c r="X2597" s="824"/>
      <c r="Y2597" s="706"/>
      <c r="Z2597" s="824"/>
    </row>
    <row r="2598" spans="1:26">
      <c r="A2598" s="887" t="s">
        <v>1687</v>
      </c>
      <c r="B2598" s="817"/>
      <c r="C2598" s="831" t="s">
        <v>542</v>
      </c>
      <c r="D2598" s="819" t="s">
        <v>2</v>
      </c>
      <c r="E2598" s="850" t="s">
        <v>36</v>
      </c>
      <c r="F2598" s="832" t="s">
        <v>35</v>
      </c>
      <c r="G2598" s="833" t="s">
        <v>19</v>
      </c>
      <c r="H2598" s="842" t="s">
        <v>89</v>
      </c>
      <c r="I2598" s="15"/>
      <c r="J2598" s="15"/>
      <c r="K2598" s="50" t="s">
        <v>21</v>
      </c>
      <c r="L2598" s="47" t="s">
        <v>105</v>
      </c>
      <c r="M2598" s="51" t="s">
        <v>1983</v>
      </c>
      <c r="N2598" s="41" t="s">
        <v>491</v>
      </c>
      <c r="O2598" s="824"/>
      <c r="P2598" s="271"/>
      <c r="Q2598" s="825"/>
      <c r="R2598" s="826"/>
      <c r="S2598" s="827"/>
      <c r="T2598" s="828"/>
      <c r="U2598" s="829"/>
      <c r="V2598" s="830"/>
      <c r="W2598" s="824" t="s">
        <v>4451</v>
      </c>
      <c r="X2598" s="824"/>
      <c r="Y2598" s="706"/>
      <c r="Z2598" s="824"/>
    </row>
    <row r="2599" spans="1:26">
      <c r="A2599" s="887" t="s">
        <v>1687</v>
      </c>
      <c r="B2599" s="817" t="s">
        <v>1717</v>
      </c>
      <c r="C2599" s="831" t="s">
        <v>2</v>
      </c>
      <c r="D2599" s="819" t="str">
        <f t="shared" ref="D2599" si="2583">B2599&amp;" "&amp;" "&amp;C2599</f>
        <v>B1-030  ダイ</v>
      </c>
      <c r="E2599" s="841" t="s">
        <v>54</v>
      </c>
      <c r="F2599" s="821" t="s">
        <v>34</v>
      </c>
      <c r="G2599" s="833" t="s">
        <v>19</v>
      </c>
      <c r="H2599" s="833" t="s">
        <v>19</v>
      </c>
      <c r="I2599" s="17"/>
      <c r="J2599" s="17"/>
      <c r="K2599" s="46" t="s">
        <v>21</v>
      </c>
      <c r="L2599" s="41" t="s">
        <v>131</v>
      </c>
      <c r="M2599" s="51" t="s">
        <v>1980</v>
      </c>
      <c r="N2599" s="41" t="s">
        <v>491</v>
      </c>
      <c r="O2599" s="824"/>
      <c r="P2599" s="271"/>
      <c r="Q2599" s="825">
        <v>2110</v>
      </c>
      <c r="R2599" s="826">
        <v>1500</v>
      </c>
      <c r="S2599" s="827">
        <v>610</v>
      </c>
      <c r="T2599" s="828">
        <v>1140</v>
      </c>
      <c r="U2599" s="829">
        <v>990</v>
      </c>
      <c r="V2599" s="830">
        <f t="shared" ref="V2599" si="2584">SUM(Q2599:U2600)</f>
        <v>6350</v>
      </c>
      <c r="W2599" s="824" t="s">
        <v>3389</v>
      </c>
      <c r="X2599" s="824"/>
      <c r="Y2599" s="706"/>
      <c r="Z2599" s="824"/>
    </row>
    <row r="2600" spans="1:26">
      <c r="A2600" s="887" t="s">
        <v>1687</v>
      </c>
      <c r="B2600" s="817"/>
      <c r="C2600" s="831" t="s">
        <v>2</v>
      </c>
      <c r="D2600" s="819" t="s">
        <v>2</v>
      </c>
      <c r="E2600" s="841" t="s">
        <v>54</v>
      </c>
      <c r="F2600" s="821" t="s">
        <v>34</v>
      </c>
      <c r="G2600" s="833" t="s">
        <v>19</v>
      </c>
      <c r="H2600" s="833" t="s">
        <v>19</v>
      </c>
      <c r="I2600" s="17"/>
      <c r="J2600" s="17"/>
      <c r="K2600" s="50" t="s">
        <v>21</v>
      </c>
      <c r="L2600" s="49" t="s">
        <v>104</v>
      </c>
      <c r="M2600" s="51" t="s">
        <v>1984</v>
      </c>
      <c r="N2600" s="41" t="s">
        <v>491</v>
      </c>
      <c r="O2600" s="824"/>
      <c r="P2600" s="271"/>
      <c r="Q2600" s="825"/>
      <c r="R2600" s="826"/>
      <c r="S2600" s="827"/>
      <c r="T2600" s="828"/>
      <c r="U2600" s="829"/>
      <c r="V2600" s="830"/>
      <c r="W2600" s="824" t="s">
        <v>3389</v>
      </c>
      <c r="X2600" s="824"/>
      <c r="Y2600" s="706"/>
      <c r="Z2600" s="824"/>
    </row>
    <row r="2601" spans="1:26">
      <c r="A2601" s="887" t="s">
        <v>1687</v>
      </c>
      <c r="B2601" s="817" t="s">
        <v>1718</v>
      </c>
      <c r="C2601" s="818" t="s">
        <v>596</v>
      </c>
      <c r="D2601" s="819" t="str">
        <f t="shared" ref="D2601" si="2585">B2601&amp;" "&amp;" "&amp;C2601</f>
        <v>B1-031  ハドラー</v>
      </c>
      <c r="E2601" s="841" t="s">
        <v>54</v>
      </c>
      <c r="F2601" s="840" t="s">
        <v>74</v>
      </c>
      <c r="G2601" s="822" t="s">
        <v>40</v>
      </c>
      <c r="H2601" s="822" t="s">
        <v>40</v>
      </c>
      <c r="I2601" s="17"/>
      <c r="J2601" s="17"/>
      <c r="K2601" s="46" t="s">
        <v>21</v>
      </c>
      <c r="L2601" s="41" t="s">
        <v>131</v>
      </c>
      <c r="M2601" s="51" t="s">
        <v>1153</v>
      </c>
      <c r="N2601" s="41" t="s">
        <v>491</v>
      </c>
      <c r="O2601" s="824"/>
      <c r="P2601" s="271"/>
      <c r="Q2601" s="825">
        <v>2070</v>
      </c>
      <c r="R2601" s="826">
        <v>1110</v>
      </c>
      <c r="S2601" s="827">
        <v>1150</v>
      </c>
      <c r="T2601" s="828">
        <v>960</v>
      </c>
      <c r="U2601" s="829">
        <v>1090</v>
      </c>
      <c r="V2601" s="830">
        <f t="shared" ref="V2601" si="2586">SUM(Q2601:U2602)</f>
        <v>6380</v>
      </c>
      <c r="X2601" s="824"/>
      <c r="Y2601" s="706"/>
      <c r="Z2601" s="824"/>
    </row>
    <row r="2602" spans="1:26">
      <c r="A2602" s="887" t="s">
        <v>1687</v>
      </c>
      <c r="B2602" s="817"/>
      <c r="C2602" s="818" t="s">
        <v>596</v>
      </c>
      <c r="D2602" s="819" t="s">
        <v>2</v>
      </c>
      <c r="E2602" s="841" t="s">
        <v>54</v>
      </c>
      <c r="F2602" s="840" t="s">
        <v>74</v>
      </c>
      <c r="G2602" s="822" t="s">
        <v>40</v>
      </c>
      <c r="H2602" s="822" t="s">
        <v>40</v>
      </c>
      <c r="I2602" s="17"/>
      <c r="J2602" s="17"/>
      <c r="K2602" s="50" t="s">
        <v>21</v>
      </c>
      <c r="L2602" s="47" t="s">
        <v>105</v>
      </c>
      <c r="M2602" s="51" t="s">
        <v>1922</v>
      </c>
      <c r="N2602" s="43" t="s">
        <v>1441</v>
      </c>
      <c r="O2602" s="824"/>
      <c r="P2602" s="271"/>
      <c r="Q2602" s="825"/>
      <c r="R2602" s="826"/>
      <c r="S2602" s="827"/>
      <c r="T2602" s="828"/>
      <c r="U2602" s="829"/>
      <c r="V2602" s="830"/>
      <c r="X2602" s="824"/>
      <c r="Y2602" s="706"/>
      <c r="Z2602" s="824"/>
    </row>
    <row r="2603" spans="1:26">
      <c r="A2603" s="887" t="s">
        <v>1687</v>
      </c>
      <c r="B2603" s="817" t="s">
        <v>1719</v>
      </c>
      <c r="C2603" s="831" t="s">
        <v>4</v>
      </c>
      <c r="D2603" s="819" t="str">
        <f t="shared" ref="D2603" si="2587">B2603&amp;" "&amp;" "&amp;C2603</f>
        <v>B1-032  クロコダイン</v>
      </c>
      <c r="E2603" s="841" t="s">
        <v>54</v>
      </c>
      <c r="F2603" s="857" t="s">
        <v>128</v>
      </c>
      <c r="G2603" s="842" t="s">
        <v>89</v>
      </c>
      <c r="H2603" s="833" t="s">
        <v>19</v>
      </c>
      <c r="I2603" s="17"/>
      <c r="J2603" s="17"/>
      <c r="K2603" s="46" t="s">
        <v>21</v>
      </c>
      <c r="L2603" s="41" t="s">
        <v>131</v>
      </c>
      <c r="M2603" s="51" t="s">
        <v>1854</v>
      </c>
      <c r="N2603" s="41" t="s">
        <v>491</v>
      </c>
      <c r="O2603" s="824"/>
      <c r="P2603" s="271"/>
      <c r="Q2603" s="825">
        <v>2190</v>
      </c>
      <c r="R2603" s="826">
        <v>1500</v>
      </c>
      <c r="S2603" s="827">
        <v>580</v>
      </c>
      <c r="T2603" s="828">
        <v>760</v>
      </c>
      <c r="U2603" s="829">
        <v>1310</v>
      </c>
      <c r="V2603" s="830">
        <f t="shared" ref="V2603" si="2588">SUM(Q2603:U2604)</f>
        <v>6340</v>
      </c>
      <c r="W2603" s="824" t="s">
        <v>4687</v>
      </c>
      <c r="X2603" s="824"/>
      <c r="Y2603" s="859" t="s">
        <v>5495</v>
      </c>
      <c r="Z2603" s="824"/>
    </row>
    <row r="2604" spans="1:26">
      <c r="A2604" s="887" t="s">
        <v>1687</v>
      </c>
      <c r="B2604" s="817"/>
      <c r="C2604" s="831" t="s">
        <v>4</v>
      </c>
      <c r="D2604" s="819" t="s">
        <v>2</v>
      </c>
      <c r="E2604" s="841" t="s">
        <v>54</v>
      </c>
      <c r="F2604" s="857" t="s">
        <v>128</v>
      </c>
      <c r="G2604" s="842" t="s">
        <v>89</v>
      </c>
      <c r="H2604" s="833" t="s">
        <v>19</v>
      </c>
      <c r="I2604" s="17"/>
      <c r="J2604" s="17"/>
      <c r="K2604" s="7" t="s">
        <v>37</v>
      </c>
      <c r="L2604" s="41" t="s">
        <v>20</v>
      </c>
      <c r="M2604" s="51" t="s">
        <v>3734</v>
      </c>
      <c r="N2604" s="41" t="s">
        <v>491</v>
      </c>
      <c r="O2604" s="824"/>
      <c r="P2604" s="271"/>
      <c r="Q2604" s="825"/>
      <c r="R2604" s="826"/>
      <c r="S2604" s="827"/>
      <c r="T2604" s="828"/>
      <c r="U2604" s="829"/>
      <c r="V2604" s="830"/>
      <c r="W2604" s="824" t="s">
        <v>4687</v>
      </c>
      <c r="X2604" s="824"/>
      <c r="Y2604" s="859" t="s">
        <v>5495</v>
      </c>
      <c r="Z2604" s="824"/>
    </row>
    <row r="2605" spans="1:26">
      <c r="A2605" s="887" t="s">
        <v>1687</v>
      </c>
      <c r="B2605" s="817" t="s">
        <v>1720</v>
      </c>
      <c r="C2605" s="831" t="s">
        <v>58</v>
      </c>
      <c r="D2605" s="819" t="str">
        <f t="shared" ref="D2605" si="2589">B2605&amp;" "&amp;" "&amp;C2605</f>
        <v>B1-033  ロトの血を引く者</v>
      </c>
      <c r="E2605" s="841" t="s">
        <v>54</v>
      </c>
      <c r="F2605" s="821" t="s">
        <v>34</v>
      </c>
      <c r="G2605" s="833" t="s">
        <v>19</v>
      </c>
      <c r="H2605" s="833" t="s">
        <v>19</v>
      </c>
      <c r="I2605" s="17"/>
      <c r="J2605" s="17"/>
      <c r="K2605" s="50" t="s">
        <v>21</v>
      </c>
      <c r="L2605" s="312" t="s">
        <v>4255</v>
      </c>
      <c r="M2605" s="51" t="s">
        <v>1957</v>
      </c>
      <c r="N2605" s="41" t="s">
        <v>491</v>
      </c>
      <c r="O2605" s="824"/>
      <c r="P2605" s="271"/>
      <c r="Q2605" s="825">
        <v>1980</v>
      </c>
      <c r="R2605" s="826">
        <v>1150</v>
      </c>
      <c r="S2605" s="827">
        <v>1020</v>
      </c>
      <c r="T2605" s="828">
        <v>1040</v>
      </c>
      <c r="U2605" s="829">
        <v>1130</v>
      </c>
      <c r="V2605" s="830">
        <f t="shared" ref="V2605" si="2590">SUM(Q2605:U2606)</f>
        <v>6320</v>
      </c>
      <c r="W2605" s="824" t="s">
        <v>3396</v>
      </c>
      <c r="X2605" s="824"/>
      <c r="Y2605" s="706"/>
      <c r="Z2605" s="824"/>
    </row>
    <row r="2606" spans="1:26">
      <c r="A2606" s="887" t="s">
        <v>1687</v>
      </c>
      <c r="B2606" s="817"/>
      <c r="C2606" s="831" t="s">
        <v>58</v>
      </c>
      <c r="D2606" s="819" t="s">
        <v>2</v>
      </c>
      <c r="E2606" s="841" t="s">
        <v>54</v>
      </c>
      <c r="F2606" s="821" t="s">
        <v>34</v>
      </c>
      <c r="G2606" s="833" t="s">
        <v>19</v>
      </c>
      <c r="H2606" s="833" t="s">
        <v>19</v>
      </c>
      <c r="I2606" s="17"/>
      <c r="J2606" s="17"/>
      <c r="K2606" s="7" t="s">
        <v>37</v>
      </c>
      <c r="L2606" s="41" t="s">
        <v>98</v>
      </c>
      <c r="M2606" s="51" t="s">
        <v>1829</v>
      </c>
      <c r="N2606" s="43" t="s">
        <v>491</v>
      </c>
      <c r="O2606" s="824"/>
      <c r="P2606" s="271"/>
      <c r="Q2606" s="825"/>
      <c r="R2606" s="826"/>
      <c r="S2606" s="827"/>
      <c r="T2606" s="828"/>
      <c r="U2606" s="829"/>
      <c r="V2606" s="830"/>
      <c r="W2606" s="824" t="s">
        <v>3396</v>
      </c>
      <c r="X2606" s="824"/>
      <c r="Y2606" s="706"/>
      <c r="Z2606" s="824"/>
    </row>
    <row r="2607" spans="1:26">
      <c r="A2607" s="887" t="s">
        <v>1687</v>
      </c>
      <c r="B2607" s="817" t="s">
        <v>1721</v>
      </c>
      <c r="C2607" s="831" t="s">
        <v>189</v>
      </c>
      <c r="D2607" s="819" t="str">
        <f t="shared" ref="D2607" si="2591">B2607&amp;" "&amp;" "&amp;C2607</f>
        <v>B1-034  アバン</v>
      </c>
      <c r="E2607" s="820" t="s">
        <v>2700</v>
      </c>
      <c r="F2607" s="821" t="s">
        <v>34</v>
      </c>
      <c r="G2607" s="833" t="s">
        <v>19</v>
      </c>
      <c r="H2607" s="833" t="s">
        <v>19</v>
      </c>
      <c r="I2607" s="17"/>
      <c r="J2607" s="17"/>
      <c r="K2607" s="50" t="s">
        <v>21</v>
      </c>
      <c r="L2607" s="312" t="s">
        <v>4255</v>
      </c>
      <c r="M2607" s="51" t="s">
        <v>1985</v>
      </c>
      <c r="N2607" s="41" t="s">
        <v>491</v>
      </c>
      <c r="O2607" s="824"/>
      <c r="P2607" s="271"/>
      <c r="Q2607" s="825">
        <v>2120</v>
      </c>
      <c r="R2607" s="826">
        <v>1170</v>
      </c>
      <c r="S2607" s="827">
        <v>1150</v>
      </c>
      <c r="T2607" s="828">
        <v>1110</v>
      </c>
      <c r="U2607" s="829">
        <v>1100</v>
      </c>
      <c r="V2607" s="830">
        <f t="shared" ref="V2607" si="2592">SUM(Q2607:U2608)</f>
        <v>6650</v>
      </c>
      <c r="X2607" s="824"/>
      <c r="Y2607" s="706"/>
      <c r="Z2607" s="824"/>
    </row>
    <row r="2608" spans="1:26">
      <c r="A2608" s="887" t="s">
        <v>1687</v>
      </c>
      <c r="B2608" s="817"/>
      <c r="C2608" s="831" t="s">
        <v>189</v>
      </c>
      <c r="D2608" s="819" t="s">
        <v>2</v>
      </c>
      <c r="E2608" s="820" t="s">
        <v>2700</v>
      </c>
      <c r="F2608" s="821" t="s">
        <v>34</v>
      </c>
      <c r="G2608" s="833" t="s">
        <v>19</v>
      </c>
      <c r="H2608" s="833" t="s">
        <v>19</v>
      </c>
      <c r="I2608" s="17"/>
      <c r="J2608" s="17"/>
      <c r="K2608" s="50" t="s">
        <v>21</v>
      </c>
      <c r="L2608" s="47" t="s">
        <v>105</v>
      </c>
      <c r="M2608" s="51" t="s">
        <v>1908</v>
      </c>
      <c r="N2608" s="41" t="s">
        <v>1441</v>
      </c>
      <c r="O2608" s="824"/>
      <c r="P2608" s="271"/>
      <c r="Q2608" s="825"/>
      <c r="R2608" s="826"/>
      <c r="S2608" s="827"/>
      <c r="T2608" s="828"/>
      <c r="U2608" s="829"/>
      <c r="V2608" s="830"/>
      <c r="X2608" s="824"/>
      <c r="Y2608" s="706"/>
      <c r="Z2608" s="824"/>
    </row>
    <row r="2609" spans="1:26">
      <c r="A2609" s="860" t="s">
        <v>2207</v>
      </c>
      <c r="B2609" s="817" t="s">
        <v>3045</v>
      </c>
      <c r="C2609" s="831" t="s">
        <v>2</v>
      </c>
      <c r="D2609" s="819" t="str">
        <f t="shared" ref="D2609" si="2593">B2609&amp;" "&amp;" "&amp;C2609</f>
        <v>SP-001  ダイ</v>
      </c>
      <c r="E2609" s="863" t="s">
        <v>2699</v>
      </c>
      <c r="F2609" s="821" t="s">
        <v>34</v>
      </c>
      <c r="G2609" s="833" t="s">
        <v>19</v>
      </c>
      <c r="H2609" s="833" t="s">
        <v>19</v>
      </c>
      <c r="I2609" s="15"/>
      <c r="J2609" s="15"/>
      <c r="K2609" s="7" t="s">
        <v>37</v>
      </c>
      <c r="L2609" s="56" t="s">
        <v>20</v>
      </c>
      <c r="M2609" s="51" t="s">
        <v>1442</v>
      </c>
      <c r="N2609" s="54" t="s">
        <v>491</v>
      </c>
      <c r="O2609" s="824"/>
      <c r="P2609" s="271"/>
      <c r="Q2609" s="825">
        <v>1590</v>
      </c>
      <c r="R2609" s="826">
        <v>1340</v>
      </c>
      <c r="S2609" s="827">
        <v>500</v>
      </c>
      <c r="T2609" s="828">
        <v>900</v>
      </c>
      <c r="U2609" s="829">
        <v>800</v>
      </c>
      <c r="V2609" s="830">
        <f t="shared" ref="V2609" si="2594">SUM(Q2609:U2610)</f>
        <v>5130</v>
      </c>
      <c r="W2609" s="824" t="s">
        <v>3389</v>
      </c>
      <c r="X2609" s="824"/>
      <c r="Y2609" s="859" t="s">
        <v>5507</v>
      </c>
      <c r="Z2609" s="824"/>
    </row>
    <row r="2610" spans="1:26">
      <c r="A2610" s="860" t="s">
        <v>2207</v>
      </c>
      <c r="B2610" s="817"/>
      <c r="C2610" s="831" t="s">
        <v>2</v>
      </c>
      <c r="D2610" s="819" t="s">
        <v>2</v>
      </c>
      <c r="E2610" s="863" t="s">
        <v>2699</v>
      </c>
      <c r="F2610" s="821" t="s">
        <v>34</v>
      </c>
      <c r="G2610" s="833" t="s">
        <v>19</v>
      </c>
      <c r="H2610" s="833" t="s">
        <v>19</v>
      </c>
      <c r="I2610" s="15"/>
      <c r="J2610" s="15"/>
      <c r="K2610" s="48"/>
      <c r="L2610" s="47"/>
      <c r="M2610" s="51"/>
      <c r="N2610" s="54"/>
      <c r="O2610" s="824"/>
      <c r="P2610" s="271"/>
      <c r="Q2610" s="825"/>
      <c r="R2610" s="826"/>
      <c r="S2610" s="827"/>
      <c r="T2610" s="828"/>
      <c r="U2610" s="829"/>
      <c r="V2610" s="830"/>
      <c r="W2610" s="824" t="s">
        <v>3389</v>
      </c>
      <c r="X2610" s="824"/>
      <c r="Y2610" s="859"/>
      <c r="Z2610" s="824"/>
    </row>
    <row r="2611" spans="1:26" ht="13.15" customHeight="1">
      <c r="A2611" s="888" t="s">
        <v>2199</v>
      </c>
      <c r="B2611" s="817" t="s">
        <v>3046</v>
      </c>
      <c r="C2611" s="831" t="s">
        <v>2</v>
      </c>
      <c r="D2611" s="819" t="str">
        <f t="shared" ref="D2611" si="2595">B2611&amp;" "&amp;" "&amp;C2611</f>
        <v>SP-002  ダイ</v>
      </c>
      <c r="E2611" s="881" t="s">
        <v>2701</v>
      </c>
      <c r="F2611" s="821" t="s">
        <v>34</v>
      </c>
      <c r="G2611" s="833" t="s">
        <v>19</v>
      </c>
      <c r="H2611" s="833" t="s">
        <v>19</v>
      </c>
      <c r="I2611" s="15"/>
      <c r="J2611" s="15"/>
      <c r="K2611" s="58" t="s">
        <v>21</v>
      </c>
      <c r="L2611" s="56" t="s">
        <v>131</v>
      </c>
      <c r="M2611" s="51" t="s">
        <v>2060</v>
      </c>
      <c r="N2611" s="54" t="s">
        <v>491</v>
      </c>
      <c r="O2611" s="824"/>
      <c r="P2611" s="271"/>
      <c r="Q2611" s="825">
        <v>1970</v>
      </c>
      <c r="R2611" s="826">
        <v>1460</v>
      </c>
      <c r="S2611" s="827">
        <v>490</v>
      </c>
      <c r="T2611" s="828">
        <v>960</v>
      </c>
      <c r="U2611" s="829">
        <v>850</v>
      </c>
      <c r="V2611" s="830">
        <f t="shared" ref="V2611" si="2596">SUM(Q2611:U2612)</f>
        <v>5730</v>
      </c>
      <c r="W2611" s="824" t="s">
        <v>3389</v>
      </c>
      <c r="X2611" s="824"/>
      <c r="Y2611" s="706"/>
      <c r="Z2611" s="824"/>
    </row>
    <row r="2612" spans="1:26">
      <c r="A2612" s="817" t="s">
        <v>2199</v>
      </c>
      <c r="B2612" s="817"/>
      <c r="C2612" s="831" t="s">
        <v>2</v>
      </c>
      <c r="D2612" s="819" t="s">
        <v>2</v>
      </c>
      <c r="E2612" s="881" t="s">
        <v>2701</v>
      </c>
      <c r="F2612" s="821" t="s">
        <v>34</v>
      </c>
      <c r="G2612" s="833" t="s">
        <v>19</v>
      </c>
      <c r="H2612" s="833" t="s">
        <v>19</v>
      </c>
      <c r="I2612" s="15"/>
      <c r="J2612" s="15"/>
      <c r="K2612" s="58" t="s">
        <v>21</v>
      </c>
      <c r="L2612" s="56" t="s">
        <v>131</v>
      </c>
      <c r="M2612" s="51" t="s">
        <v>3737</v>
      </c>
      <c r="N2612" s="54" t="s">
        <v>491</v>
      </c>
      <c r="O2612" s="824"/>
      <c r="P2612" s="271"/>
      <c r="Q2612" s="825"/>
      <c r="R2612" s="826"/>
      <c r="S2612" s="827"/>
      <c r="T2612" s="828"/>
      <c r="U2612" s="829"/>
      <c r="V2612" s="830"/>
      <c r="W2612" s="824" t="s">
        <v>3389</v>
      </c>
      <c r="X2612" s="824"/>
      <c r="Y2612" s="706"/>
      <c r="Z2612" s="824"/>
    </row>
    <row r="2613" spans="1:26" ht="13.15" customHeight="1">
      <c r="A2613" s="888" t="s">
        <v>2199</v>
      </c>
      <c r="B2613" s="817" t="s">
        <v>3047</v>
      </c>
      <c r="C2613" s="831" t="s">
        <v>38</v>
      </c>
      <c r="D2613" s="819" t="str">
        <f t="shared" ref="D2613" si="2597">B2613&amp;" "&amp;" "&amp;C2613</f>
        <v>SP-003  ポップ</v>
      </c>
      <c r="E2613" s="863" t="s">
        <v>2699</v>
      </c>
      <c r="F2613" s="821" t="s">
        <v>34</v>
      </c>
      <c r="G2613" s="822" t="s">
        <v>40</v>
      </c>
      <c r="H2613" s="822" t="s">
        <v>40</v>
      </c>
      <c r="I2613" s="845"/>
      <c r="J2613" s="845"/>
      <c r="K2613" s="58" t="s">
        <v>21</v>
      </c>
      <c r="L2613" s="56" t="s">
        <v>131</v>
      </c>
      <c r="M2613" s="51" t="s">
        <v>2061</v>
      </c>
      <c r="N2613" s="52" t="s">
        <v>495</v>
      </c>
      <c r="O2613" s="824"/>
      <c r="P2613" s="271"/>
      <c r="Q2613" s="825">
        <v>1510</v>
      </c>
      <c r="R2613" s="826">
        <v>500</v>
      </c>
      <c r="S2613" s="827">
        <v>1200</v>
      </c>
      <c r="T2613" s="828">
        <v>830</v>
      </c>
      <c r="U2613" s="829">
        <v>710</v>
      </c>
      <c r="V2613" s="830">
        <f t="shared" ref="V2613" si="2598">SUM(Q2613:U2614)</f>
        <v>4750</v>
      </c>
      <c r="W2613" s="824" t="s">
        <v>3389</v>
      </c>
      <c r="X2613" s="824"/>
      <c r="Y2613" s="706"/>
      <c r="Z2613" s="824"/>
    </row>
    <row r="2614" spans="1:26">
      <c r="A2614" s="817" t="s">
        <v>2199</v>
      </c>
      <c r="B2614" s="817"/>
      <c r="C2614" s="831" t="s">
        <v>38</v>
      </c>
      <c r="D2614" s="819" t="s">
        <v>2</v>
      </c>
      <c r="E2614" s="863" t="s">
        <v>2699</v>
      </c>
      <c r="F2614" s="821" t="s">
        <v>34</v>
      </c>
      <c r="G2614" s="822" t="s">
        <v>40</v>
      </c>
      <c r="H2614" s="822" t="s">
        <v>40</v>
      </c>
      <c r="I2614" s="845"/>
      <c r="J2614" s="845"/>
      <c r="K2614" s="48"/>
      <c r="L2614" s="48"/>
      <c r="M2614" s="51"/>
      <c r="N2614" s="53"/>
      <c r="O2614" s="824"/>
      <c r="P2614" s="271"/>
      <c r="Q2614" s="825"/>
      <c r="R2614" s="826"/>
      <c r="S2614" s="827"/>
      <c r="T2614" s="828"/>
      <c r="U2614" s="829"/>
      <c r="V2614" s="830"/>
      <c r="W2614" s="824" t="s">
        <v>3389</v>
      </c>
      <c r="X2614" s="824"/>
      <c r="Y2614" s="706"/>
      <c r="Z2614" s="824"/>
    </row>
    <row r="2615" spans="1:26" ht="13.15" customHeight="1">
      <c r="A2615" s="888" t="s">
        <v>2199</v>
      </c>
      <c r="B2615" s="817" t="s">
        <v>3048</v>
      </c>
      <c r="C2615" s="831" t="s">
        <v>183</v>
      </c>
      <c r="D2615" s="819" t="str">
        <f t="shared" ref="D2615" si="2599">B2615&amp;" "&amp;" "&amp;C2615</f>
        <v>SP-004  マァム</v>
      </c>
      <c r="E2615" s="863" t="s">
        <v>2699</v>
      </c>
      <c r="F2615" s="821" t="s">
        <v>34</v>
      </c>
      <c r="G2615" s="833" t="s">
        <v>19</v>
      </c>
      <c r="H2615" s="833" t="s">
        <v>19</v>
      </c>
      <c r="I2615" s="845"/>
      <c r="J2615" s="845"/>
      <c r="K2615" s="11" t="s">
        <v>81</v>
      </c>
      <c r="L2615" s="59" t="s">
        <v>81</v>
      </c>
      <c r="M2615" s="51" t="s">
        <v>3738</v>
      </c>
      <c r="N2615" s="52" t="s">
        <v>491</v>
      </c>
      <c r="O2615" s="824"/>
      <c r="P2615" s="271"/>
      <c r="Q2615" s="825">
        <v>1540</v>
      </c>
      <c r="R2615" s="826">
        <v>850</v>
      </c>
      <c r="S2615" s="827">
        <v>830</v>
      </c>
      <c r="T2615" s="828">
        <v>780</v>
      </c>
      <c r="U2615" s="829">
        <v>750</v>
      </c>
      <c r="V2615" s="830">
        <f t="shared" ref="V2615" si="2600">SUM(Q2615:U2616)</f>
        <v>4750</v>
      </c>
      <c r="W2615" s="824" t="s">
        <v>3389</v>
      </c>
      <c r="X2615" s="824"/>
      <c r="Y2615" s="706"/>
      <c r="Z2615" s="824"/>
    </row>
    <row r="2616" spans="1:26">
      <c r="A2616" s="817" t="s">
        <v>2199</v>
      </c>
      <c r="B2616" s="817"/>
      <c r="C2616" s="831" t="s">
        <v>183</v>
      </c>
      <c r="D2616" s="819" t="s">
        <v>2</v>
      </c>
      <c r="E2616" s="863" t="s">
        <v>2699</v>
      </c>
      <c r="F2616" s="821" t="s">
        <v>34</v>
      </c>
      <c r="G2616" s="833" t="s">
        <v>19</v>
      </c>
      <c r="H2616" s="833" t="s">
        <v>19</v>
      </c>
      <c r="I2616" s="845"/>
      <c r="J2616" s="845"/>
      <c r="K2616" s="48"/>
      <c r="L2616" s="48"/>
      <c r="M2616" s="51"/>
      <c r="N2616" s="53"/>
      <c r="O2616" s="824"/>
      <c r="P2616" s="271"/>
      <c r="Q2616" s="825"/>
      <c r="R2616" s="826"/>
      <c r="S2616" s="827"/>
      <c r="T2616" s="828"/>
      <c r="U2616" s="829"/>
      <c r="V2616" s="830"/>
      <c r="W2616" s="824" t="s">
        <v>3389</v>
      </c>
      <c r="X2616" s="824"/>
      <c r="Y2616" s="706"/>
      <c r="Z2616" s="824"/>
    </row>
    <row r="2617" spans="1:26" ht="13.15" customHeight="1">
      <c r="A2617" s="888" t="s">
        <v>2199</v>
      </c>
      <c r="B2617" s="817" t="s">
        <v>3049</v>
      </c>
      <c r="C2617" s="831" t="s">
        <v>642</v>
      </c>
      <c r="D2617" s="819" t="str">
        <f t="shared" ref="D2617" si="2601">B2617&amp;" "&amp;" "&amp;C2617</f>
        <v>SP-005  キラーマシン テムジン改造ver.</v>
      </c>
      <c r="E2617" s="863" t="s">
        <v>2699</v>
      </c>
      <c r="F2617" s="857" t="s">
        <v>128</v>
      </c>
      <c r="G2617" s="833" t="s">
        <v>19</v>
      </c>
      <c r="H2617" s="833" t="s">
        <v>19</v>
      </c>
      <c r="I2617" s="845"/>
      <c r="J2617" s="845"/>
      <c r="K2617" s="58" t="s">
        <v>21</v>
      </c>
      <c r="L2617" s="56" t="s">
        <v>131</v>
      </c>
      <c r="M2617" s="51" t="s">
        <v>3739</v>
      </c>
      <c r="N2617" s="52" t="s">
        <v>491</v>
      </c>
      <c r="O2617" s="824"/>
      <c r="P2617" s="271"/>
      <c r="Q2617" s="825">
        <v>1440</v>
      </c>
      <c r="R2617" s="826">
        <v>900</v>
      </c>
      <c r="S2617" s="827">
        <v>540</v>
      </c>
      <c r="T2617" s="828">
        <v>850</v>
      </c>
      <c r="U2617" s="829">
        <v>1010</v>
      </c>
      <c r="V2617" s="830">
        <f t="shared" ref="V2617" si="2602">SUM(Q2617:U2618)</f>
        <v>4740</v>
      </c>
      <c r="W2617" s="831" t="s">
        <v>3391</v>
      </c>
      <c r="X2617" s="824"/>
      <c r="Y2617" s="706"/>
      <c r="Z2617" s="824"/>
    </row>
    <row r="2618" spans="1:26">
      <c r="A2618" s="817" t="s">
        <v>2199</v>
      </c>
      <c r="B2618" s="817"/>
      <c r="C2618" s="831" t="s">
        <v>641</v>
      </c>
      <c r="D2618" s="819" t="s">
        <v>2</v>
      </c>
      <c r="E2618" s="863" t="s">
        <v>2699</v>
      </c>
      <c r="F2618" s="857" t="s">
        <v>128</v>
      </c>
      <c r="G2618" s="833" t="s">
        <v>19</v>
      </c>
      <c r="H2618" s="833" t="s">
        <v>19</v>
      </c>
      <c r="I2618" s="845"/>
      <c r="J2618" s="845"/>
      <c r="K2618" s="48"/>
      <c r="L2618" s="48"/>
      <c r="M2618" s="51"/>
      <c r="N2618" s="53"/>
      <c r="O2618" s="824"/>
      <c r="P2618" s="271"/>
      <c r="Q2618" s="825"/>
      <c r="R2618" s="826"/>
      <c r="S2618" s="827"/>
      <c r="T2618" s="828"/>
      <c r="U2618" s="829"/>
      <c r="V2618" s="830"/>
      <c r="W2618" s="831" t="s">
        <v>3391</v>
      </c>
      <c r="X2618" s="824"/>
      <c r="Y2618" s="706"/>
      <c r="Z2618" s="824"/>
    </row>
    <row r="2619" spans="1:26" ht="13.15" customHeight="1">
      <c r="A2619" s="888" t="s">
        <v>2199</v>
      </c>
      <c r="B2619" s="817" t="s">
        <v>3050</v>
      </c>
      <c r="C2619" s="831" t="s">
        <v>1236</v>
      </c>
      <c r="D2619" s="819" t="str">
        <f t="shared" ref="D2619" si="2603">B2619&amp;" "&amp;" "&amp;C2619</f>
        <v>SP-006  魔のサソリ</v>
      </c>
      <c r="E2619" s="863" t="s">
        <v>2699</v>
      </c>
      <c r="F2619" s="857" t="s">
        <v>128</v>
      </c>
      <c r="G2619" s="833" t="s">
        <v>19</v>
      </c>
      <c r="H2619" s="833" t="s">
        <v>19</v>
      </c>
      <c r="I2619" s="845"/>
      <c r="J2619" s="845"/>
      <c r="K2619" s="8" t="s">
        <v>99</v>
      </c>
      <c r="L2619" s="59" t="s">
        <v>131</v>
      </c>
      <c r="M2619" s="51" t="s">
        <v>3740</v>
      </c>
      <c r="N2619" s="52" t="s">
        <v>491</v>
      </c>
      <c r="O2619" s="824"/>
      <c r="P2619" s="271"/>
      <c r="Q2619" s="825">
        <v>1550</v>
      </c>
      <c r="R2619" s="826">
        <v>1120</v>
      </c>
      <c r="S2619" s="827">
        <v>410</v>
      </c>
      <c r="T2619" s="828">
        <v>1010</v>
      </c>
      <c r="U2619" s="829">
        <v>650</v>
      </c>
      <c r="V2619" s="830">
        <f t="shared" ref="V2619" si="2604">SUM(Q2619:U2620)</f>
        <v>4740</v>
      </c>
      <c r="W2619" s="824"/>
      <c r="X2619" s="824"/>
      <c r="Y2619" s="706"/>
      <c r="Z2619" s="824"/>
    </row>
    <row r="2620" spans="1:26">
      <c r="A2620" s="817" t="s">
        <v>2199</v>
      </c>
      <c r="B2620" s="817"/>
      <c r="C2620" s="831" t="s">
        <v>1236</v>
      </c>
      <c r="D2620" s="819" t="s">
        <v>2</v>
      </c>
      <c r="E2620" s="863" t="s">
        <v>2699</v>
      </c>
      <c r="F2620" s="857" t="s">
        <v>128</v>
      </c>
      <c r="G2620" s="833" t="s">
        <v>19</v>
      </c>
      <c r="H2620" s="833" t="s">
        <v>19</v>
      </c>
      <c r="I2620" s="845"/>
      <c r="J2620" s="845"/>
      <c r="K2620" s="48"/>
      <c r="L2620" s="48"/>
      <c r="M2620" s="51"/>
      <c r="N2620" s="53"/>
      <c r="O2620" s="824"/>
      <c r="P2620" s="271"/>
      <c r="Q2620" s="825"/>
      <c r="R2620" s="826"/>
      <c r="S2620" s="827"/>
      <c r="T2620" s="828"/>
      <c r="U2620" s="829"/>
      <c r="V2620" s="830"/>
      <c r="W2620" s="824"/>
      <c r="X2620" s="824"/>
      <c r="Y2620" s="706"/>
      <c r="Z2620" s="824"/>
    </row>
    <row r="2621" spans="1:26">
      <c r="A2621" s="860" t="s">
        <v>2207</v>
      </c>
      <c r="B2621" s="817" t="s">
        <v>3051</v>
      </c>
      <c r="C2621" s="831" t="s">
        <v>2</v>
      </c>
      <c r="D2621" s="819" t="str">
        <f t="shared" ref="D2621" si="2605">B2621&amp;" "&amp;" "&amp;C2621</f>
        <v>SP-007  ダイ</v>
      </c>
      <c r="E2621" s="863" t="s">
        <v>2699</v>
      </c>
      <c r="F2621" s="821" t="s">
        <v>34</v>
      </c>
      <c r="G2621" s="833" t="s">
        <v>19</v>
      </c>
      <c r="H2621" s="833" t="s">
        <v>19</v>
      </c>
      <c r="I2621" s="845"/>
      <c r="J2621" s="845"/>
      <c r="K2621" s="58" t="s">
        <v>21</v>
      </c>
      <c r="L2621" s="56" t="s">
        <v>131</v>
      </c>
      <c r="M2621" s="51" t="s">
        <v>2062</v>
      </c>
      <c r="N2621" s="52" t="s">
        <v>491</v>
      </c>
      <c r="O2621" s="824"/>
      <c r="P2621" s="271"/>
      <c r="Q2621" s="825">
        <v>1520</v>
      </c>
      <c r="R2621" s="826">
        <v>1320</v>
      </c>
      <c r="S2621" s="827">
        <v>560</v>
      </c>
      <c r="T2621" s="828">
        <v>990</v>
      </c>
      <c r="U2621" s="829">
        <v>730</v>
      </c>
      <c r="V2621" s="830">
        <f t="shared" ref="V2621" si="2606">SUM(Q2621:U2622)</f>
        <v>5120</v>
      </c>
      <c r="W2621" s="824" t="s">
        <v>3389</v>
      </c>
      <c r="X2621" s="824"/>
      <c r="Y2621" s="859" t="s">
        <v>5504</v>
      </c>
      <c r="Z2621" s="824"/>
    </row>
    <row r="2622" spans="1:26">
      <c r="A2622" s="860" t="s">
        <v>2207</v>
      </c>
      <c r="B2622" s="817"/>
      <c r="C2622" s="831" t="s">
        <v>2</v>
      </c>
      <c r="D2622" s="819" t="s">
        <v>2</v>
      </c>
      <c r="E2622" s="863" t="s">
        <v>2699</v>
      </c>
      <c r="F2622" s="821" t="s">
        <v>34</v>
      </c>
      <c r="G2622" s="833" t="s">
        <v>19</v>
      </c>
      <c r="H2622" s="833" t="s">
        <v>19</v>
      </c>
      <c r="I2622" s="845"/>
      <c r="J2622" s="845"/>
      <c r="K2622" s="48"/>
      <c r="L2622" s="48"/>
      <c r="M2622" s="51"/>
      <c r="N2622" s="53"/>
      <c r="O2622" s="824"/>
      <c r="P2622" s="271"/>
      <c r="Q2622" s="825"/>
      <c r="R2622" s="826"/>
      <c r="S2622" s="827"/>
      <c r="T2622" s="828"/>
      <c r="U2622" s="829"/>
      <c r="V2622" s="830"/>
      <c r="W2622" s="824" t="s">
        <v>3389</v>
      </c>
      <c r="X2622" s="824"/>
      <c r="Y2622" s="859"/>
      <c r="Z2622" s="824"/>
    </row>
    <row r="2623" spans="1:26">
      <c r="A2623" s="817" t="s">
        <v>2695</v>
      </c>
      <c r="B2623" s="817" t="s">
        <v>3052</v>
      </c>
      <c r="C2623" s="831" t="s">
        <v>2</v>
      </c>
      <c r="D2623" s="819" t="str">
        <f t="shared" ref="D2623" si="2607">B2623&amp;" "&amp;" "&amp;C2623</f>
        <v>SP-008  ダイ</v>
      </c>
      <c r="E2623" s="858" t="s">
        <v>609</v>
      </c>
      <c r="F2623" s="821" t="s">
        <v>34</v>
      </c>
      <c r="G2623" s="833" t="s">
        <v>19</v>
      </c>
      <c r="H2623" s="833" t="s">
        <v>19</v>
      </c>
      <c r="I2623" s="845"/>
      <c r="J2623" s="845"/>
      <c r="K2623" s="58" t="s">
        <v>21</v>
      </c>
      <c r="L2623" s="56" t="s">
        <v>131</v>
      </c>
      <c r="M2623" s="51" t="s">
        <v>2063</v>
      </c>
      <c r="N2623" s="52" t="s">
        <v>491</v>
      </c>
      <c r="O2623" s="824"/>
      <c r="P2623" s="271"/>
      <c r="Q2623" s="825">
        <v>1260</v>
      </c>
      <c r="R2623" s="826">
        <v>900</v>
      </c>
      <c r="S2623" s="827">
        <v>340</v>
      </c>
      <c r="T2623" s="828">
        <v>670</v>
      </c>
      <c r="U2623" s="829">
        <v>570</v>
      </c>
      <c r="V2623" s="830">
        <f t="shared" ref="V2623" si="2608">SUM(Q2623:U2624)</f>
        <v>3740</v>
      </c>
      <c r="W2623" s="824" t="s">
        <v>3389</v>
      </c>
      <c r="X2623" s="824"/>
      <c r="Y2623" s="859" t="s">
        <v>5529</v>
      </c>
      <c r="Z2623" s="824"/>
    </row>
    <row r="2624" spans="1:26">
      <c r="A2624" s="817" t="s">
        <v>2695</v>
      </c>
      <c r="B2624" s="817"/>
      <c r="C2624" s="831" t="s">
        <v>2</v>
      </c>
      <c r="D2624" s="819" t="s">
        <v>2</v>
      </c>
      <c r="E2624" s="858" t="s">
        <v>609</v>
      </c>
      <c r="F2624" s="821" t="s">
        <v>34</v>
      </c>
      <c r="G2624" s="833" t="s">
        <v>19</v>
      </c>
      <c r="H2624" s="833" t="s">
        <v>19</v>
      </c>
      <c r="I2624" s="845"/>
      <c r="J2624" s="845"/>
      <c r="K2624" s="48"/>
      <c r="L2624" s="48"/>
      <c r="M2624" s="51"/>
      <c r="N2624" s="53"/>
      <c r="O2624" s="824"/>
      <c r="P2624" s="271"/>
      <c r="Q2624" s="825"/>
      <c r="R2624" s="826"/>
      <c r="S2624" s="827"/>
      <c r="T2624" s="828"/>
      <c r="U2624" s="829"/>
      <c r="V2624" s="830"/>
      <c r="W2624" s="824" t="s">
        <v>3389</v>
      </c>
      <c r="X2624" s="824"/>
      <c r="Y2624" s="859"/>
      <c r="Z2624" s="824"/>
    </row>
    <row r="2625" spans="1:26">
      <c r="A2625" s="817" t="s">
        <v>2695</v>
      </c>
      <c r="B2625" s="817" t="s">
        <v>3053</v>
      </c>
      <c r="C2625" s="831" t="s">
        <v>38</v>
      </c>
      <c r="D2625" s="819" t="str">
        <f t="shared" ref="D2625" si="2609">B2625&amp;" "&amp;" "&amp;C2625</f>
        <v>SP-009  ポップ</v>
      </c>
      <c r="E2625" s="858" t="s">
        <v>609</v>
      </c>
      <c r="F2625" s="821" t="s">
        <v>34</v>
      </c>
      <c r="G2625" s="822" t="s">
        <v>40</v>
      </c>
      <c r="H2625" s="822" t="s">
        <v>40</v>
      </c>
      <c r="I2625" s="845"/>
      <c r="J2625" s="845"/>
      <c r="K2625" s="58" t="s">
        <v>21</v>
      </c>
      <c r="L2625" s="56" t="s">
        <v>131</v>
      </c>
      <c r="M2625" s="51" t="s">
        <v>2064</v>
      </c>
      <c r="N2625" s="52" t="s">
        <v>491</v>
      </c>
      <c r="O2625" s="824"/>
      <c r="P2625" s="271"/>
      <c r="Q2625" s="825">
        <v>1170</v>
      </c>
      <c r="R2625" s="826">
        <v>390</v>
      </c>
      <c r="S2625" s="827">
        <v>960</v>
      </c>
      <c r="T2625" s="828">
        <v>650</v>
      </c>
      <c r="U2625" s="829">
        <v>550</v>
      </c>
      <c r="V2625" s="830">
        <f t="shared" ref="V2625" si="2610">SUM(Q2625:U2626)</f>
        <v>3720</v>
      </c>
      <c r="W2625" s="824" t="s">
        <v>3389</v>
      </c>
      <c r="X2625" s="824"/>
      <c r="Y2625" s="859" t="s">
        <v>5530</v>
      </c>
      <c r="Z2625" s="824"/>
    </row>
    <row r="2626" spans="1:26">
      <c r="A2626" s="817" t="s">
        <v>2695</v>
      </c>
      <c r="B2626" s="817"/>
      <c r="C2626" s="831" t="s">
        <v>38</v>
      </c>
      <c r="D2626" s="819" t="s">
        <v>2</v>
      </c>
      <c r="E2626" s="858" t="s">
        <v>609</v>
      </c>
      <c r="F2626" s="821" t="s">
        <v>34</v>
      </c>
      <c r="G2626" s="822" t="s">
        <v>40</v>
      </c>
      <c r="H2626" s="822" t="s">
        <v>40</v>
      </c>
      <c r="I2626" s="845"/>
      <c r="J2626" s="845"/>
      <c r="K2626" s="48"/>
      <c r="L2626" s="48"/>
      <c r="M2626" s="51"/>
      <c r="N2626" s="53"/>
      <c r="O2626" s="824"/>
      <c r="P2626" s="271"/>
      <c r="Q2626" s="825"/>
      <c r="R2626" s="826"/>
      <c r="S2626" s="827"/>
      <c r="T2626" s="828"/>
      <c r="U2626" s="829"/>
      <c r="V2626" s="830"/>
      <c r="W2626" s="824" t="s">
        <v>3389</v>
      </c>
      <c r="X2626" s="824"/>
      <c r="Y2626" s="859"/>
      <c r="Z2626" s="824"/>
    </row>
    <row r="2627" spans="1:26">
      <c r="A2627" s="860" t="s">
        <v>2207</v>
      </c>
      <c r="B2627" s="817" t="s">
        <v>3054</v>
      </c>
      <c r="C2627" s="831" t="s">
        <v>2</v>
      </c>
      <c r="D2627" s="819" t="str">
        <f t="shared" ref="D2627" si="2611">B2627&amp;" "&amp;" "&amp;C2627</f>
        <v>SP-010  ダイ</v>
      </c>
      <c r="E2627" s="863" t="s">
        <v>2699</v>
      </c>
      <c r="F2627" s="821" t="s">
        <v>34</v>
      </c>
      <c r="G2627" s="833" t="s">
        <v>19</v>
      </c>
      <c r="H2627" s="833" t="s">
        <v>19</v>
      </c>
      <c r="I2627" s="845"/>
      <c r="J2627" s="845"/>
      <c r="K2627" s="58" t="s">
        <v>21</v>
      </c>
      <c r="L2627" s="56" t="s">
        <v>131</v>
      </c>
      <c r="M2627" s="51" t="s">
        <v>2065</v>
      </c>
      <c r="N2627" s="52" t="s">
        <v>491</v>
      </c>
      <c r="O2627" s="824"/>
      <c r="P2627" s="271"/>
      <c r="Q2627" s="825">
        <v>1500</v>
      </c>
      <c r="R2627" s="826">
        <v>1290</v>
      </c>
      <c r="S2627" s="827">
        <v>570</v>
      </c>
      <c r="T2627" s="828">
        <v>1060</v>
      </c>
      <c r="U2627" s="829">
        <v>740</v>
      </c>
      <c r="V2627" s="830">
        <f t="shared" ref="V2627" si="2612">SUM(Q2627:U2628)</f>
        <v>5160</v>
      </c>
      <c r="W2627" s="824" t="s">
        <v>3389</v>
      </c>
      <c r="X2627" s="824"/>
      <c r="Y2627" s="891" t="s">
        <v>5531</v>
      </c>
      <c r="Z2627" s="824"/>
    </row>
    <row r="2628" spans="1:26">
      <c r="A2628" s="860" t="s">
        <v>2207</v>
      </c>
      <c r="B2628" s="817"/>
      <c r="C2628" s="831" t="s">
        <v>2</v>
      </c>
      <c r="D2628" s="819" t="s">
        <v>2</v>
      </c>
      <c r="E2628" s="863" t="s">
        <v>2699</v>
      </c>
      <c r="F2628" s="821" t="s">
        <v>34</v>
      </c>
      <c r="G2628" s="833" t="s">
        <v>19</v>
      </c>
      <c r="H2628" s="833" t="s">
        <v>19</v>
      </c>
      <c r="I2628" s="845"/>
      <c r="J2628" s="845"/>
      <c r="K2628" s="48"/>
      <c r="L2628" s="48"/>
      <c r="M2628" s="51"/>
      <c r="N2628" s="53"/>
      <c r="O2628" s="824"/>
      <c r="P2628" s="271"/>
      <c r="Q2628" s="825"/>
      <c r="R2628" s="826"/>
      <c r="S2628" s="827"/>
      <c r="T2628" s="828"/>
      <c r="U2628" s="829"/>
      <c r="V2628" s="830"/>
      <c r="W2628" s="824" t="s">
        <v>3389</v>
      </c>
      <c r="X2628" s="824"/>
      <c r="Y2628" s="891"/>
      <c r="Z2628" s="824"/>
    </row>
    <row r="2629" spans="1:26">
      <c r="A2629" s="866" t="s">
        <v>2696</v>
      </c>
      <c r="B2629" s="817" t="s">
        <v>3055</v>
      </c>
      <c r="C2629" s="831" t="s">
        <v>2</v>
      </c>
      <c r="D2629" s="819" t="str">
        <f t="shared" ref="D2629" si="2613">B2629&amp;" "&amp;" "&amp;C2629</f>
        <v>SP-011  ダイ</v>
      </c>
      <c r="E2629" s="863" t="s">
        <v>2699</v>
      </c>
      <c r="F2629" s="821" t="s">
        <v>34</v>
      </c>
      <c r="G2629" s="833" t="s">
        <v>19</v>
      </c>
      <c r="H2629" s="833" t="s">
        <v>19</v>
      </c>
      <c r="I2629" s="845"/>
      <c r="J2629" s="845"/>
      <c r="K2629" s="7" t="s">
        <v>37</v>
      </c>
      <c r="L2629" s="56" t="s">
        <v>20</v>
      </c>
      <c r="M2629" s="51" t="s">
        <v>1436</v>
      </c>
      <c r="N2629" s="52" t="s">
        <v>491</v>
      </c>
      <c r="O2629" s="824"/>
      <c r="P2629" s="271"/>
      <c r="Q2629" s="825">
        <v>1500</v>
      </c>
      <c r="R2629" s="826">
        <v>1110</v>
      </c>
      <c r="S2629" s="827">
        <v>500</v>
      </c>
      <c r="T2629" s="828">
        <v>840</v>
      </c>
      <c r="U2629" s="829">
        <v>750</v>
      </c>
      <c r="V2629" s="830">
        <f t="shared" ref="V2629" si="2614">SUM(Q2629:U2630)</f>
        <v>4700</v>
      </c>
      <c r="W2629" s="824" t="s">
        <v>3389</v>
      </c>
      <c r="X2629" s="824"/>
      <c r="Y2629" s="859" t="s">
        <v>5465</v>
      </c>
      <c r="Z2629" s="824"/>
    </row>
    <row r="2630" spans="1:26">
      <c r="A2630" s="866" t="s">
        <v>2696</v>
      </c>
      <c r="B2630" s="817"/>
      <c r="C2630" s="831" t="s">
        <v>2</v>
      </c>
      <c r="D2630" s="819" t="s">
        <v>2</v>
      </c>
      <c r="E2630" s="863" t="s">
        <v>2699</v>
      </c>
      <c r="F2630" s="821" t="s">
        <v>34</v>
      </c>
      <c r="G2630" s="833" t="s">
        <v>19</v>
      </c>
      <c r="H2630" s="833" t="s">
        <v>19</v>
      </c>
      <c r="I2630" s="845"/>
      <c r="J2630" s="845"/>
      <c r="K2630" s="48"/>
      <c r="L2630" s="48"/>
      <c r="M2630" s="51"/>
      <c r="N2630" s="53"/>
      <c r="O2630" s="824"/>
      <c r="P2630" s="271"/>
      <c r="Q2630" s="825"/>
      <c r="R2630" s="826"/>
      <c r="S2630" s="827"/>
      <c r="T2630" s="828"/>
      <c r="U2630" s="829"/>
      <c r="V2630" s="830"/>
      <c r="W2630" s="824" t="s">
        <v>3389</v>
      </c>
      <c r="X2630" s="824"/>
      <c r="Y2630" s="859"/>
      <c r="Z2630" s="824"/>
    </row>
    <row r="2631" spans="1:26">
      <c r="A2631" s="866" t="s">
        <v>2696</v>
      </c>
      <c r="B2631" s="817" t="s">
        <v>3056</v>
      </c>
      <c r="C2631" s="831" t="s">
        <v>2</v>
      </c>
      <c r="D2631" s="819" t="str">
        <f t="shared" ref="D2631" si="2615">B2631&amp;" "&amp;" "&amp;C2631</f>
        <v>SP-012  ダイ</v>
      </c>
      <c r="E2631" s="858" t="s">
        <v>609</v>
      </c>
      <c r="F2631" s="821" t="s">
        <v>34</v>
      </c>
      <c r="G2631" s="833" t="s">
        <v>19</v>
      </c>
      <c r="H2631" s="833" t="s">
        <v>19</v>
      </c>
      <c r="I2631" s="845"/>
      <c r="J2631" s="845"/>
      <c r="K2631" s="58" t="s">
        <v>21</v>
      </c>
      <c r="L2631" s="56" t="s">
        <v>131</v>
      </c>
      <c r="M2631" s="51" t="s">
        <v>2063</v>
      </c>
      <c r="N2631" s="52" t="s">
        <v>491</v>
      </c>
      <c r="O2631" s="824"/>
      <c r="P2631" s="271"/>
      <c r="Q2631" s="825">
        <v>1260</v>
      </c>
      <c r="R2631" s="826">
        <v>900</v>
      </c>
      <c r="S2631" s="827">
        <v>340</v>
      </c>
      <c r="T2631" s="828">
        <v>670</v>
      </c>
      <c r="U2631" s="829">
        <v>570</v>
      </c>
      <c r="V2631" s="830">
        <f t="shared" ref="V2631" si="2616">SUM(Q2631:U2632)</f>
        <v>3740</v>
      </c>
      <c r="W2631" s="824" t="s">
        <v>3389</v>
      </c>
      <c r="X2631" s="824"/>
      <c r="Y2631" s="859" t="s">
        <v>5466</v>
      </c>
      <c r="Z2631" s="824"/>
    </row>
    <row r="2632" spans="1:26">
      <c r="A2632" s="866" t="s">
        <v>2696</v>
      </c>
      <c r="B2632" s="817"/>
      <c r="C2632" s="831" t="s">
        <v>2</v>
      </c>
      <c r="D2632" s="819" t="s">
        <v>2</v>
      </c>
      <c r="E2632" s="858" t="s">
        <v>609</v>
      </c>
      <c r="F2632" s="821" t="s">
        <v>34</v>
      </c>
      <c r="G2632" s="833" t="s">
        <v>19</v>
      </c>
      <c r="H2632" s="833" t="s">
        <v>19</v>
      </c>
      <c r="I2632" s="845"/>
      <c r="J2632" s="845"/>
      <c r="K2632" s="48"/>
      <c r="L2632" s="48"/>
      <c r="M2632" s="51"/>
      <c r="N2632" s="53"/>
      <c r="O2632" s="824"/>
      <c r="P2632" s="271"/>
      <c r="Q2632" s="825"/>
      <c r="R2632" s="826"/>
      <c r="S2632" s="827"/>
      <c r="T2632" s="828"/>
      <c r="U2632" s="829"/>
      <c r="V2632" s="830"/>
      <c r="W2632" s="824" t="s">
        <v>3389</v>
      </c>
      <c r="X2632" s="824"/>
      <c r="Y2632" s="859"/>
      <c r="Z2632" s="824"/>
    </row>
    <row r="2633" spans="1:26">
      <c r="A2633" s="860" t="s">
        <v>2207</v>
      </c>
      <c r="B2633" s="817" t="s">
        <v>3057</v>
      </c>
      <c r="C2633" s="831" t="s">
        <v>38</v>
      </c>
      <c r="D2633" s="819" t="str">
        <f t="shared" ref="D2633" si="2617">B2633&amp;" "&amp;" "&amp;C2633</f>
        <v>SP-013  ポップ</v>
      </c>
      <c r="E2633" s="863" t="s">
        <v>2699</v>
      </c>
      <c r="F2633" s="821" t="s">
        <v>34</v>
      </c>
      <c r="G2633" s="822" t="s">
        <v>40</v>
      </c>
      <c r="H2633" s="822" t="s">
        <v>40</v>
      </c>
      <c r="I2633" s="845"/>
      <c r="J2633" s="845"/>
      <c r="K2633" s="62" t="s">
        <v>21</v>
      </c>
      <c r="L2633" s="59" t="s">
        <v>3</v>
      </c>
      <c r="M2633" s="51" t="s">
        <v>3741</v>
      </c>
      <c r="N2633" s="52" t="s">
        <v>491</v>
      </c>
      <c r="O2633" s="824"/>
      <c r="P2633" s="271"/>
      <c r="Q2633" s="825">
        <v>1480</v>
      </c>
      <c r="R2633" s="826">
        <v>500</v>
      </c>
      <c r="S2633" s="827">
        <v>1220</v>
      </c>
      <c r="T2633" s="828">
        <v>830</v>
      </c>
      <c r="U2633" s="829">
        <v>720</v>
      </c>
      <c r="V2633" s="830">
        <f t="shared" ref="V2633" si="2618">SUM(Q2633:U2634)</f>
        <v>4750</v>
      </c>
      <c r="W2633" s="824" t="s">
        <v>3389</v>
      </c>
      <c r="X2633" s="824"/>
      <c r="Y2633" s="859" t="s">
        <v>5519</v>
      </c>
      <c r="Z2633" s="824"/>
    </row>
    <row r="2634" spans="1:26">
      <c r="A2634" s="860" t="s">
        <v>2207</v>
      </c>
      <c r="B2634" s="817"/>
      <c r="C2634" s="831" t="s">
        <v>38</v>
      </c>
      <c r="D2634" s="819" t="s">
        <v>2</v>
      </c>
      <c r="E2634" s="863" t="s">
        <v>2699</v>
      </c>
      <c r="F2634" s="821" t="s">
        <v>34</v>
      </c>
      <c r="G2634" s="822" t="s">
        <v>40</v>
      </c>
      <c r="H2634" s="822" t="s">
        <v>40</v>
      </c>
      <c r="I2634" s="845"/>
      <c r="J2634" s="845"/>
      <c r="K2634" s="48"/>
      <c r="L2634" s="48"/>
      <c r="M2634" s="51"/>
      <c r="N2634" s="53"/>
      <c r="O2634" s="824"/>
      <c r="P2634" s="271"/>
      <c r="Q2634" s="825"/>
      <c r="R2634" s="826"/>
      <c r="S2634" s="827"/>
      <c r="T2634" s="828"/>
      <c r="U2634" s="829"/>
      <c r="V2634" s="830"/>
      <c r="W2634" s="824" t="s">
        <v>3389</v>
      </c>
      <c r="X2634" s="824"/>
      <c r="Y2634" s="859"/>
      <c r="Z2634" s="824"/>
    </row>
    <row r="2635" spans="1:26">
      <c r="A2635" s="866" t="s">
        <v>2194</v>
      </c>
      <c r="B2635" s="817" t="s">
        <v>3058</v>
      </c>
      <c r="C2635" s="831" t="s">
        <v>631</v>
      </c>
      <c r="D2635" s="819" t="str">
        <f t="shared" ref="D2635" si="2619">B2635&amp;" "&amp;" "&amp;C2635</f>
        <v>SP-014  スライム</v>
      </c>
      <c r="E2635" s="858" t="s">
        <v>609</v>
      </c>
      <c r="F2635" s="857" t="s">
        <v>128</v>
      </c>
      <c r="G2635" s="833" t="s">
        <v>19</v>
      </c>
      <c r="H2635" s="833" t="s">
        <v>19</v>
      </c>
      <c r="I2635" s="845"/>
      <c r="J2635" s="845"/>
      <c r="K2635" s="62" t="s">
        <v>21</v>
      </c>
      <c r="L2635" s="59" t="s">
        <v>3</v>
      </c>
      <c r="M2635" s="51" t="s">
        <v>3742</v>
      </c>
      <c r="N2635" s="52" t="s">
        <v>491</v>
      </c>
      <c r="O2635" s="824"/>
      <c r="P2635" s="271"/>
      <c r="Q2635" s="825">
        <v>900</v>
      </c>
      <c r="R2635" s="826">
        <v>480</v>
      </c>
      <c r="S2635" s="827">
        <v>470</v>
      </c>
      <c r="T2635" s="828">
        <v>780</v>
      </c>
      <c r="U2635" s="829">
        <v>700</v>
      </c>
      <c r="V2635" s="830">
        <f t="shared" ref="V2635" si="2620">SUM(Q2635:U2636)</f>
        <v>3330</v>
      </c>
      <c r="W2635" s="824" t="s">
        <v>3399</v>
      </c>
      <c r="X2635" s="824"/>
      <c r="Y2635" s="706"/>
      <c r="Z2635" s="824"/>
    </row>
    <row r="2636" spans="1:26">
      <c r="A2636" s="866" t="s">
        <v>2194</v>
      </c>
      <c r="B2636" s="817"/>
      <c r="C2636" s="831" t="s">
        <v>631</v>
      </c>
      <c r="D2636" s="819" t="s">
        <v>2</v>
      </c>
      <c r="E2636" s="858" t="s">
        <v>609</v>
      </c>
      <c r="F2636" s="857" t="s">
        <v>128</v>
      </c>
      <c r="G2636" s="833" t="s">
        <v>19</v>
      </c>
      <c r="H2636" s="833" t="s">
        <v>19</v>
      </c>
      <c r="I2636" s="845"/>
      <c r="J2636" s="845"/>
      <c r="K2636" s="48"/>
      <c r="L2636" s="48"/>
      <c r="M2636" s="51"/>
      <c r="N2636" s="53"/>
      <c r="O2636" s="824"/>
      <c r="P2636" s="271"/>
      <c r="Q2636" s="825"/>
      <c r="R2636" s="826"/>
      <c r="S2636" s="827"/>
      <c r="T2636" s="828"/>
      <c r="U2636" s="829"/>
      <c r="V2636" s="830"/>
      <c r="W2636" s="824" t="s">
        <v>3399</v>
      </c>
      <c r="X2636" s="824"/>
      <c r="Y2636" s="706"/>
      <c r="Z2636" s="824"/>
    </row>
    <row r="2637" spans="1:26">
      <c r="A2637" s="866" t="s">
        <v>2194</v>
      </c>
      <c r="B2637" s="817" t="s">
        <v>3059</v>
      </c>
      <c r="C2637" s="831" t="s">
        <v>1208</v>
      </c>
      <c r="D2637" s="819" t="str">
        <f t="shared" ref="D2637" si="2621">B2637&amp;" "&amp;" "&amp;C2637</f>
        <v>SP-015  スライムベス</v>
      </c>
      <c r="E2637" s="858" t="s">
        <v>609</v>
      </c>
      <c r="F2637" s="857" t="s">
        <v>128</v>
      </c>
      <c r="G2637" s="833" t="s">
        <v>19</v>
      </c>
      <c r="H2637" s="833" t="s">
        <v>19</v>
      </c>
      <c r="I2637" s="845"/>
      <c r="J2637" s="845"/>
      <c r="K2637" s="58" t="s">
        <v>21</v>
      </c>
      <c r="L2637" s="56" t="s">
        <v>131</v>
      </c>
      <c r="M2637" s="51" t="s">
        <v>2066</v>
      </c>
      <c r="N2637" s="52" t="s">
        <v>491</v>
      </c>
      <c r="O2637" s="824"/>
      <c r="P2637" s="271"/>
      <c r="Q2637" s="825">
        <v>910</v>
      </c>
      <c r="R2637" s="826">
        <v>710</v>
      </c>
      <c r="S2637" s="827">
        <v>300</v>
      </c>
      <c r="T2637" s="828">
        <v>810</v>
      </c>
      <c r="U2637" s="829">
        <v>600</v>
      </c>
      <c r="V2637" s="830">
        <f t="shared" ref="V2637" si="2622">SUM(Q2637:U2638)</f>
        <v>3330</v>
      </c>
      <c r="W2637" s="824" t="s">
        <v>3399</v>
      </c>
      <c r="X2637" s="824"/>
      <c r="Y2637" s="706"/>
      <c r="Z2637" s="824"/>
    </row>
    <row r="2638" spans="1:26">
      <c r="A2638" s="866" t="s">
        <v>2194</v>
      </c>
      <c r="B2638" s="817"/>
      <c r="C2638" s="831" t="s">
        <v>1208</v>
      </c>
      <c r="D2638" s="819" t="s">
        <v>2</v>
      </c>
      <c r="E2638" s="858" t="s">
        <v>609</v>
      </c>
      <c r="F2638" s="857" t="s">
        <v>128</v>
      </c>
      <c r="G2638" s="833" t="s">
        <v>19</v>
      </c>
      <c r="H2638" s="833" t="s">
        <v>19</v>
      </c>
      <c r="I2638" s="845"/>
      <c r="J2638" s="845"/>
      <c r="K2638" s="48"/>
      <c r="L2638" s="48"/>
      <c r="M2638" s="51"/>
      <c r="N2638" s="53"/>
      <c r="O2638" s="824"/>
      <c r="P2638" s="271"/>
      <c r="Q2638" s="825"/>
      <c r="R2638" s="826"/>
      <c r="S2638" s="827"/>
      <c r="T2638" s="828"/>
      <c r="U2638" s="829"/>
      <c r="V2638" s="830"/>
      <c r="W2638" s="824" t="s">
        <v>3399</v>
      </c>
      <c r="X2638" s="824"/>
      <c r="Y2638" s="706"/>
      <c r="Z2638" s="824"/>
    </row>
    <row r="2639" spans="1:26">
      <c r="A2639" s="866" t="s">
        <v>2194</v>
      </c>
      <c r="B2639" s="817" t="s">
        <v>3060</v>
      </c>
      <c r="C2639" s="831" t="s">
        <v>632</v>
      </c>
      <c r="D2639" s="819" t="str">
        <f t="shared" ref="D2639" si="2623">B2639&amp;" "&amp;" "&amp;C2639</f>
        <v>SP-016  ホイミスライム</v>
      </c>
      <c r="E2639" s="858" t="s">
        <v>609</v>
      </c>
      <c r="F2639" s="857" t="s">
        <v>128</v>
      </c>
      <c r="G2639" s="833" t="s">
        <v>19</v>
      </c>
      <c r="H2639" s="843" t="s">
        <v>80</v>
      </c>
      <c r="I2639" s="845"/>
      <c r="J2639" s="845"/>
      <c r="K2639" s="8" t="s">
        <v>99</v>
      </c>
      <c r="L2639" s="59" t="s">
        <v>131</v>
      </c>
      <c r="M2639" s="51" t="s">
        <v>3743</v>
      </c>
      <c r="N2639" s="52" t="s">
        <v>491</v>
      </c>
      <c r="O2639" s="824"/>
      <c r="P2639" s="271"/>
      <c r="Q2639" s="825">
        <v>950</v>
      </c>
      <c r="R2639" s="826">
        <v>200</v>
      </c>
      <c r="S2639" s="827">
        <v>910</v>
      </c>
      <c r="T2639" s="828">
        <v>780</v>
      </c>
      <c r="U2639" s="829">
        <v>500</v>
      </c>
      <c r="V2639" s="830">
        <f t="shared" ref="V2639" si="2624">SUM(Q2639:U2640)</f>
        <v>3340</v>
      </c>
      <c r="W2639" s="824" t="s">
        <v>3399</v>
      </c>
      <c r="X2639" s="824"/>
      <c r="Y2639" s="706"/>
      <c r="Z2639" s="824"/>
    </row>
    <row r="2640" spans="1:26">
      <c r="A2640" s="866" t="s">
        <v>2194</v>
      </c>
      <c r="B2640" s="817"/>
      <c r="C2640" s="831" t="s">
        <v>632</v>
      </c>
      <c r="D2640" s="819" t="s">
        <v>2</v>
      </c>
      <c r="E2640" s="858" t="s">
        <v>609</v>
      </c>
      <c r="F2640" s="857" t="s">
        <v>128</v>
      </c>
      <c r="G2640" s="833" t="s">
        <v>19</v>
      </c>
      <c r="H2640" s="843" t="s">
        <v>80</v>
      </c>
      <c r="I2640" s="845"/>
      <c r="J2640" s="845"/>
      <c r="K2640" s="48"/>
      <c r="L2640" s="48"/>
      <c r="M2640" s="51"/>
      <c r="N2640" s="53"/>
      <c r="O2640" s="824"/>
      <c r="P2640" s="271"/>
      <c r="Q2640" s="825"/>
      <c r="R2640" s="826"/>
      <c r="S2640" s="827"/>
      <c r="T2640" s="828"/>
      <c r="U2640" s="829"/>
      <c r="V2640" s="830"/>
      <c r="W2640" s="824" t="s">
        <v>3399</v>
      </c>
      <c r="X2640" s="824"/>
      <c r="Y2640" s="706"/>
      <c r="Z2640" s="824"/>
    </row>
    <row r="2641" spans="1:26">
      <c r="A2641" s="866" t="s">
        <v>2194</v>
      </c>
      <c r="B2641" s="817" t="s">
        <v>3061</v>
      </c>
      <c r="C2641" s="831" t="s">
        <v>1234</v>
      </c>
      <c r="D2641" s="819" t="str">
        <f t="shared" ref="D2641" si="2625">B2641&amp;" "&amp;" "&amp;C2641</f>
        <v>SP-017  スライムナイト</v>
      </c>
      <c r="E2641" s="858" t="s">
        <v>609</v>
      </c>
      <c r="F2641" s="857" t="s">
        <v>128</v>
      </c>
      <c r="G2641" s="833" t="s">
        <v>19</v>
      </c>
      <c r="H2641" s="833" t="s">
        <v>19</v>
      </c>
      <c r="I2641" s="845"/>
      <c r="J2641" s="845"/>
      <c r="K2641" s="62" t="s">
        <v>21</v>
      </c>
      <c r="L2641" s="59" t="s">
        <v>3</v>
      </c>
      <c r="M2641" s="51" t="s">
        <v>3744</v>
      </c>
      <c r="N2641" s="52" t="s">
        <v>491</v>
      </c>
      <c r="O2641" s="824"/>
      <c r="P2641" s="271"/>
      <c r="Q2641" s="825">
        <v>940</v>
      </c>
      <c r="R2641" s="826">
        <v>750</v>
      </c>
      <c r="S2641" s="827">
        <v>310</v>
      </c>
      <c r="T2641" s="828">
        <v>540</v>
      </c>
      <c r="U2641" s="829">
        <v>800</v>
      </c>
      <c r="V2641" s="830">
        <f t="shared" ref="V2641" si="2626">SUM(Q2641:U2642)</f>
        <v>3340</v>
      </c>
      <c r="W2641" s="824"/>
      <c r="X2641" s="824"/>
      <c r="Y2641" s="706"/>
      <c r="Z2641" s="824"/>
    </row>
    <row r="2642" spans="1:26">
      <c r="A2642" s="866" t="s">
        <v>2194</v>
      </c>
      <c r="B2642" s="817"/>
      <c r="C2642" s="831" t="s">
        <v>173</v>
      </c>
      <c r="D2642" s="819" t="s">
        <v>2</v>
      </c>
      <c r="E2642" s="858" t="s">
        <v>609</v>
      </c>
      <c r="F2642" s="857" t="s">
        <v>128</v>
      </c>
      <c r="G2642" s="833" t="s">
        <v>19</v>
      </c>
      <c r="H2642" s="833" t="s">
        <v>19</v>
      </c>
      <c r="I2642" s="845"/>
      <c r="J2642" s="845"/>
      <c r="K2642" s="48"/>
      <c r="L2642" s="48"/>
      <c r="M2642" s="51"/>
      <c r="N2642" s="53"/>
      <c r="O2642" s="824"/>
      <c r="P2642" s="271"/>
      <c r="Q2642" s="825"/>
      <c r="R2642" s="826"/>
      <c r="S2642" s="827"/>
      <c r="T2642" s="828"/>
      <c r="U2642" s="829"/>
      <c r="V2642" s="830"/>
      <c r="W2642" s="824"/>
      <c r="X2642" s="824"/>
      <c r="Y2642" s="706"/>
      <c r="Z2642" s="824"/>
    </row>
    <row r="2643" spans="1:26">
      <c r="A2643" s="866" t="s">
        <v>2194</v>
      </c>
      <c r="B2643" s="817" t="s">
        <v>3062</v>
      </c>
      <c r="C2643" s="831" t="s">
        <v>1209</v>
      </c>
      <c r="D2643" s="819" t="str">
        <f t="shared" ref="D2643" si="2627">B2643&amp;" "&amp;" "&amp;C2643</f>
        <v>SP-018  ドラキー</v>
      </c>
      <c r="E2643" s="858" t="s">
        <v>609</v>
      </c>
      <c r="F2643" s="857" t="s">
        <v>128</v>
      </c>
      <c r="G2643" s="833" t="s">
        <v>19</v>
      </c>
      <c r="H2643" s="835" t="s">
        <v>88</v>
      </c>
      <c r="I2643" s="845"/>
      <c r="J2643" s="845"/>
      <c r="K2643" s="62" t="s">
        <v>21</v>
      </c>
      <c r="L2643" s="59" t="s">
        <v>330</v>
      </c>
      <c r="M2643" s="51" t="s">
        <v>3745</v>
      </c>
      <c r="N2643" s="52" t="s">
        <v>491</v>
      </c>
      <c r="O2643" s="824"/>
      <c r="P2643" s="271"/>
      <c r="Q2643" s="825">
        <v>920</v>
      </c>
      <c r="R2643" s="826">
        <v>460</v>
      </c>
      <c r="S2643" s="827">
        <v>860</v>
      </c>
      <c r="T2643" s="828">
        <v>810</v>
      </c>
      <c r="U2643" s="829">
        <v>300</v>
      </c>
      <c r="V2643" s="830">
        <f t="shared" ref="V2643" si="2628">SUM(Q2643:U2644)</f>
        <v>3350</v>
      </c>
      <c r="W2643" s="824"/>
      <c r="X2643" s="824"/>
      <c r="Y2643" s="706"/>
      <c r="Z2643" s="824"/>
    </row>
    <row r="2644" spans="1:26">
      <c r="A2644" s="866" t="s">
        <v>2194</v>
      </c>
      <c r="B2644" s="817"/>
      <c r="C2644" s="831" t="s">
        <v>1209</v>
      </c>
      <c r="D2644" s="819" t="s">
        <v>2</v>
      </c>
      <c r="E2644" s="858" t="s">
        <v>609</v>
      </c>
      <c r="F2644" s="857" t="s">
        <v>128</v>
      </c>
      <c r="G2644" s="833" t="s">
        <v>19</v>
      </c>
      <c r="H2644" s="835" t="s">
        <v>88</v>
      </c>
      <c r="I2644" s="845"/>
      <c r="J2644" s="845"/>
      <c r="K2644" s="48"/>
      <c r="L2644" s="48"/>
      <c r="M2644" s="51"/>
      <c r="N2644" s="53"/>
      <c r="O2644" s="824"/>
      <c r="P2644" s="271"/>
      <c r="Q2644" s="825"/>
      <c r="R2644" s="826"/>
      <c r="S2644" s="827"/>
      <c r="T2644" s="828"/>
      <c r="U2644" s="829"/>
      <c r="V2644" s="830"/>
      <c r="W2644" s="824"/>
      <c r="X2644" s="824"/>
      <c r="Y2644" s="706"/>
      <c r="Z2644" s="824"/>
    </row>
    <row r="2645" spans="1:26">
      <c r="A2645" s="866" t="s">
        <v>2194</v>
      </c>
      <c r="B2645" s="817" t="s">
        <v>3063</v>
      </c>
      <c r="C2645" s="831" t="s">
        <v>1213</v>
      </c>
      <c r="D2645" s="819" t="str">
        <f t="shared" ref="D2645" si="2629">B2645&amp;" "&amp;" "&amp;C2645</f>
        <v>SP-019  さまようよろい</v>
      </c>
      <c r="E2645" s="858" t="s">
        <v>609</v>
      </c>
      <c r="F2645" s="851" t="s">
        <v>78</v>
      </c>
      <c r="G2645" s="833" t="s">
        <v>19</v>
      </c>
      <c r="H2645" s="833" t="s">
        <v>19</v>
      </c>
      <c r="I2645" s="845"/>
      <c r="J2645" s="845"/>
      <c r="K2645" s="8" t="s">
        <v>99</v>
      </c>
      <c r="L2645" s="59" t="s">
        <v>131</v>
      </c>
      <c r="M2645" s="51" t="s">
        <v>3746</v>
      </c>
      <c r="N2645" s="52" t="s">
        <v>491</v>
      </c>
      <c r="O2645" s="824"/>
      <c r="P2645" s="271"/>
      <c r="Q2645" s="825">
        <v>950</v>
      </c>
      <c r="R2645" s="826">
        <v>850</v>
      </c>
      <c r="S2645" s="827">
        <v>240</v>
      </c>
      <c r="T2645" s="828">
        <v>510</v>
      </c>
      <c r="U2645" s="829">
        <v>800</v>
      </c>
      <c r="V2645" s="830">
        <f t="shared" ref="V2645" si="2630">SUM(Q2645:U2646)</f>
        <v>3350</v>
      </c>
      <c r="W2645" s="824"/>
      <c r="X2645" s="824"/>
      <c r="Y2645" s="706"/>
      <c r="Z2645" s="824"/>
    </row>
    <row r="2646" spans="1:26">
      <c r="A2646" s="866" t="s">
        <v>2194</v>
      </c>
      <c r="B2646" s="817"/>
      <c r="C2646" s="831" t="s">
        <v>1213</v>
      </c>
      <c r="D2646" s="819" t="s">
        <v>2</v>
      </c>
      <c r="E2646" s="858" t="s">
        <v>609</v>
      </c>
      <c r="F2646" s="851" t="s">
        <v>78</v>
      </c>
      <c r="G2646" s="833" t="s">
        <v>19</v>
      </c>
      <c r="H2646" s="833" t="s">
        <v>19</v>
      </c>
      <c r="I2646" s="845"/>
      <c r="J2646" s="845"/>
      <c r="K2646" s="48"/>
      <c r="L2646" s="48"/>
      <c r="M2646" s="51"/>
      <c r="N2646" s="53"/>
      <c r="O2646" s="824"/>
      <c r="P2646" s="271"/>
      <c r="Q2646" s="825"/>
      <c r="R2646" s="826"/>
      <c r="S2646" s="827"/>
      <c r="T2646" s="828"/>
      <c r="U2646" s="829"/>
      <c r="V2646" s="830"/>
      <c r="W2646" s="824"/>
      <c r="X2646" s="824"/>
      <c r="Y2646" s="706"/>
      <c r="Z2646" s="824"/>
    </row>
    <row r="2647" spans="1:26">
      <c r="A2647" s="866" t="s">
        <v>2194</v>
      </c>
      <c r="B2647" s="817" t="s">
        <v>3064</v>
      </c>
      <c r="C2647" s="831" t="s">
        <v>1223</v>
      </c>
      <c r="D2647" s="819" t="str">
        <f t="shared" ref="D2647" si="2631">B2647&amp;" "&amp;" "&amp;C2647</f>
        <v>SP-020  ガーゴイル</v>
      </c>
      <c r="E2647" s="858" t="s">
        <v>609</v>
      </c>
      <c r="F2647" s="852" t="s">
        <v>75</v>
      </c>
      <c r="G2647" s="833" t="s">
        <v>19</v>
      </c>
      <c r="H2647" s="833" t="s">
        <v>19</v>
      </c>
      <c r="I2647" s="845"/>
      <c r="J2647" s="845"/>
      <c r="K2647" s="62" t="s">
        <v>21</v>
      </c>
      <c r="L2647" s="61" t="s">
        <v>104</v>
      </c>
      <c r="M2647" s="51" t="s">
        <v>3747</v>
      </c>
      <c r="N2647" s="52" t="s">
        <v>491</v>
      </c>
      <c r="O2647" s="824"/>
      <c r="P2647" s="271"/>
      <c r="Q2647" s="825">
        <v>920</v>
      </c>
      <c r="R2647" s="826">
        <v>880</v>
      </c>
      <c r="S2647" s="827">
        <v>300</v>
      </c>
      <c r="T2647" s="828">
        <v>810</v>
      </c>
      <c r="U2647" s="829">
        <v>450</v>
      </c>
      <c r="V2647" s="830">
        <f t="shared" ref="V2647" si="2632">SUM(Q2647:U2648)</f>
        <v>3360</v>
      </c>
      <c r="W2647" s="824"/>
      <c r="X2647" s="824"/>
      <c r="Y2647" s="706"/>
      <c r="Z2647" s="824"/>
    </row>
    <row r="2648" spans="1:26">
      <c r="A2648" s="866" t="s">
        <v>2194</v>
      </c>
      <c r="B2648" s="817"/>
      <c r="C2648" s="831" t="s">
        <v>1223</v>
      </c>
      <c r="D2648" s="819" t="s">
        <v>2</v>
      </c>
      <c r="E2648" s="858" t="s">
        <v>609</v>
      </c>
      <c r="F2648" s="852" t="s">
        <v>75</v>
      </c>
      <c r="G2648" s="833" t="s">
        <v>19</v>
      </c>
      <c r="H2648" s="833" t="s">
        <v>19</v>
      </c>
      <c r="I2648" s="845"/>
      <c r="J2648" s="845"/>
      <c r="K2648" s="48"/>
      <c r="L2648" s="48"/>
      <c r="M2648" s="51"/>
      <c r="N2648" s="53"/>
      <c r="O2648" s="824"/>
      <c r="P2648" s="271"/>
      <c r="Q2648" s="825"/>
      <c r="R2648" s="826"/>
      <c r="S2648" s="827"/>
      <c r="T2648" s="828"/>
      <c r="U2648" s="829"/>
      <c r="V2648" s="830"/>
      <c r="W2648" s="824"/>
      <c r="X2648" s="824"/>
      <c r="Y2648" s="706"/>
      <c r="Z2648" s="824"/>
    </row>
    <row r="2649" spans="1:26">
      <c r="A2649" s="866" t="s">
        <v>2194</v>
      </c>
      <c r="B2649" s="817" t="s">
        <v>3065</v>
      </c>
      <c r="C2649" s="831" t="s">
        <v>1228</v>
      </c>
      <c r="D2649" s="819" t="str">
        <f t="shared" ref="D2649" si="2633">B2649&amp;" "&amp;" "&amp;C2649</f>
        <v>SP-021  じんめんじゅ</v>
      </c>
      <c r="E2649" s="858" t="s">
        <v>609</v>
      </c>
      <c r="F2649" s="857" t="s">
        <v>128</v>
      </c>
      <c r="G2649" s="833" t="s">
        <v>19</v>
      </c>
      <c r="H2649" s="835" t="s">
        <v>88</v>
      </c>
      <c r="I2649" s="845"/>
      <c r="J2649" s="845"/>
      <c r="K2649" s="62" t="s">
        <v>21</v>
      </c>
      <c r="L2649" s="59" t="s">
        <v>3</v>
      </c>
      <c r="M2649" s="51" t="s">
        <v>3748</v>
      </c>
      <c r="N2649" s="52" t="s">
        <v>491</v>
      </c>
      <c r="O2649" s="824"/>
      <c r="P2649" s="271"/>
      <c r="Q2649" s="825">
        <v>970</v>
      </c>
      <c r="R2649" s="826">
        <v>480</v>
      </c>
      <c r="S2649" s="827">
        <v>710</v>
      </c>
      <c r="T2649" s="828">
        <v>300</v>
      </c>
      <c r="U2649" s="829">
        <v>900</v>
      </c>
      <c r="V2649" s="830">
        <f t="shared" ref="V2649" si="2634">SUM(Q2649:U2650)</f>
        <v>3360</v>
      </c>
      <c r="W2649" s="824"/>
      <c r="X2649" s="824"/>
      <c r="Y2649" s="706"/>
      <c r="Z2649" s="824"/>
    </row>
    <row r="2650" spans="1:26">
      <c r="A2650" s="866" t="s">
        <v>2194</v>
      </c>
      <c r="B2650" s="817"/>
      <c r="C2650" s="831" t="s">
        <v>1228</v>
      </c>
      <c r="D2650" s="819" t="s">
        <v>2</v>
      </c>
      <c r="E2650" s="858" t="s">
        <v>609</v>
      </c>
      <c r="F2650" s="857" t="s">
        <v>128</v>
      </c>
      <c r="G2650" s="833" t="s">
        <v>19</v>
      </c>
      <c r="H2650" s="835" t="s">
        <v>88</v>
      </c>
      <c r="I2650" s="845"/>
      <c r="J2650" s="845"/>
      <c r="K2650" s="48"/>
      <c r="L2650" s="48"/>
      <c r="M2650" s="51"/>
      <c r="N2650" s="53"/>
      <c r="O2650" s="824"/>
      <c r="P2650" s="271"/>
      <c r="Q2650" s="825"/>
      <c r="R2650" s="826"/>
      <c r="S2650" s="827"/>
      <c r="T2650" s="828"/>
      <c r="U2650" s="829"/>
      <c r="V2650" s="830"/>
      <c r="W2650" s="824"/>
      <c r="X2650" s="824"/>
      <c r="Y2650" s="706"/>
      <c r="Z2650" s="824"/>
    </row>
    <row r="2651" spans="1:26">
      <c r="A2651" s="866" t="s">
        <v>2194</v>
      </c>
      <c r="B2651" s="817" t="s">
        <v>3066</v>
      </c>
      <c r="C2651" s="831" t="s">
        <v>635</v>
      </c>
      <c r="D2651" s="819" t="str">
        <f t="shared" ref="D2651" si="2635">B2651&amp;" "&amp;" "&amp;C2651</f>
        <v>SP-022  キラーパンサー</v>
      </c>
      <c r="E2651" s="858" t="s">
        <v>609</v>
      </c>
      <c r="F2651" s="857" t="s">
        <v>128</v>
      </c>
      <c r="G2651" s="833" t="s">
        <v>19</v>
      </c>
      <c r="H2651" s="833" t="s">
        <v>19</v>
      </c>
      <c r="I2651" s="845"/>
      <c r="J2651" s="845"/>
      <c r="K2651" s="8" t="s">
        <v>99</v>
      </c>
      <c r="L2651" s="59" t="s">
        <v>131</v>
      </c>
      <c r="M2651" s="51" t="s">
        <v>2176</v>
      </c>
      <c r="N2651" s="52" t="s">
        <v>491</v>
      </c>
      <c r="O2651" s="824"/>
      <c r="P2651" s="271"/>
      <c r="Q2651" s="825">
        <v>950</v>
      </c>
      <c r="R2651" s="826">
        <v>880</v>
      </c>
      <c r="S2651" s="827">
        <v>230</v>
      </c>
      <c r="T2651" s="828">
        <v>910</v>
      </c>
      <c r="U2651" s="829">
        <v>400</v>
      </c>
      <c r="V2651" s="830">
        <f t="shared" ref="V2651" si="2636">SUM(Q2651:U2652)</f>
        <v>3370</v>
      </c>
      <c r="W2651" s="824"/>
      <c r="X2651" s="824"/>
      <c r="Y2651" s="706"/>
      <c r="Z2651" s="824"/>
    </row>
    <row r="2652" spans="1:26">
      <c r="A2652" s="866" t="s">
        <v>2194</v>
      </c>
      <c r="B2652" s="817"/>
      <c r="C2652" s="831" t="s">
        <v>635</v>
      </c>
      <c r="D2652" s="819" t="s">
        <v>2</v>
      </c>
      <c r="E2652" s="858" t="s">
        <v>609</v>
      </c>
      <c r="F2652" s="857" t="s">
        <v>128</v>
      </c>
      <c r="G2652" s="833" t="s">
        <v>19</v>
      </c>
      <c r="H2652" s="833" t="s">
        <v>19</v>
      </c>
      <c r="I2652" s="845"/>
      <c r="J2652" s="845"/>
      <c r="K2652" s="48"/>
      <c r="L2652" s="48"/>
      <c r="M2652" s="51"/>
      <c r="N2652" s="53"/>
      <c r="O2652" s="824"/>
      <c r="P2652" s="271"/>
      <c r="Q2652" s="825"/>
      <c r="R2652" s="826"/>
      <c r="S2652" s="827"/>
      <c r="T2652" s="828"/>
      <c r="U2652" s="829"/>
      <c r="V2652" s="830"/>
      <c r="W2652" s="824"/>
      <c r="X2652" s="824"/>
      <c r="Y2652" s="706"/>
      <c r="Z2652" s="824"/>
    </row>
    <row r="2653" spans="1:26">
      <c r="A2653" s="866" t="s">
        <v>2194</v>
      </c>
      <c r="B2653" s="817" t="s">
        <v>3067</v>
      </c>
      <c r="C2653" s="831" t="s">
        <v>3403</v>
      </c>
      <c r="D2653" s="819" t="str">
        <f t="shared" ref="D2653" si="2637">B2653&amp;" "&amp;" "&amp;C2653</f>
        <v>SP-023  ゴーレム</v>
      </c>
      <c r="E2653" s="858" t="s">
        <v>609</v>
      </c>
      <c r="F2653" s="851" t="s">
        <v>78</v>
      </c>
      <c r="G2653" s="833" t="s">
        <v>19</v>
      </c>
      <c r="H2653" s="833" t="s">
        <v>19</v>
      </c>
      <c r="I2653" s="845"/>
      <c r="J2653" s="845"/>
      <c r="K2653" s="62" t="s">
        <v>21</v>
      </c>
      <c r="L2653" s="59" t="s">
        <v>3</v>
      </c>
      <c r="M2653" s="51" t="s">
        <v>3749</v>
      </c>
      <c r="N2653" s="52" t="s">
        <v>491</v>
      </c>
      <c r="O2653" s="824"/>
      <c r="P2653" s="271"/>
      <c r="Q2653" s="825">
        <v>1010</v>
      </c>
      <c r="R2653" s="826">
        <v>670</v>
      </c>
      <c r="S2653" s="827">
        <v>300</v>
      </c>
      <c r="T2653" s="828">
        <v>410</v>
      </c>
      <c r="U2653" s="829">
        <v>980</v>
      </c>
      <c r="V2653" s="830">
        <f t="shared" ref="V2653" si="2638">SUM(Q2653:U2654)</f>
        <v>3370</v>
      </c>
      <c r="W2653" s="824"/>
      <c r="X2653" s="824"/>
      <c r="Y2653" s="706"/>
      <c r="Z2653" s="824"/>
    </row>
    <row r="2654" spans="1:26">
      <c r="A2654" s="866" t="s">
        <v>2194</v>
      </c>
      <c r="B2654" s="817"/>
      <c r="C2654" s="831" t="s">
        <v>3403</v>
      </c>
      <c r="D2654" s="819" t="s">
        <v>2</v>
      </c>
      <c r="E2654" s="858" t="s">
        <v>609</v>
      </c>
      <c r="F2654" s="851" t="s">
        <v>78</v>
      </c>
      <c r="G2654" s="833" t="s">
        <v>19</v>
      </c>
      <c r="H2654" s="833" t="s">
        <v>19</v>
      </c>
      <c r="I2654" s="845"/>
      <c r="J2654" s="845"/>
      <c r="K2654" s="48"/>
      <c r="L2654" s="48"/>
      <c r="M2654" s="51"/>
      <c r="N2654" s="53"/>
      <c r="O2654" s="824"/>
      <c r="P2654" s="271"/>
      <c r="Q2654" s="825"/>
      <c r="R2654" s="826"/>
      <c r="S2654" s="827"/>
      <c r="T2654" s="828"/>
      <c r="U2654" s="829"/>
      <c r="V2654" s="830"/>
      <c r="W2654" s="824"/>
      <c r="X2654" s="824"/>
      <c r="Y2654" s="706"/>
      <c r="Z2654" s="824"/>
    </row>
    <row r="2655" spans="1:26">
      <c r="A2655" s="866" t="s">
        <v>2194</v>
      </c>
      <c r="B2655" s="817" t="s">
        <v>3068</v>
      </c>
      <c r="C2655" s="818" t="s">
        <v>178</v>
      </c>
      <c r="D2655" s="819" t="str">
        <f t="shared" ref="D2655" si="2639">B2655&amp;" "&amp;" "&amp;C2655</f>
        <v>SP-024  ボストロール</v>
      </c>
      <c r="E2655" s="858" t="s">
        <v>609</v>
      </c>
      <c r="F2655" s="852" t="s">
        <v>75</v>
      </c>
      <c r="G2655" s="833" t="s">
        <v>19</v>
      </c>
      <c r="H2655" s="833" t="s">
        <v>19</v>
      </c>
      <c r="I2655" s="845"/>
      <c r="J2655" s="845"/>
      <c r="K2655" s="11" t="s">
        <v>81</v>
      </c>
      <c r="L2655" s="59" t="s">
        <v>81</v>
      </c>
      <c r="M2655" s="51" t="s">
        <v>2052</v>
      </c>
      <c r="N2655" s="52" t="s">
        <v>492</v>
      </c>
      <c r="O2655" s="824"/>
      <c r="P2655" s="271"/>
      <c r="Q2655" s="825">
        <v>1100</v>
      </c>
      <c r="R2655" s="826">
        <v>910</v>
      </c>
      <c r="S2655" s="827">
        <v>200</v>
      </c>
      <c r="T2655" s="828">
        <v>300</v>
      </c>
      <c r="U2655" s="829">
        <v>870</v>
      </c>
      <c r="V2655" s="830">
        <f t="shared" ref="V2655" si="2640">SUM(Q2655:U2656)</f>
        <v>3380</v>
      </c>
      <c r="W2655" s="824" t="s">
        <v>4212</v>
      </c>
      <c r="X2655" s="824"/>
      <c r="Y2655" s="706"/>
      <c r="Z2655" s="824"/>
    </row>
    <row r="2656" spans="1:26">
      <c r="A2656" s="866" t="s">
        <v>2194</v>
      </c>
      <c r="B2656" s="817"/>
      <c r="C2656" s="818" t="s">
        <v>178</v>
      </c>
      <c r="D2656" s="819" t="s">
        <v>2</v>
      </c>
      <c r="E2656" s="858" t="s">
        <v>609</v>
      </c>
      <c r="F2656" s="852" t="s">
        <v>75</v>
      </c>
      <c r="G2656" s="833" t="s">
        <v>19</v>
      </c>
      <c r="H2656" s="833" t="s">
        <v>19</v>
      </c>
      <c r="I2656" s="845"/>
      <c r="J2656" s="845"/>
      <c r="K2656" s="48"/>
      <c r="L2656" s="48"/>
      <c r="M2656" s="51"/>
      <c r="N2656" s="53"/>
      <c r="O2656" s="824"/>
      <c r="P2656" s="271"/>
      <c r="Q2656" s="825"/>
      <c r="R2656" s="826"/>
      <c r="S2656" s="827"/>
      <c r="T2656" s="828"/>
      <c r="U2656" s="829"/>
      <c r="V2656" s="830"/>
      <c r="W2656" s="824" t="s">
        <v>4212</v>
      </c>
      <c r="X2656" s="824"/>
      <c r="Y2656" s="706"/>
      <c r="Z2656" s="824"/>
    </row>
    <row r="2657" spans="1:26">
      <c r="A2657" s="866" t="s">
        <v>2194</v>
      </c>
      <c r="B2657" s="817" t="s">
        <v>3069</v>
      </c>
      <c r="C2657" s="831" t="s">
        <v>642</v>
      </c>
      <c r="D2657" s="819" t="str">
        <f t="shared" ref="D2657" si="2641">B2657&amp;" "&amp;" "&amp;C2657</f>
        <v>SP-025  キラーマシン テムジン改造ver.</v>
      </c>
      <c r="E2657" s="858" t="s">
        <v>609</v>
      </c>
      <c r="F2657" s="851" t="s">
        <v>78</v>
      </c>
      <c r="G2657" s="833" t="s">
        <v>19</v>
      </c>
      <c r="H2657" s="833" t="s">
        <v>19</v>
      </c>
      <c r="I2657" s="845"/>
      <c r="J2657" s="845"/>
      <c r="K2657" s="62" t="s">
        <v>21</v>
      </c>
      <c r="L2657" s="61" t="s">
        <v>104</v>
      </c>
      <c r="M2657" s="51" t="s">
        <v>3750</v>
      </c>
      <c r="N2657" s="52" t="s">
        <v>491</v>
      </c>
      <c r="O2657" s="824"/>
      <c r="P2657" s="271"/>
      <c r="Q2657" s="825">
        <v>1020</v>
      </c>
      <c r="R2657" s="826">
        <v>820</v>
      </c>
      <c r="S2657" s="827">
        <v>300</v>
      </c>
      <c r="T2657" s="828">
        <v>350</v>
      </c>
      <c r="U2657" s="829">
        <v>890</v>
      </c>
      <c r="V2657" s="830">
        <f t="shared" ref="V2657" si="2642">SUM(Q2657:U2658)</f>
        <v>3380</v>
      </c>
      <c r="W2657" s="831" t="s">
        <v>3391</v>
      </c>
      <c r="X2657" s="824"/>
      <c r="Y2657" s="706"/>
      <c r="Z2657" s="824"/>
    </row>
    <row r="2658" spans="1:26">
      <c r="A2658" s="866" t="s">
        <v>2194</v>
      </c>
      <c r="B2658" s="817"/>
      <c r="C2658" s="831" t="s">
        <v>641</v>
      </c>
      <c r="D2658" s="819" t="s">
        <v>2</v>
      </c>
      <c r="E2658" s="858" t="s">
        <v>609</v>
      </c>
      <c r="F2658" s="851" t="s">
        <v>78</v>
      </c>
      <c r="G2658" s="833" t="s">
        <v>19</v>
      </c>
      <c r="H2658" s="833" t="s">
        <v>19</v>
      </c>
      <c r="I2658" s="845"/>
      <c r="J2658" s="845"/>
      <c r="K2658" s="48"/>
      <c r="L2658" s="48"/>
      <c r="M2658" s="51"/>
      <c r="N2658" s="53"/>
      <c r="O2658" s="824"/>
      <c r="P2658" s="271"/>
      <c r="Q2658" s="825"/>
      <c r="R2658" s="826"/>
      <c r="S2658" s="827"/>
      <c r="T2658" s="828"/>
      <c r="U2658" s="829"/>
      <c r="V2658" s="830"/>
      <c r="W2658" s="831" t="s">
        <v>3391</v>
      </c>
      <c r="X2658" s="824"/>
      <c r="Y2658" s="706"/>
      <c r="Z2658" s="824"/>
    </row>
    <row r="2659" spans="1:26">
      <c r="A2659" s="866" t="s">
        <v>2194</v>
      </c>
      <c r="B2659" s="817" t="s">
        <v>3070</v>
      </c>
      <c r="C2659" s="831" t="s">
        <v>183</v>
      </c>
      <c r="D2659" s="819" t="str">
        <f t="shared" ref="D2659" si="2643">B2659&amp;" "&amp;" "&amp;C2659</f>
        <v>SP-026  マァム</v>
      </c>
      <c r="E2659" s="858" t="s">
        <v>609</v>
      </c>
      <c r="F2659" s="821" t="s">
        <v>34</v>
      </c>
      <c r="G2659" s="833" t="s">
        <v>19</v>
      </c>
      <c r="H2659" s="822" t="s">
        <v>40</v>
      </c>
      <c r="I2659" s="845"/>
      <c r="J2659" s="845"/>
      <c r="K2659" s="58" t="s">
        <v>21</v>
      </c>
      <c r="L2659" s="56" t="s">
        <v>131</v>
      </c>
      <c r="M2659" s="51" t="s">
        <v>2067</v>
      </c>
      <c r="N2659" s="52" t="s">
        <v>491</v>
      </c>
      <c r="O2659" s="824"/>
      <c r="P2659" s="271"/>
      <c r="Q2659" s="825">
        <v>990</v>
      </c>
      <c r="R2659" s="826">
        <v>680</v>
      </c>
      <c r="S2659" s="827">
        <v>700</v>
      </c>
      <c r="T2659" s="828">
        <v>510</v>
      </c>
      <c r="U2659" s="829">
        <v>520</v>
      </c>
      <c r="V2659" s="830">
        <f t="shared" ref="V2659" si="2644">SUM(Q2659:U2660)</f>
        <v>3400</v>
      </c>
      <c r="W2659" s="824" t="s">
        <v>3389</v>
      </c>
      <c r="X2659" s="824"/>
      <c r="Y2659" s="706"/>
      <c r="Z2659" s="824"/>
    </row>
    <row r="2660" spans="1:26">
      <c r="A2660" s="866" t="s">
        <v>2194</v>
      </c>
      <c r="B2660" s="817"/>
      <c r="C2660" s="831" t="s">
        <v>183</v>
      </c>
      <c r="D2660" s="819" t="s">
        <v>2</v>
      </c>
      <c r="E2660" s="858" t="s">
        <v>609</v>
      </c>
      <c r="F2660" s="821" t="s">
        <v>34</v>
      </c>
      <c r="G2660" s="833" t="s">
        <v>19</v>
      </c>
      <c r="H2660" s="822" t="s">
        <v>40</v>
      </c>
      <c r="I2660" s="845"/>
      <c r="J2660" s="845"/>
      <c r="K2660" s="48"/>
      <c r="L2660" s="48"/>
      <c r="M2660" s="51"/>
      <c r="N2660" s="53"/>
      <c r="O2660" s="824"/>
      <c r="P2660" s="271"/>
      <c r="Q2660" s="825"/>
      <c r="R2660" s="826"/>
      <c r="S2660" s="827"/>
      <c r="T2660" s="828"/>
      <c r="U2660" s="829"/>
      <c r="V2660" s="830"/>
      <c r="W2660" s="824" t="s">
        <v>3389</v>
      </c>
      <c r="X2660" s="824"/>
      <c r="Y2660" s="706"/>
      <c r="Z2660" s="824"/>
    </row>
    <row r="2661" spans="1:26">
      <c r="A2661" s="866" t="s">
        <v>2194</v>
      </c>
      <c r="B2661" s="817" t="s">
        <v>3071</v>
      </c>
      <c r="C2661" s="831" t="s">
        <v>38</v>
      </c>
      <c r="D2661" s="819" t="str">
        <f t="shared" ref="D2661" si="2645">B2661&amp;" "&amp;" "&amp;C2661</f>
        <v>SP-027  ポップ</v>
      </c>
      <c r="E2661" s="858" t="s">
        <v>609</v>
      </c>
      <c r="F2661" s="821" t="s">
        <v>34</v>
      </c>
      <c r="G2661" s="822" t="s">
        <v>40</v>
      </c>
      <c r="H2661" s="822" t="s">
        <v>40</v>
      </c>
      <c r="I2661" s="845"/>
      <c r="J2661" s="845"/>
      <c r="K2661" s="58" t="s">
        <v>21</v>
      </c>
      <c r="L2661" s="56" t="s">
        <v>131</v>
      </c>
      <c r="M2661" s="51" t="s">
        <v>2068</v>
      </c>
      <c r="N2661" s="52" t="s">
        <v>491</v>
      </c>
      <c r="O2661" s="824"/>
      <c r="P2661" s="271"/>
      <c r="Q2661" s="825">
        <v>980</v>
      </c>
      <c r="R2661" s="826">
        <v>440</v>
      </c>
      <c r="S2661" s="827">
        <v>880</v>
      </c>
      <c r="T2661" s="828">
        <v>600</v>
      </c>
      <c r="U2661" s="829">
        <v>500</v>
      </c>
      <c r="V2661" s="830">
        <f t="shared" ref="V2661" si="2646">SUM(Q2661:U2662)</f>
        <v>3400</v>
      </c>
      <c r="W2661" s="824" t="s">
        <v>3389</v>
      </c>
      <c r="X2661" s="824"/>
      <c r="Y2661" s="706"/>
      <c r="Z2661" s="824"/>
    </row>
    <row r="2662" spans="1:26">
      <c r="A2662" s="866" t="s">
        <v>2194</v>
      </c>
      <c r="B2662" s="817"/>
      <c r="C2662" s="831" t="s">
        <v>38</v>
      </c>
      <c r="D2662" s="819" t="s">
        <v>2</v>
      </c>
      <c r="E2662" s="858" t="s">
        <v>609</v>
      </c>
      <c r="F2662" s="821" t="s">
        <v>34</v>
      </c>
      <c r="G2662" s="822" t="s">
        <v>40</v>
      </c>
      <c r="H2662" s="822" t="s">
        <v>40</v>
      </c>
      <c r="I2662" s="845"/>
      <c r="J2662" s="845"/>
      <c r="K2662" s="48"/>
      <c r="L2662" s="48"/>
      <c r="M2662" s="51"/>
      <c r="N2662" s="53"/>
      <c r="O2662" s="824"/>
      <c r="P2662" s="271"/>
      <c r="Q2662" s="825"/>
      <c r="R2662" s="826"/>
      <c r="S2662" s="827"/>
      <c r="T2662" s="828"/>
      <c r="U2662" s="829"/>
      <c r="V2662" s="830"/>
      <c r="W2662" s="824" t="s">
        <v>3389</v>
      </c>
      <c r="X2662" s="824"/>
      <c r="Y2662" s="706"/>
      <c r="Z2662" s="824"/>
    </row>
    <row r="2663" spans="1:26">
      <c r="A2663" s="866" t="s">
        <v>2194</v>
      </c>
      <c r="B2663" s="817" t="s">
        <v>3072</v>
      </c>
      <c r="C2663" s="831" t="s">
        <v>2</v>
      </c>
      <c r="D2663" s="819" t="str">
        <f t="shared" ref="D2663" si="2647">B2663&amp;" "&amp;" "&amp;C2663</f>
        <v>SP-028  ダイ</v>
      </c>
      <c r="E2663" s="858" t="s">
        <v>609</v>
      </c>
      <c r="F2663" s="821" t="s">
        <v>34</v>
      </c>
      <c r="G2663" s="833" t="s">
        <v>19</v>
      </c>
      <c r="H2663" s="833" t="s">
        <v>19</v>
      </c>
      <c r="I2663" s="845"/>
      <c r="J2663" s="845"/>
      <c r="K2663" s="58" t="s">
        <v>21</v>
      </c>
      <c r="L2663" s="56" t="s">
        <v>131</v>
      </c>
      <c r="M2663" s="51" t="s">
        <v>1888</v>
      </c>
      <c r="N2663" s="52" t="s">
        <v>491</v>
      </c>
      <c r="O2663" s="824"/>
      <c r="P2663" s="271"/>
      <c r="Q2663" s="825">
        <v>1000</v>
      </c>
      <c r="R2663" s="826">
        <v>900</v>
      </c>
      <c r="S2663" s="827">
        <v>300</v>
      </c>
      <c r="T2663" s="828">
        <v>650</v>
      </c>
      <c r="U2663" s="829">
        <v>550</v>
      </c>
      <c r="V2663" s="830">
        <f t="shared" ref="V2663" si="2648">SUM(Q2663:U2664)</f>
        <v>3400</v>
      </c>
      <c r="W2663" s="824" t="s">
        <v>3389</v>
      </c>
      <c r="X2663" s="824"/>
      <c r="Y2663" s="706"/>
      <c r="Z2663" s="824"/>
    </row>
    <row r="2664" spans="1:26">
      <c r="A2664" s="866" t="s">
        <v>2194</v>
      </c>
      <c r="B2664" s="817"/>
      <c r="C2664" s="831" t="s">
        <v>2</v>
      </c>
      <c r="D2664" s="819" t="s">
        <v>2</v>
      </c>
      <c r="E2664" s="858" t="s">
        <v>609</v>
      </c>
      <c r="F2664" s="821" t="s">
        <v>34</v>
      </c>
      <c r="G2664" s="833" t="s">
        <v>19</v>
      </c>
      <c r="H2664" s="833" t="s">
        <v>19</v>
      </c>
      <c r="I2664" s="845"/>
      <c r="J2664" s="845"/>
      <c r="K2664" s="48"/>
      <c r="L2664" s="48"/>
      <c r="M2664" s="51"/>
      <c r="N2664" s="53"/>
      <c r="O2664" s="824"/>
      <c r="P2664" s="271"/>
      <c r="Q2664" s="825"/>
      <c r="R2664" s="826"/>
      <c r="S2664" s="827"/>
      <c r="T2664" s="828"/>
      <c r="U2664" s="829"/>
      <c r="V2664" s="830"/>
      <c r="W2664" s="824" t="s">
        <v>3389</v>
      </c>
      <c r="X2664" s="824"/>
      <c r="Y2664" s="706"/>
      <c r="Z2664" s="824"/>
    </row>
    <row r="2665" spans="1:26">
      <c r="A2665" s="866" t="s">
        <v>2194</v>
      </c>
      <c r="B2665" s="817" t="s">
        <v>3073</v>
      </c>
      <c r="C2665" s="831" t="s">
        <v>189</v>
      </c>
      <c r="D2665" s="819" t="str">
        <f t="shared" ref="D2665" si="2649">B2665&amp;" "&amp;" "&amp;C2665</f>
        <v>SP-029  アバン</v>
      </c>
      <c r="E2665" s="854" t="s">
        <v>630</v>
      </c>
      <c r="F2665" s="821" t="s">
        <v>34</v>
      </c>
      <c r="G2665" s="833" t="s">
        <v>19</v>
      </c>
      <c r="H2665" s="822" t="s">
        <v>40</v>
      </c>
      <c r="I2665" s="845"/>
      <c r="J2665" s="845"/>
      <c r="K2665" s="58" t="s">
        <v>21</v>
      </c>
      <c r="L2665" s="56" t="s">
        <v>131</v>
      </c>
      <c r="M2665" s="51" t="s">
        <v>2069</v>
      </c>
      <c r="N2665" s="52" t="s">
        <v>495</v>
      </c>
      <c r="O2665" s="824"/>
      <c r="P2665" s="271"/>
      <c r="Q2665" s="825">
        <v>1250</v>
      </c>
      <c r="R2665" s="826">
        <v>720</v>
      </c>
      <c r="S2665" s="827">
        <v>740</v>
      </c>
      <c r="T2665" s="828">
        <v>560</v>
      </c>
      <c r="U2665" s="829">
        <v>540</v>
      </c>
      <c r="V2665" s="830">
        <f t="shared" ref="V2665" si="2650">SUM(Q2665:U2666)</f>
        <v>3810</v>
      </c>
      <c r="W2665" s="824"/>
      <c r="X2665" s="824"/>
      <c r="Y2665" s="706"/>
      <c r="Z2665" s="824"/>
    </row>
    <row r="2666" spans="1:26">
      <c r="A2666" s="866" t="s">
        <v>2194</v>
      </c>
      <c r="B2666" s="817"/>
      <c r="C2666" s="831" t="s">
        <v>189</v>
      </c>
      <c r="D2666" s="819" t="s">
        <v>2</v>
      </c>
      <c r="E2666" s="854" t="s">
        <v>630</v>
      </c>
      <c r="F2666" s="821" t="s">
        <v>34</v>
      </c>
      <c r="G2666" s="833" t="s">
        <v>19</v>
      </c>
      <c r="H2666" s="822" t="s">
        <v>40</v>
      </c>
      <c r="I2666" s="845"/>
      <c r="J2666" s="845"/>
      <c r="K2666" s="48"/>
      <c r="L2666" s="48"/>
      <c r="M2666" s="51"/>
      <c r="N2666" s="53"/>
      <c r="O2666" s="824"/>
      <c r="P2666" s="271"/>
      <c r="Q2666" s="825"/>
      <c r="R2666" s="826"/>
      <c r="S2666" s="827"/>
      <c r="T2666" s="828"/>
      <c r="U2666" s="829"/>
      <c r="V2666" s="830"/>
      <c r="W2666" s="824"/>
      <c r="X2666" s="824"/>
      <c r="Y2666" s="706"/>
      <c r="Z2666" s="824"/>
    </row>
    <row r="2667" spans="1:26">
      <c r="A2667" s="866" t="s">
        <v>2194</v>
      </c>
      <c r="B2667" s="817" t="s">
        <v>3074</v>
      </c>
      <c r="C2667" s="831" t="s">
        <v>4</v>
      </c>
      <c r="D2667" s="819" t="str">
        <f t="shared" ref="D2667" si="2651">B2667&amp;" "&amp;" "&amp;C2667</f>
        <v>SP-030  クロコダイン</v>
      </c>
      <c r="E2667" s="854" t="s">
        <v>630</v>
      </c>
      <c r="F2667" s="857" t="s">
        <v>128</v>
      </c>
      <c r="G2667" s="842" t="s">
        <v>89</v>
      </c>
      <c r="H2667" s="833" t="s">
        <v>19</v>
      </c>
      <c r="I2667" s="845"/>
      <c r="J2667" s="845"/>
      <c r="K2667" s="58" t="s">
        <v>21</v>
      </c>
      <c r="L2667" s="56" t="s">
        <v>131</v>
      </c>
      <c r="M2667" s="51" t="s">
        <v>2070</v>
      </c>
      <c r="N2667" s="52" t="s">
        <v>491</v>
      </c>
      <c r="O2667" s="824"/>
      <c r="P2667" s="271"/>
      <c r="Q2667" s="825">
        <v>1300</v>
      </c>
      <c r="R2667" s="826">
        <v>950</v>
      </c>
      <c r="S2667" s="827">
        <v>360</v>
      </c>
      <c r="T2667" s="828">
        <v>300</v>
      </c>
      <c r="U2667" s="829">
        <v>900</v>
      </c>
      <c r="V2667" s="830">
        <f t="shared" ref="V2667" si="2652">SUM(Q2667:U2668)</f>
        <v>3810</v>
      </c>
      <c r="W2667" s="824" t="s">
        <v>4687</v>
      </c>
      <c r="X2667" s="824"/>
      <c r="Y2667" s="706"/>
      <c r="Z2667" s="824"/>
    </row>
    <row r="2668" spans="1:26">
      <c r="A2668" s="866" t="s">
        <v>2194</v>
      </c>
      <c r="B2668" s="817"/>
      <c r="C2668" s="831" t="s">
        <v>4</v>
      </c>
      <c r="D2668" s="819" t="s">
        <v>2</v>
      </c>
      <c r="E2668" s="854" t="s">
        <v>630</v>
      </c>
      <c r="F2668" s="857" t="s">
        <v>128</v>
      </c>
      <c r="G2668" s="842" t="s">
        <v>89</v>
      </c>
      <c r="H2668" s="833" t="s">
        <v>19</v>
      </c>
      <c r="I2668" s="845"/>
      <c r="J2668" s="845"/>
      <c r="K2668" s="48"/>
      <c r="L2668" s="48"/>
      <c r="M2668" s="51"/>
      <c r="N2668" s="53"/>
      <c r="O2668" s="824"/>
      <c r="P2668" s="271"/>
      <c r="Q2668" s="825"/>
      <c r="R2668" s="826"/>
      <c r="S2668" s="827"/>
      <c r="T2668" s="828"/>
      <c r="U2668" s="829"/>
      <c r="V2668" s="830"/>
      <c r="W2668" s="824" t="s">
        <v>4687</v>
      </c>
      <c r="X2668" s="824"/>
      <c r="Y2668" s="706"/>
      <c r="Z2668" s="824"/>
    </row>
    <row r="2669" spans="1:26">
      <c r="A2669" s="866" t="s">
        <v>2194</v>
      </c>
      <c r="B2669" s="817" t="s">
        <v>3075</v>
      </c>
      <c r="C2669" s="831" t="s">
        <v>2</v>
      </c>
      <c r="D2669" s="819" t="str">
        <f t="shared" ref="D2669" si="2653">B2669&amp;" "&amp;" "&amp;C2669</f>
        <v>SP-031  ダイ</v>
      </c>
      <c r="E2669" s="854" t="s">
        <v>630</v>
      </c>
      <c r="F2669" s="821" t="s">
        <v>34</v>
      </c>
      <c r="G2669" s="833" t="s">
        <v>19</v>
      </c>
      <c r="H2669" s="833" t="s">
        <v>19</v>
      </c>
      <c r="I2669" s="845"/>
      <c r="J2669" s="845"/>
      <c r="K2669" s="58" t="s">
        <v>21</v>
      </c>
      <c r="L2669" s="56" t="s">
        <v>131</v>
      </c>
      <c r="M2669" s="51" t="s">
        <v>2071</v>
      </c>
      <c r="N2669" s="52" t="s">
        <v>490</v>
      </c>
      <c r="O2669" s="824"/>
      <c r="P2669" s="271"/>
      <c r="Q2669" s="825">
        <v>1200</v>
      </c>
      <c r="R2669" s="826">
        <v>900</v>
      </c>
      <c r="S2669" s="827">
        <v>350</v>
      </c>
      <c r="T2669" s="828">
        <v>860</v>
      </c>
      <c r="U2669" s="829">
        <v>500</v>
      </c>
      <c r="V2669" s="830">
        <f t="shared" ref="V2669" si="2654">SUM(Q2669:U2670)</f>
        <v>3810</v>
      </c>
      <c r="W2669" s="824" t="s">
        <v>3389</v>
      </c>
      <c r="X2669" s="824"/>
      <c r="Y2669" s="706"/>
      <c r="Z2669" s="824"/>
    </row>
    <row r="2670" spans="1:26">
      <c r="A2670" s="866" t="s">
        <v>2194</v>
      </c>
      <c r="B2670" s="817"/>
      <c r="C2670" s="831" t="s">
        <v>2</v>
      </c>
      <c r="D2670" s="819" t="s">
        <v>2</v>
      </c>
      <c r="E2670" s="854" t="s">
        <v>630</v>
      </c>
      <c r="F2670" s="821" t="s">
        <v>34</v>
      </c>
      <c r="G2670" s="833" t="s">
        <v>19</v>
      </c>
      <c r="H2670" s="833" t="s">
        <v>19</v>
      </c>
      <c r="I2670" s="845"/>
      <c r="J2670" s="845"/>
      <c r="K2670" s="48"/>
      <c r="L2670" s="48"/>
      <c r="M2670" s="51"/>
      <c r="N2670" s="53"/>
      <c r="O2670" s="824"/>
      <c r="P2670" s="271"/>
      <c r="Q2670" s="825"/>
      <c r="R2670" s="826"/>
      <c r="S2670" s="827"/>
      <c r="T2670" s="828"/>
      <c r="U2670" s="829"/>
      <c r="V2670" s="830"/>
      <c r="W2670" s="824" t="s">
        <v>3389</v>
      </c>
      <c r="X2670" s="824"/>
      <c r="Y2670" s="706"/>
      <c r="Z2670" s="824"/>
    </row>
    <row r="2671" spans="1:26">
      <c r="A2671" s="860" t="s">
        <v>2207</v>
      </c>
      <c r="B2671" s="817" t="s">
        <v>3076</v>
      </c>
      <c r="C2671" s="831" t="s">
        <v>172</v>
      </c>
      <c r="D2671" s="819" t="str">
        <f t="shared" ref="D2671" si="2655">B2671&amp;" "&amp;" "&amp;C2671</f>
        <v>SP-032  ヒュンケル</v>
      </c>
      <c r="E2671" s="863" t="s">
        <v>2699</v>
      </c>
      <c r="F2671" s="856" t="s">
        <v>129</v>
      </c>
      <c r="G2671" s="833" t="s">
        <v>19</v>
      </c>
      <c r="H2671" s="833" t="s">
        <v>19</v>
      </c>
      <c r="I2671" s="845"/>
      <c r="J2671" s="845"/>
      <c r="K2671" s="7" t="s">
        <v>37</v>
      </c>
      <c r="L2671" s="59" t="s">
        <v>453</v>
      </c>
      <c r="M2671" s="51" t="s">
        <v>3751</v>
      </c>
      <c r="N2671" s="52" t="s">
        <v>491</v>
      </c>
      <c r="O2671" s="824"/>
      <c r="P2671" s="271"/>
      <c r="Q2671" s="825">
        <v>1610</v>
      </c>
      <c r="R2671" s="826">
        <v>1290</v>
      </c>
      <c r="S2671" s="827">
        <v>550</v>
      </c>
      <c r="T2671" s="828">
        <v>700</v>
      </c>
      <c r="U2671" s="829">
        <v>1000</v>
      </c>
      <c r="V2671" s="830">
        <f t="shared" ref="V2671" si="2656">SUM(Q2671:U2672)</f>
        <v>5150</v>
      </c>
      <c r="W2671" s="824" t="s">
        <v>4687</v>
      </c>
      <c r="X2671" s="824"/>
      <c r="Y2671" s="859" t="s">
        <v>5513</v>
      </c>
      <c r="Z2671" s="824"/>
    </row>
    <row r="2672" spans="1:26">
      <c r="A2672" s="860" t="s">
        <v>2207</v>
      </c>
      <c r="B2672" s="817"/>
      <c r="C2672" s="831" t="s">
        <v>172</v>
      </c>
      <c r="D2672" s="819" t="s">
        <v>2</v>
      </c>
      <c r="E2672" s="863" t="s">
        <v>2699</v>
      </c>
      <c r="F2672" s="856" t="s">
        <v>129</v>
      </c>
      <c r="G2672" s="833" t="s">
        <v>19</v>
      </c>
      <c r="H2672" s="833" t="s">
        <v>19</v>
      </c>
      <c r="I2672" s="845"/>
      <c r="J2672" s="845"/>
      <c r="K2672" s="48"/>
      <c r="L2672" s="48"/>
      <c r="M2672" s="51"/>
      <c r="N2672" s="53"/>
      <c r="O2672" s="824"/>
      <c r="P2672" s="271"/>
      <c r="Q2672" s="825"/>
      <c r="R2672" s="826"/>
      <c r="S2672" s="827"/>
      <c r="T2672" s="828"/>
      <c r="U2672" s="829"/>
      <c r="V2672" s="830"/>
      <c r="W2672" s="824" t="s">
        <v>4687</v>
      </c>
      <c r="X2672" s="824"/>
      <c r="Y2672" s="859"/>
      <c r="Z2672" s="824"/>
    </row>
    <row r="2673" spans="1:26">
      <c r="A2673" s="817" t="s">
        <v>2695</v>
      </c>
      <c r="B2673" s="817" t="s">
        <v>3077</v>
      </c>
      <c r="C2673" s="831" t="s">
        <v>4</v>
      </c>
      <c r="D2673" s="819" t="str">
        <f t="shared" ref="D2673" si="2657">B2673&amp;" "&amp;" "&amp;C2673</f>
        <v>SP-033  クロコダイン</v>
      </c>
      <c r="E2673" s="858" t="s">
        <v>609</v>
      </c>
      <c r="F2673" s="857" t="s">
        <v>128</v>
      </c>
      <c r="G2673" s="842" t="s">
        <v>89</v>
      </c>
      <c r="H2673" s="833" t="s">
        <v>19</v>
      </c>
      <c r="I2673" s="15"/>
      <c r="J2673" s="15"/>
      <c r="K2673" s="7" t="s">
        <v>37</v>
      </c>
      <c r="L2673" s="59" t="s">
        <v>453</v>
      </c>
      <c r="M2673" s="51" t="s">
        <v>2043</v>
      </c>
      <c r="N2673" s="52" t="s">
        <v>491</v>
      </c>
      <c r="O2673" s="824"/>
      <c r="P2673" s="271"/>
      <c r="Q2673" s="825">
        <v>1420</v>
      </c>
      <c r="R2673" s="826">
        <v>1000</v>
      </c>
      <c r="S2673" s="827">
        <v>370</v>
      </c>
      <c r="T2673" s="828">
        <v>480</v>
      </c>
      <c r="U2673" s="829">
        <v>800</v>
      </c>
      <c r="V2673" s="830">
        <f t="shared" ref="V2673" si="2658">SUM(Q2673:U2674)</f>
        <v>4070</v>
      </c>
      <c r="W2673" s="824" t="s">
        <v>4687</v>
      </c>
      <c r="X2673" s="824"/>
      <c r="Y2673" s="859" t="s">
        <v>5494</v>
      </c>
      <c r="Z2673" s="824"/>
    </row>
    <row r="2674" spans="1:26">
      <c r="A2674" s="817" t="s">
        <v>2695</v>
      </c>
      <c r="B2674" s="817"/>
      <c r="C2674" s="831" t="s">
        <v>4</v>
      </c>
      <c r="D2674" s="819" t="s">
        <v>2</v>
      </c>
      <c r="E2674" s="858" t="s">
        <v>609</v>
      </c>
      <c r="F2674" s="857" t="s">
        <v>128</v>
      </c>
      <c r="G2674" s="842" t="s">
        <v>89</v>
      </c>
      <c r="H2674" s="833" t="s">
        <v>19</v>
      </c>
      <c r="I2674" s="15"/>
      <c r="J2674" s="15"/>
      <c r="K2674" s="19"/>
      <c r="L2674" s="49"/>
      <c r="M2674" s="51"/>
      <c r="N2674" s="54"/>
      <c r="O2674" s="824"/>
      <c r="P2674" s="271"/>
      <c r="Q2674" s="825"/>
      <c r="R2674" s="826"/>
      <c r="S2674" s="827"/>
      <c r="T2674" s="828"/>
      <c r="U2674" s="829"/>
      <c r="V2674" s="830"/>
      <c r="W2674" s="824" t="s">
        <v>4687</v>
      </c>
      <c r="X2674" s="824"/>
      <c r="Y2674" s="859"/>
      <c r="Z2674" s="824"/>
    </row>
    <row r="2675" spans="1:26">
      <c r="A2675" s="860" t="s">
        <v>2207</v>
      </c>
      <c r="B2675" s="817" t="s">
        <v>3078</v>
      </c>
      <c r="C2675" s="831" t="s">
        <v>2</v>
      </c>
      <c r="D2675" s="819" t="str">
        <f t="shared" ref="D2675" si="2659">B2675&amp;" "&amp;" "&amp;C2675</f>
        <v>SP-034  ダイ</v>
      </c>
      <c r="E2675" s="863" t="s">
        <v>2699</v>
      </c>
      <c r="F2675" s="821" t="s">
        <v>34</v>
      </c>
      <c r="G2675" s="833" t="s">
        <v>19</v>
      </c>
      <c r="H2675" s="833" t="s">
        <v>19</v>
      </c>
      <c r="I2675" s="15"/>
      <c r="J2675" s="15"/>
      <c r="K2675" s="7" t="s">
        <v>37</v>
      </c>
      <c r="L2675" s="59" t="s">
        <v>453</v>
      </c>
      <c r="M2675" s="51" t="s">
        <v>2044</v>
      </c>
      <c r="N2675" s="52" t="s">
        <v>491</v>
      </c>
      <c r="O2675" s="824"/>
      <c r="P2675" s="271"/>
      <c r="Q2675" s="825">
        <v>1680</v>
      </c>
      <c r="R2675" s="826">
        <v>1250</v>
      </c>
      <c r="S2675" s="827">
        <v>560</v>
      </c>
      <c r="T2675" s="828">
        <v>900</v>
      </c>
      <c r="U2675" s="829">
        <v>750</v>
      </c>
      <c r="V2675" s="830">
        <f t="shared" ref="V2675" si="2660">SUM(Q2675:U2676)</f>
        <v>5140</v>
      </c>
      <c r="W2675" s="824" t="s">
        <v>3389</v>
      </c>
      <c r="X2675" s="824"/>
      <c r="Y2675" s="859" t="s">
        <v>5518</v>
      </c>
      <c r="Z2675" s="824"/>
    </row>
    <row r="2676" spans="1:26">
      <c r="A2676" s="860" t="s">
        <v>2207</v>
      </c>
      <c r="B2676" s="817"/>
      <c r="C2676" s="831" t="s">
        <v>2</v>
      </c>
      <c r="D2676" s="819" t="s">
        <v>2</v>
      </c>
      <c r="E2676" s="863" t="s">
        <v>2699</v>
      </c>
      <c r="F2676" s="821" t="s">
        <v>34</v>
      </c>
      <c r="G2676" s="833" t="s">
        <v>19</v>
      </c>
      <c r="H2676" s="833" t="s">
        <v>19</v>
      </c>
      <c r="I2676" s="15"/>
      <c r="J2676" s="15"/>
      <c r="K2676" s="7" t="s">
        <v>37</v>
      </c>
      <c r="L2676" s="59" t="s">
        <v>98</v>
      </c>
      <c r="M2676" s="51" t="s">
        <v>3752</v>
      </c>
      <c r="N2676" s="54" t="s">
        <v>491</v>
      </c>
      <c r="O2676" s="824"/>
      <c r="P2676" s="271"/>
      <c r="Q2676" s="825"/>
      <c r="R2676" s="826"/>
      <c r="S2676" s="827"/>
      <c r="T2676" s="828"/>
      <c r="U2676" s="829"/>
      <c r="V2676" s="830"/>
      <c r="W2676" s="824" t="s">
        <v>3389</v>
      </c>
      <c r="X2676" s="824"/>
      <c r="Y2676" s="859"/>
      <c r="Z2676" s="824"/>
    </row>
    <row r="2677" spans="1:26">
      <c r="A2677" s="860" t="s">
        <v>2207</v>
      </c>
      <c r="B2677" s="817" t="s">
        <v>3079</v>
      </c>
      <c r="C2677" s="818" t="s">
        <v>249</v>
      </c>
      <c r="D2677" s="819" t="str">
        <f t="shared" ref="D2677" si="2661">B2677&amp;" "&amp;" "&amp;C2677</f>
        <v>SP-035  フレイザード</v>
      </c>
      <c r="E2677" s="863" t="s">
        <v>2699</v>
      </c>
      <c r="F2677" s="855" t="s">
        <v>130</v>
      </c>
      <c r="G2677" s="833" t="s">
        <v>19</v>
      </c>
      <c r="H2677" s="822" t="s">
        <v>40</v>
      </c>
      <c r="I2677" s="15"/>
      <c r="J2677" s="15"/>
      <c r="K2677" s="7" t="s">
        <v>37</v>
      </c>
      <c r="L2677" s="61" t="s">
        <v>39</v>
      </c>
      <c r="M2677" s="51" t="s">
        <v>3753</v>
      </c>
      <c r="N2677" s="52" t="s">
        <v>492</v>
      </c>
      <c r="O2677" s="824"/>
      <c r="P2677" s="271"/>
      <c r="Q2677" s="825">
        <v>1860</v>
      </c>
      <c r="R2677" s="826">
        <v>1030</v>
      </c>
      <c r="S2677" s="827">
        <v>1000</v>
      </c>
      <c r="T2677" s="828">
        <v>680</v>
      </c>
      <c r="U2677" s="829">
        <v>820</v>
      </c>
      <c r="V2677" s="830">
        <f t="shared" ref="V2677" si="2662">SUM(Q2677:U2678)</f>
        <v>5390</v>
      </c>
      <c r="W2677" s="194" t="s">
        <v>3393</v>
      </c>
      <c r="X2677" s="824"/>
      <c r="Y2677" s="859" t="s">
        <v>5509</v>
      </c>
      <c r="Z2677" s="824"/>
    </row>
    <row r="2678" spans="1:26">
      <c r="A2678" s="860" t="s">
        <v>2207</v>
      </c>
      <c r="B2678" s="817"/>
      <c r="C2678" s="818" t="s">
        <v>249</v>
      </c>
      <c r="D2678" s="819" t="s">
        <v>2</v>
      </c>
      <c r="E2678" s="863" t="s">
        <v>2699</v>
      </c>
      <c r="F2678" s="855" t="s">
        <v>130</v>
      </c>
      <c r="G2678" s="833" t="s">
        <v>19</v>
      </c>
      <c r="H2678" s="822" t="s">
        <v>40</v>
      </c>
      <c r="I2678" s="17"/>
      <c r="J2678" s="17"/>
      <c r="K2678" s="20"/>
      <c r="L2678" s="16"/>
      <c r="M2678" s="51"/>
      <c r="N2678" s="54"/>
      <c r="O2678" s="824"/>
      <c r="P2678" s="271"/>
      <c r="Q2678" s="825"/>
      <c r="R2678" s="826"/>
      <c r="S2678" s="827"/>
      <c r="T2678" s="828"/>
      <c r="U2678" s="829"/>
      <c r="V2678" s="830"/>
      <c r="W2678" s="194" t="s">
        <v>3395</v>
      </c>
      <c r="X2678" s="824"/>
      <c r="Y2678" s="859"/>
      <c r="Z2678" s="824"/>
    </row>
    <row r="2679" spans="1:26">
      <c r="A2679" s="817" t="s">
        <v>2695</v>
      </c>
      <c r="B2679" s="817" t="s">
        <v>3080</v>
      </c>
      <c r="C2679" s="831" t="s">
        <v>172</v>
      </c>
      <c r="D2679" s="819" t="str">
        <f t="shared" ref="D2679" si="2663">B2679&amp;" "&amp;" "&amp;C2679</f>
        <v>SP-036  ヒュンケル</v>
      </c>
      <c r="E2679" s="863" t="s">
        <v>2699</v>
      </c>
      <c r="F2679" s="856" t="s">
        <v>129</v>
      </c>
      <c r="G2679" s="833" t="s">
        <v>19</v>
      </c>
      <c r="H2679" s="833" t="s">
        <v>19</v>
      </c>
      <c r="I2679" s="15"/>
      <c r="J2679" s="15"/>
      <c r="K2679" s="62" t="s">
        <v>21</v>
      </c>
      <c r="L2679" s="59" t="s">
        <v>506</v>
      </c>
      <c r="M2679" s="51" t="s">
        <v>3754</v>
      </c>
      <c r="N2679" s="52" t="s">
        <v>491</v>
      </c>
      <c r="O2679" s="824"/>
      <c r="P2679" s="271"/>
      <c r="Q2679" s="825">
        <v>1780</v>
      </c>
      <c r="R2679" s="826">
        <v>1230</v>
      </c>
      <c r="S2679" s="827">
        <v>510</v>
      </c>
      <c r="T2679" s="828">
        <v>790</v>
      </c>
      <c r="U2679" s="829">
        <v>1060</v>
      </c>
      <c r="V2679" s="830">
        <f t="shared" ref="V2679" si="2664">SUM(Q2679:U2680)</f>
        <v>5370</v>
      </c>
      <c r="W2679" s="824" t="s">
        <v>4687</v>
      </c>
      <c r="X2679" s="824"/>
      <c r="Y2679" s="859" t="s">
        <v>5493</v>
      </c>
      <c r="Z2679" s="824"/>
    </row>
    <row r="2680" spans="1:26">
      <c r="A2680" s="817" t="s">
        <v>2695</v>
      </c>
      <c r="B2680" s="817"/>
      <c r="C2680" s="831" t="s">
        <v>172</v>
      </c>
      <c r="D2680" s="819" t="s">
        <v>2</v>
      </c>
      <c r="E2680" s="863" t="s">
        <v>2699</v>
      </c>
      <c r="F2680" s="856" t="s">
        <v>129</v>
      </c>
      <c r="G2680" s="833" t="s">
        <v>19</v>
      </c>
      <c r="H2680" s="833" t="s">
        <v>19</v>
      </c>
      <c r="I2680" s="15"/>
      <c r="J2680" s="15"/>
      <c r="K2680" s="20"/>
      <c r="L2680" s="16"/>
      <c r="M2680" s="51"/>
      <c r="N2680" s="54"/>
      <c r="O2680" s="824"/>
      <c r="P2680" s="271"/>
      <c r="Q2680" s="825"/>
      <c r="R2680" s="826"/>
      <c r="S2680" s="827"/>
      <c r="T2680" s="828"/>
      <c r="U2680" s="829"/>
      <c r="V2680" s="830"/>
      <c r="W2680" s="824" t="s">
        <v>4687</v>
      </c>
      <c r="X2680" s="824"/>
      <c r="Y2680" s="859"/>
      <c r="Z2680" s="824"/>
    </row>
    <row r="2681" spans="1:26" ht="13.15" customHeight="1">
      <c r="A2681" s="888" t="s">
        <v>2197</v>
      </c>
      <c r="B2681" s="817" t="s">
        <v>3081</v>
      </c>
      <c r="C2681" s="831" t="s">
        <v>2</v>
      </c>
      <c r="D2681" s="819" t="str">
        <f t="shared" ref="D2681" si="2665">B2681&amp;" "&amp;" "&amp;C2681</f>
        <v>SP-037  ダイ</v>
      </c>
      <c r="E2681" s="881" t="s">
        <v>2701</v>
      </c>
      <c r="F2681" s="821" t="s">
        <v>34</v>
      </c>
      <c r="G2681" s="833" t="s">
        <v>19</v>
      </c>
      <c r="H2681" s="833" t="s">
        <v>19</v>
      </c>
      <c r="I2681" s="17"/>
      <c r="J2681" s="17"/>
      <c r="K2681" s="58" t="s">
        <v>21</v>
      </c>
      <c r="L2681" s="56" t="s">
        <v>131</v>
      </c>
      <c r="M2681" s="51" t="s">
        <v>2072</v>
      </c>
      <c r="N2681" s="52" t="s">
        <v>491</v>
      </c>
      <c r="O2681" s="824"/>
      <c r="P2681" s="271"/>
      <c r="Q2681" s="825">
        <v>2080</v>
      </c>
      <c r="R2681" s="826">
        <v>1470</v>
      </c>
      <c r="S2681" s="827">
        <v>530</v>
      </c>
      <c r="T2681" s="828">
        <v>1120</v>
      </c>
      <c r="U2681" s="829">
        <v>950</v>
      </c>
      <c r="V2681" s="830">
        <f t="shared" ref="V2681" si="2666">SUM(Q2681:U2682)</f>
        <v>6150</v>
      </c>
      <c r="W2681" s="824" t="s">
        <v>3389</v>
      </c>
      <c r="X2681" s="824"/>
      <c r="Y2681" s="706"/>
      <c r="Z2681" s="824"/>
    </row>
    <row r="2682" spans="1:26">
      <c r="A2682" s="817" t="s">
        <v>2197</v>
      </c>
      <c r="B2682" s="817"/>
      <c r="C2682" s="831" t="s">
        <v>2</v>
      </c>
      <c r="D2682" s="819" t="s">
        <v>2</v>
      </c>
      <c r="E2682" s="881" t="s">
        <v>2701</v>
      </c>
      <c r="F2682" s="821" t="s">
        <v>34</v>
      </c>
      <c r="G2682" s="833" t="s">
        <v>19</v>
      </c>
      <c r="H2682" s="833" t="s">
        <v>19</v>
      </c>
      <c r="I2682" s="17"/>
      <c r="J2682" s="17"/>
      <c r="K2682" s="62" t="s">
        <v>21</v>
      </c>
      <c r="L2682" s="59" t="s">
        <v>105</v>
      </c>
      <c r="M2682" s="37" t="s">
        <v>2073</v>
      </c>
      <c r="N2682" s="54" t="s">
        <v>490</v>
      </c>
      <c r="O2682" s="824"/>
      <c r="P2682" s="271"/>
      <c r="Q2682" s="825"/>
      <c r="R2682" s="826"/>
      <c r="S2682" s="827"/>
      <c r="T2682" s="828"/>
      <c r="U2682" s="829"/>
      <c r="V2682" s="830"/>
      <c r="W2682" s="824" t="s">
        <v>3389</v>
      </c>
      <c r="X2682" s="824"/>
      <c r="Y2682" s="706"/>
      <c r="Z2682" s="824"/>
    </row>
    <row r="2683" spans="1:26" ht="13.15" customHeight="1">
      <c r="A2683" s="888" t="s">
        <v>2197</v>
      </c>
      <c r="B2683" s="817" t="s">
        <v>3082</v>
      </c>
      <c r="C2683" s="831" t="s">
        <v>38</v>
      </c>
      <c r="D2683" s="819" t="str">
        <f t="shared" ref="D2683" si="2667">B2683&amp;" "&amp;" "&amp;C2683</f>
        <v>SP-038  ポップ</v>
      </c>
      <c r="E2683" s="863" t="s">
        <v>2699</v>
      </c>
      <c r="F2683" s="821" t="s">
        <v>34</v>
      </c>
      <c r="G2683" s="822" t="s">
        <v>40</v>
      </c>
      <c r="H2683" s="822" t="s">
        <v>40</v>
      </c>
      <c r="I2683" s="17"/>
      <c r="J2683" s="17"/>
      <c r="K2683" s="62" t="s">
        <v>21</v>
      </c>
      <c r="L2683" s="59" t="s">
        <v>106</v>
      </c>
      <c r="M2683" s="51" t="s">
        <v>2074</v>
      </c>
      <c r="N2683" s="52" t="s">
        <v>491</v>
      </c>
      <c r="O2683" s="824"/>
      <c r="P2683" s="271"/>
      <c r="Q2683" s="825">
        <v>1670</v>
      </c>
      <c r="R2683" s="826">
        <v>560</v>
      </c>
      <c r="S2683" s="827">
        <v>1350</v>
      </c>
      <c r="T2683" s="828">
        <v>980</v>
      </c>
      <c r="U2683" s="829">
        <v>820</v>
      </c>
      <c r="V2683" s="830">
        <f t="shared" ref="V2683" si="2668">SUM(Q2683:U2684)</f>
        <v>5380</v>
      </c>
      <c r="W2683" s="824" t="s">
        <v>3389</v>
      </c>
      <c r="X2683" s="824"/>
      <c r="Y2683" s="706"/>
      <c r="Z2683" s="824"/>
    </row>
    <row r="2684" spans="1:26">
      <c r="A2684" s="817" t="s">
        <v>2197</v>
      </c>
      <c r="B2684" s="817"/>
      <c r="C2684" s="831" t="s">
        <v>38</v>
      </c>
      <c r="D2684" s="819" t="s">
        <v>2</v>
      </c>
      <c r="E2684" s="863" t="s">
        <v>2699</v>
      </c>
      <c r="F2684" s="821" t="s">
        <v>34</v>
      </c>
      <c r="G2684" s="822" t="s">
        <v>40</v>
      </c>
      <c r="H2684" s="822" t="s">
        <v>40</v>
      </c>
      <c r="I2684" s="17"/>
      <c r="J2684" s="17"/>
      <c r="K2684" s="62" t="s">
        <v>21</v>
      </c>
      <c r="L2684" s="59" t="s">
        <v>105</v>
      </c>
      <c r="M2684" s="51" t="s">
        <v>2075</v>
      </c>
      <c r="N2684" s="54" t="s">
        <v>491</v>
      </c>
      <c r="O2684" s="824"/>
      <c r="P2684" s="271"/>
      <c r="Q2684" s="825"/>
      <c r="R2684" s="826"/>
      <c r="S2684" s="827"/>
      <c r="T2684" s="828"/>
      <c r="U2684" s="829"/>
      <c r="V2684" s="830"/>
      <c r="W2684" s="824" t="s">
        <v>3389</v>
      </c>
      <c r="X2684" s="824"/>
      <c r="Y2684" s="706"/>
      <c r="Z2684" s="824"/>
    </row>
    <row r="2685" spans="1:26" ht="13.15" customHeight="1">
      <c r="A2685" s="888" t="s">
        <v>2197</v>
      </c>
      <c r="B2685" s="817" t="s">
        <v>3083</v>
      </c>
      <c r="C2685" s="831" t="s">
        <v>42</v>
      </c>
      <c r="D2685" s="819" t="str">
        <f t="shared" ref="D2685" si="2669">B2685&amp;" "&amp;" "&amp;C2685</f>
        <v>SP-039  レオナ</v>
      </c>
      <c r="E2685" s="863" t="s">
        <v>2699</v>
      </c>
      <c r="F2685" s="821" t="s">
        <v>34</v>
      </c>
      <c r="G2685" s="822" t="s">
        <v>40</v>
      </c>
      <c r="H2685" s="843" t="s">
        <v>80</v>
      </c>
      <c r="I2685" s="17"/>
      <c r="J2685" s="17"/>
      <c r="K2685" s="11" t="s">
        <v>81</v>
      </c>
      <c r="L2685" s="59" t="s">
        <v>81</v>
      </c>
      <c r="M2685" s="51" t="s">
        <v>2053</v>
      </c>
      <c r="N2685" s="52" t="s">
        <v>491</v>
      </c>
      <c r="O2685" s="824"/>
      <c r="P2685" s="271"/>
      <c r="Q2685" s="825">
        <v>1580</v>
      </c>
      <c r="R2685" s="826">
        <v>560</v>
      </c>
      <c r="S2685" s="827">
        <v>1330</v>
      </c>
      <c r="T2685" s="828">
        <v>1020</v>
      </c>
      <c r="U2685" s="829">
        <v>870</v>
      </c>
      <c r="V2685" s="830">
        <f t="shared" ref="V2685" si="2670">SUM(Q2685:U2686)</f>
        <v>5360</v>
      </c>
      <c r="W2685" s="824" t="s">
        <v>3389</v>
      </c>
      <c r="X2685" s="824"/>
      <c r="Y2685" s="706"/>
      <c r="Z2685" s="824"/>
    </row>
    <row r="2686" spans="1:26">
      <c r="A2686" s="817" t="s">
        <v>2197</v>
      </c>
      <c r="B2686" s="817"/>
      <c r="C2686" s="831" t="s">
        <v>42</v>
      </c>
      <c r="D2686" s="819" t="s">
        <v>2</v>
      </c>
      <c r="E2686" s="863" t="s">
        <v>2699</v>
      </c>
      <c r="F2686" s="821" t="s">
        <v>34</v>
      </c>
      <c r="G2686" s="822" t="s">
        <v>40</v>
      </c>
      <c r="H2686" s="843" t="s">
        <v>80</v>
      </c>
      <c r="I2686" s="17"/>
      <c r="J2686" s="17"/>
      <c r="K2686" s="58" t="s">
        <v>21</v>
      </c>
      <c r="L2686" s="56" t="s">
        <v>131</v>
      </c>
      <c r="M2686" s="51" t="s">
        <v>2076</v>
      </c>
      <c r="N2686" s="54" t="s">
        <v>496</v>
      </c>
      <c r="O2686" s="824"/>
      <c r="P2686" s="271"/>
      <c r="Q2686" s="825"/>
      <c r="R2686" s="826"/>
      <c r="S2686" s="827"/>
      <c r="T2686" s="828"/>
      <c r="U2686" s="829"/>
      <c r="V2686" s="830"/>
      <c r="W2686" s="824" t="s">
        <v>3389</v>
      </c>
      <c r="X2686" s="824"/>
      <c r="Y2686" s="706"/>
      <c r="Z2686" s="824"/>
    </row>
    <row r="2687" spans="1:26" ht="13.15" customHeight="1">
      <c r="A2687" s="888" t="s">
        <v>2197</v>
      </c>
      <c r="B2687" s="817" t="s">
        <v>3084</v>
      </c>
      <c r="C2687" s="818" t="s">
        <v>267</v>
      </c>
      <c r="D2687" s="819" t="str">
        <f t="shared" ref="D2687" si="2671">B2687&amp;" "&amp;" "&amp;C2687</f>
        <v>SP-040  ヒドラ</v>
      </c>
      <c r="E2687" s="863" t="s">
        <v>2699</v>
      </c>
      <c r="F2687" s="832" t="s">
        <v>35</v>
      </c>
      <c r="G2687" s="833" t="s">
        <v>19</v>
      </c>
      <c r="H2687" s="842" t="s">
        <v>89</v>
      </c>
      <c r="I2687" s="15"/>
      <c r="J2687" s="15"/>
      <c r="K2687" s="58" t="s">
        <v>21</v>
      </c>
      <c r="L2687" s="56" t="s">
        <v>131</v>
      </c>
      <c r="M2687" s="51" t="s">
        <v>2077</v>
      </c>
      <c r="N2687" s="52" t="s">
        <v>491</v>
      </c>
      <c r="O2687" s="824"/>
      <c r="P2687" s="271"/>
      <c r="Q2687" s="825">
        <v>1700</v>
      </c>
      <c r="R2687" s="826">
        <v>1270</v>
      </c>
      <c r="S2687" s="827">
        <v>610</v>
      </c>
      <c r="T2687" s="828">
        <v>780</v>
      </c>
      <c r="U2687" s="829">
        <v>980</v>
      </c>
      <c r="V2687" s="830">
        <f t="shared" ref="V2687" si="2672">SUM(Q2687:U2688)</f>
        <v>5340</v>
      </c>
      <c r="W2687" s="824"/>
      <c r="X2687" s="824"/>
      <c r="Y2687" s="706"/>
      <c r="Z2687" s="824"/>
    </row>
    <row r="2688" spans="1:26">
      <c r="A2688" s="817" t="s">
        <v>2197</v>
      </c>
      <c r="B2688" s="817"/>
      <c r="C2688" s="818" t="s">
        <v>267</v>
      </c>
      <c r="D2688" s="819" t="s">
        <v>2</v>
      </c>
      <c r="E2688" s="863" t="s">
        <v>2699</v>
      </c>
      <c r="F2688" s="832" t="s">
        <v>35</v>
      </c>
      <c r="G2688" s="833" t="s">
        <v>19</v>
      </c>
      <c r="H2688" s="842" t="s">
        <v>89</v>
      </c>
      <c r="I2688" s="15"/>
      <c r="J2688" s="15"/>
      <c r="K2688" s="7" t="s">
        <v>37</v>
      </c>
      <c r="L2688" s="114" t="s">
        <v>2780</v>
      </c>
      <c r="M2688" s="51" t="s">
        <v>1426</v>
      </c>
      <c r="N2688" s="54" t="s">
        <v>491</v>
      </c>
      <c r="O2688" s="824"/>
      <c r="P2688" s="271"/>
      <c r="Q2688" s="825"/>
      <c r="R2688" s="826"/>
      <c r="S2688" s="827"/>
      <c r="T2688" s="828"/>
      <c r="U2688" s="829"/>
      <c r="V2688" s="830"/>
      <c r="W2688" s="824"/>
      <c r="X2688" s="824"/>
      <c r="Y2688" s="706"/>
      <c r="Z2688" s="824"/>
    </row>
    <row r="2689" spans="1:26" ht="13.15" customHeight="1">
      <c r="A2689" s="888" t="s">
        <v>2197</v>
      </c>
      <c r="B2689" s="817" t="s">
        <v>3085</v>
      </c>
      <c r="C2689" s="831" t="s">
        <v>542</v>
      </c>
      <c r="D2689" s="819" t="str">
        <f t="shared" ref="D2689" si="2673">B2689&amp;" "&amp;" "&amp;C2689</f>
        <v>SP-041  ドラゴン</v>
      </c>
      <c r="E2689" s="863" t="s">
        <v>2699</v>
      </c>
      <c r="F2689" s="832" t="s">
        <v>35</v>
      </c>
      <c r="G2689" s="833" t="s">
        <v>19</v>
      </c>
      <c r="H2689" s="842" t="s">
        <v>89</v>
      </c>
      <c r="I2689" s="17"/>
      <c r="J2689" s="17"/>
      <c r="K2689" s="62" t="s">
        <v>21</v>
      </c>
      <c r="L2689" s="59" t="s">
        <v>506</v>
      </c>
      <c r="M2689" s="51" t="s">
        <v>2078</v>
      </c>
      <c r="N2689" s="52" t="s">
        <v>491</v>
      </c>
      <c r="O2689" s="824"/>
      <c r="P2689" s="271"/>
      <c r="Q2689" s="825">
        <v>1640</v>
      </c>
      <c r="R2689" s="826">
        <v>1110</v>
      </c>
      <c r="S2689" s="827">
        <v>670</v>
      </c>
      <c r="T2689" s="828">
        <v>880</v>
      </c>
      <c r="U2689" s="829">
        <v>970</v>
      </c>
      <c r="V2689" s="830">
        <f>SUM(Q2689:U2690)</f>
        <v>5270</v>
      </c>
      <c r="W2689" s="824" t="s">
        <v>4451</v>
      </c>
      <c r="X2689" s="824"/>
      <c r="Y2689" s="706"/>
      <c r="Z2689" s="824"/>
    </row>
    <row r="2690" spans="1:26">
      <c r="A2690" s="817" t="s">
        <v>2197</v>
      </c>
      <c r="B2690" s="817"/>
      <c r="C2690" s="831" t="s">
        <v>542</v>
      </c>
      <c r="D2690" s="819" t="s">
        <v>2</v>
      </c>
      <c r="E2690" s="863" t="s">
        <v>2699</v>
      </c>
      <c r="F2690" s="832" t="s">
        <v>35</v>
      </c>
      <c r="G2690" s="833" t="s">
        <v>19</v>
      </c>
      <c r="H2690" s="842" t="s">
        <v>89</v>
      </c>
      <c r="I2690" s="17"/>
      <c r="J2690" s="17"/>
      <c r="K2690" s="7" t="s">
        <v>37</v>
      </c>
      <c r="L2690" s="59" t="s">
        <v>98</v>
      </c>
      <c r="M2690" s="51" t="s">
        <v>2079</v>
      </c>
      <c r="N2690" s="54" t="s">
        <v>491</v>
      </c>
      <c r="O2690" s="824"/>
      <c r="P2690" s="271"/>
      <c r="Q2690" s="825"/>
      <c r="R2690" s="826"/>
      <c r="S2690" s="827"/>
      <c r="T2690" s="828"/>
      <c r="U2690" s="829"/>
      <c r="V2690" s="830"/>
      <c r="W2690" s="824" t="s">
        <v>4451</v>
      </c>
      <c r="X2690" s="824"/>
      <c r="Y2690" s="706"/>
      <c r="Z2690" s="824"/>
    </row>
    <row r="2691" spans="1:26">
      <c r="A2691" s="860" t="s">
        <v>2207</v>
      </c>
      <c r="B2691" s="817" t="s">
        <v>3086</v>
      </c>
      <c r="C2691" s="831" t="s">
        <v>316</v>
      </c>
      <c r="D2691" s="819" t="str">
        <f t="shared" ref="D2691" si="2674">B2691&amp;" "&amp;" "&amp;C2691</f>
        <v>SP-042  鎧武装フレイザード</v>
      </c>
      <c r="E2691" s="863" t="s">
        <v>2699</v>
      </c>
      <c r="F2691" s="851" t="s">
        <v>78</v>
      </c>
      <c r="G2691" s="833" t="s">
        <v>19</v>
      </c>
      <c r="H2691" s="833" t="s">
        <v>19</v>
      </c>
      <c r="I2691" s="17"/>
      <c r="J2691" s="17"/>
      <c r="K2691" s="62" t="s">
        <v>21</v>
      </c>
      <c r="L2691" s="59" t="s">
        <v>3</v>
      </c>
      <c r="M2691" s="51" t="s">
        <v>2181</v>
      </c>
      <c r="N2691" s="52" t="s">
        <v>494</v>
      </c>
      <c r="O2691" s="824"/>
      <c r="P2691" s="271"/>
      <c r="Q2691" s="825">
        <v>2000</v>
      </c>
      <c r="R2691" s="826">
        <v>1000</v>
      </c>
      <c r="S2691" s="827">
        <v>870</v>
      </c>
      <c r="T2691" s="828">
        <v>610</v>
      </c>
      <c r="U2691" s="829">
        <v>930</v>
      </c>
      <c r="V2691" s="830">
        <f t="shared" ref="V2691" si="2675">SUM(Q2691:U2692)</f>
        <v>5410</v>
      </c>
      <c r="W2691" s="824"/>
      <c r="X2691" s="824"/>
      <c r="Y2691" s="859" t="s">
        <v>5515</v>
      </c>
      <c r="Z2691" s="824"/>
    </row>
    <row r="2692" spans="1:26">
      <c r="A2692" s="860" t="s">
        <v>2207</v>
      </c>
      <c r="B2692" s="817"/>
      <c r="C2692" s="831" t="s">
        <v>316</v>
      </c>
      <c r="D2692" s="819" t="s">
        <v>2</v>
      </c>
      <c r="E2692" s="863" t="s">
        <v>2699</v>
      </c>
      <c r="F2692" s="851" t="s">
        <v>78</v>
      </c>
      <c r="G2692" s="833" t="s">
        <v>19</v>
      </c>
      <c r="H2692" s="833" t="s">
        <v>19</v>
      </c>
      <c r="I2692" s="17"/>
      <c r="J2692" s="17"/>
      <c r="K2692" s="7" t="s">
        <v>37</v>
      </c>
      <c r="L2692" s="59" t="s">
        <v>98</v>
      </c>
      <c r="M2692" s="51" t="s">
        <v>1085</v>
      </c>
      <c r="N2692" s="54" t="s">
        <v>491</v>
      </c>
      <c r="O2692" s="824"/>
      <c r="P2692" s="271"/>
      <c r="Q2692" s="825"/>
      <c r="R2692" s="826"/>
      <c r="S2692" s="827"/>
      <c r="T2692" s="828"/>
      <c r="U2692" s="829"/>
      <c r="V2692" s="830"/>
      <c r="W2692" s="824"/>
      <c r="X2692" s="824"/>
      <c r="Y2692" s="859"/>
      <c r="Z2692" s="824"/>
    </row>
    <row r="2693" spans="1:26">
      <c r="A2693" s="866" t="s">
        <v>2195</v>
      </c>
      <c r="B2693" s="817" t="s">
        <v>3087</v>
      </c>
      <c r="C2693" s="831" t="s">
        <v>125</v>
      </c>
      <c r="D2693" s="819" t="str">
        <f t="shared" ref="D2693" si="2676">B2693&amp;" "&amp;" "&amp;C2693</f>
        <v>SP-043  アークデーモン</v>
      </c>
      <c r="E2693" s="858" t="s">
        <v>609</v>
      </c>
      <c r="F2693" s="852" t="s">
        <v>75</v>
      </c>
      <c r="G2693" s="833" t="s">
        <v>19</v>
      </c>
      <c r="H2693" s="822" t="s">
        <v>40</v>
      </c>
      <c r="I2693" s="17"/>
      <c r="J2693" s="17"/>
      <c r="K2693" s="7" t="s">
        <v>37</v>
      </c>
      <c r="L2693" s="56" t="s">
        <v>20</v>
      </c>
      <c r="M2693" s="51" t="s">
        <v>3755</v>
      </c>
      <c r="N2693" s="52" t="s">
        <v>491</v>
      </c>
      <c r="O2693" s="824"/>
      <c r="P2693" s="271"/>
      <c r="Q2693" s="825">
        <v>1220</v>
      </c>
      <c r="R2693" s="826">
        <v>780</v>
      </c>
      <c r="S2693" s="827">
        <v>790</v>
      </c>
      <c r="T2693" s="828">
        <v>560</v>
      </c>
      <c r="U2693" s="829">
        <v>610</v>
      </c>
      <c r="V2693" s="830">
        <f t="shared" ref="V2693" si="2677">SUM(Q2693:U2694)</f>
        <v>3960</v>
      </c>
      <c r="W2693" s="824" t="s">
        <v>4260</v>
      </c>
      <c r="X2693" s="824"/>
      <c r="Y2693" s="706"/>
      <c r="Z2693" s="824"/>
    </row>
    <row r="2694" spans="1:26">
      <c r="A2694" s="866" t="s">
        <v>2195</v>
      </c>
      <c r="B2694" s="817"/>
      <c r="C2694" s="831" t="s">
        <v>125</v>
      </c>
      <c r="D2694" s="819" t="s">
        <v>2</v>
      </c>
      <c r="E2694" s="858" t="s">
        <v>609</v>
      </c>
      <c r="F2694" s="852" t="s">
        <v>75</v>
      </c>
      <c r="G2694" s="833" t="s">
        <v>19</v>
      </c>
      <c r="H2694" s="822" t="s">
        <v>40</v>
      </c>
      <c r="I2694" s="17"/>
      <c r="J2694" s="17"/>
      <c r="K2694" s="20"/>
      <c r="L2694" s="16"/>
      <c r="M2694" s="51"/>
      <c r="N2694" s="54"/>
      <c r="O2694" s="824"/>
      <c r="P2694" s="271"/>
      <c r="Q2694" s="825"/>
      <c r="R2694" s="826"/>
      <c r="S2694" s="827"/>
      <c r="T2694" s="828"/>
      <c r="U2694" s="829"/>
      <c r="V2694" s="830"/>
      <c r="W2694" s="824" t="s">
        <v>4260</v>
      </c>
      <c r="X2694" s="824"/>
      <c r="Y2694" s="706"/>
      <c r="Z2694" s="824"/>
    </row>
    <row r="2695" spans="1:26">
      <c r="A2695" s="866" t="s">
        <v>2195</v>
      </c>
      <c r="B2695" s="817" t="s">
        <v>3088</v>
      </c>
      <c r="C2695" s="831" t="s">
        <v>1220</v>
      </c>
      <c r="D2695" s="819" t="str">
        <f t="shared" ref="D2695" si="2678">B2695&amp;" "&amp;" "&amp;C2695</f>
        <v>SP-044  フレイム</v>
      </c>
      <c r="E2695" s="858" t="s">
        <v>609</v>
      </c>
      <c r="F2695" s="855" t="s">
        <v>130</v>
      </c>
      <c r="G2695" s="833" t="s">
        <v>19</v>
      </c>
      <c r="H2695" s="842" t="s">
        <v>89</v>
      </c>
      <c r="I2695" s="17"/>
      <c r="J2695" s="17"/>
      <c r="K2695" s="8" t="s">
        <v>99</v>
      </c>
      <c r="L2695" s="59" t="s">
        <v>131</v>
      </c>
      <c r="M2695" s="51" t="s">
        <v>3756</v>
      </c>
      <c r="N2695" s="52" t="s">
        <v>491</v>
      </c>
      <c r="O2695" s="824"/>
      <c r="P2695" s="271"/>
      <c r="Q2695" s="825">
        <v>1210</v>
      </c>
      <c r="R2695" s="826">
        <v>620</v>
      </c>
      <c r="S2695" s="827">
        <v>810</v>
      </c>
      <c r="T2695" s="828">
        <v>610</v>
      </c>
      <c r="U2695" s="829">
        <v>690</v>
      </c>
      <c r="V2695" s="830">
        <f t="shared" ref="V2695" si="2679">SUM(Q2695:U2696)</f>
        <v>3940</v>
      </c>
      <c r="W2695" s="831" t="s">
        <v>3392</v>
      </c>
      <c r="X2695" s="824"/>
      <c r="Y2695" s="706"/>
      <c r="Z2695" s="824"/>
    </row>
    <row r="2696" spans="1:26">
      <c r="A2696" s="866" t="s">
        <v>2195</v>
      </c>
      <c r="B2696" s="817"/>
      <c r="C2696" s="831" t="s">
        <v>1220</v>
      </c>
      <c r="D2696" s="819" t="s">
        <v>2</v>
      </c>
      <c r="E2696" s="858" t="s">
        <v>609</v>
      </c>
      <c r="F2696" s="855" t="s">
        <v>130</v>
      </c>
      <c r="G2696" s="833" t="s">
        <v>19</v>
      </c>
      <c r="H2696" s="842" t="s">
        <v>89</v>
      </c>
      <c r="I2696" s="17"/>
      <c r="J2696" s="17"/>
      <c r="K2696" s="20"/>
      <c r="L2696" s="16"/>
      <c r="M2696" s="51"/>
      <c r="N2696" s="54"/>
      <c r="O2696" s="824"/>
      <c r="P2696" s="271"/>
      <c r="Q2696" s="825"/>
      <c r="R2696" s="826"/>
      <c r="S2696" s="827"/>
      <c r="T2696" s="828"/>
      <c r="U2696" s="829"/>
      <c r="V2696" s="830"/>
      <c r="W2696" s="831" t="s">
        <v>3392</v>
      </c>
      <c r="X2696" s="824"/>
      <c r="Y2696" s="706"/>
      <c r="Z2696" s="824"/>
    </row>
    <row r="2697" spans="1:26">
      <c r="A2697" s="866" t="s">
        <v>2195</v>
      </c>
      <c r="B2697" s="817" t="s">
        <v>3089</v>
      </c>
      <c r="C2697" s="831" t="s">
        <v>542</v>
      </c>
      <c r="D2697" s="819" t="str">
        <f t="shared" ref="D2697" si="2680">B2697&amp;" "&amp;" "&amp;C2697</f>
        <v>SP-045  ドラゴン</v>
      </c>
      <c r="E2697" s="858" t="s">
        <v>609</v>
      </c>
      <c r="F2697" s="832" t="s">
        <v>35</v>
      </c>
      <c r="G2697" s="833" t="s">
        <v>19</v>
      </c>
      <c r="H2697" s="842" t="s">
        <v>89</v>
      </c>
      <c r="I2697" s="17"/>
      <c r="J2697" s="17"/>
      <c r="K2697" s="58" t="s">
        <v>21</v>
      </c>
      <c r="L2697" s="56" t="s">
        <v>131</v>
      </c>
      <c r="M2697" s="51" t="s">
        <v>2080</v>
      </c>
      <c r="N2697" s="52" t="s">
        <v>491</v>
      </c>
      <c r="O2697" s="824"/>
      <c r="P2697" s="271"/>
      <c r="Q2697" s="825">
        <v>1220</v>
      </c>
      <c r="R2697" s="826">
        <v>830</v>
      </c>
      <c r="S2697" s="827">
        <v>460</v>
      </c>
      <c r="T2697" s="828">
        <v>650</v>
      </c>
      <c r="U2697" s="829">
        <v>760</v>
      </c>
      <c r="V2697" s="830">
        <f t="shared" ref="V2697" si="2681">SUM(Q2697:U2698)</f>
        <v>3920</v>
      </c>
      <c r="W2697" s="824" t="s">
        <v>4451</v>
      </c>
      <c r="X2697" s="824"/>
      <c r="Y2697" s="706"/>
      <c r="Z2697" s="824"/>
    </row>
    <row r="2698" spans="1:26">
      <c r="A2698" s="866" t="s">
        <v>2195</v>
      </c>
      <c r="B2698" s="817"/>
      <c r="C2698" s="831" t="s">
        <v>542</v>
      </c>
      <c r="D2698" s="819" t="s">
        <v>2</v>
      </c>
      <c r="E2698" s="858" t="s">
        <v>609</v>
      </c>
      <c r="F2698" s="832" t="s">
        <v>35</v>
      </c>
      <c r="G2698" s="833" t="s">
        <v>19</v>
      </c>
      <c r="H2698" s="842" t="s">
        <v>89</v>
      </c>
      <c r="I2698" s="17"/>
      <c r="J2698" s="17"/>
      <c r="K2698" s="20"/>
      <c r="L2698" s="47"/>
      <c r="M2698" s="51"/>
      <c r="N2698" s="54"/>
      <c r="O2698" s="824"/>
      <c r="P2698" s="271"/>
      <c r="Q2698" s="825"/>
      <c r="R2698" s="826"/>
      <c r="S2698" s="827"/>
      <c r="T2698" s="828"/>
      <c r="U2698" s="829"/>
      <c r="V2698" s="830"/>
      <c r="W2698" s="824" t="s">
        <v>4451</v>
      </c>
      <c r="X2698" s="824"/>
      <c r="Y2698" s="706"/>
      <c r="Z2698" s="824"/>
    </row>
    <row r="2699" spans="1:26">
      <c r="A2699" s="866" t="s">
        <v>2195</v>
      </c>
      <c r="B2699" s="817" t="s">
        <v>3090</v>
      </c>
      <c r="C2699" s="831" t="s">
        <v>38</v>
      </c>
      <c r="D2699" s="819" t="str">
        <f t="shared" ref="D2699" si="2682">B2699&amp;" "&amp;" "&amp;C2699</f>
        <v>SP-046  ポップ</v>
      </c>
      <c r="E2699" s="858" t="s">
        <v>609</v>
      </c>
      <c r="F2699" s="821" t="s">
        <v>34</v>
      </c>
      <c r="G2699" s="822" t="s">
        <v>40</v>
      </c>
      <c r="H2699" s="822" t="s">
        <v>40</v>
      </c>
      <c r="I2699" s="17"/>
      <c r="J2699" s="17"/>
      <c r="K2699" s="7" t="s">
        <v>37</v>
      </c>
      <c r="L2699" s="56" t="s">
        <v>20</v>
      </c>
      <c r="M2699" s="51" t="s">
        <v>2045</v>
      </c>
      <c r="N2699" s="52" t="s">
        <v>491</v>
      </c>
      <c r="O2699" s="824"/>
      <c r="P2699" s="271"/>
      <c r="Q2699" s="825">
        <v>1240</v>
      </c>
      <c r="R2699" s="826">
        <v>400</v>
      </c>
      <c r="S2699" s="827">
        <v>1010</v>
      </c>
      <c r="T2699" s="828">
        <v>720</v>
      </c>
      <c r="U2699" s="829">
        <v>620</v>
      </c>
      <c r="V2699" s="830">
        <f t="shared" ref="V2699" si="2683">SUM(Q2699:U2700)</f>
        <v>3990</v>
      </c>
      <c r="W2699" s="824" t="s">
        <v>3389</v>
      </c>
      <c r="X2699" s="824"/>
      <c r="Y2699" s="706"/>
      <c r="Z2699" s="824"/>
    </row>
    <row r="2700" spans="1:26">
      <c r="A2700" s="866" t="s">
        <v>2195</v>
      </c>
      <c r="B2700" s="817"/>
      <c r="C2700" s="831" t="s">
        <v>38</v>
      </c>
      <c r="D2700" s="819" t="s">
        <v>2</v>
      </c>
      <c r="E2700" s="858" t="s">
        <v>609</v>
      </c>
      <c r="F2700" s="821" t="s">
        <v>34</v>
      </c>
      <c r="G2700" s="822" t="s">
        <v>40</v>
      </c>
      <c r="H2700" s="822" t="s">
        <v>40</v>
      </c>
      <c r="I2700" s="17"/>
      <c r="J2700" s="17"/>
      <c r="K2700" s="19"/>
      <c r="L2700" s="57"/>
      <c r="M2700" s="51"/>
      <c r="N2700" s="54"/>
      <c r="O2700" s="824"/>
      <c r="P2700" s="271"/>
      <c r="Q2700" s="825"/>
      <c r="R2700" s="826"/>
      <c r="S2700" s="827"/>
      <c r="T2700" s="828"/>
      <c r="U2700" s="829"/>
      <c r="V2700" s="830"/>
      <c r="W2700" s="824" t="s">
        <v>3389</v>
      </c>
      <c r="X2700" s="824"/>
      <c r="Y2700" s="706"/>
      <c r="Z2700" s="824"/>
    </row>
    <row r="2701" spans="1:26">
      <c r="A2701" s="866" t="s">
        <v>2195</v>
      </c>
      <c r="B2701" s="817" t="s">
        <v>3091</v>
      </c>
      <c r="C2701" s="831" t="s">
        <v>2</v>
      </c>
      <c r="D2701" s="819" t="str">
        <f t="shared" ref="D2701" si="2684">B2701&amp;" "&amp;" "&amp;C2701</f>
        <v>SP-047  ダイ</v>
      </c>
      <c r="E2701" s="858" t="s">
        <v>609</v>
      </c>
      <c r="F2701" s="821" t="s">
        <v>34</v>
      </c>
      <c r="G2701" s="833" t="s">
        <v>19</v>
      </c>
      <c r="H2701" s="833" t="s">
        <v>19</v>
      </c>
      <c r="I2701" s="17"/>
      <c r="J2701" s="17"/>
      <c r="K2701" s="7" t="s">
        <v>37</v>
      </c>
      <c r="L2701" s="59" t="s">
        <v>98</v>
      </c>
      <c r="M2701" s="51" t="s">
        <v>2081</v>
      </c>
      <c r="N2701" s="52" t="s">
        <v>1441</v>
      </c>
      <c r="O2701" s="824"/>
      <c r="P2701" s="271"/>
      <c r="Q2701" s="825">
        <v>1330</v>
      </c>
      <c r="R2701" s="826">
        <v>960</v>
      </c>
      <c r="S2701" s="827">
        <v>370</v>
      </c>
      <c r="T2701" s="828">
        <v>730</v>
      </c>
      <c r="U2701" s="829">
        <v>610</v>
      </c>
      <c r="V2701" s="830">
        <f t="shared" ref="V2701" si="2685">SUM(Q2701:U2702)</f>
        <v>4000</v>
      </c>
      <c r="W2701" s="824" t="s">
        <v>3389</v>
      </c>
      <c r="X2701" s="824"/>
      <c r="Y2701" s="706"/>
      <c r="Z2701" s="824"/>
    </row>
    <row r="2702" spans="1:26">
      <c r="A2702" s="866" t="s">
        <v>2195</v>
      </c>
      <c r="B2702" s="817"/>
      <c r="C2702" s="831" t="s">
        <v>2</v>
      </c>
      <c r="D2702" s="819" t="s">
        <v>2</v>
      </c>
      <c r="E2702" s="858" t="s">
        <v>609</v>
      </c>
      <c r="F2702" s="821" t="s">
        <v>34</v>
      </c>
      <c r="G2702" s="833" t="s">
        <v>19</v>
      </c>
      <c r="H2702" s="833" t="s">
        <v>19</v>
      </c>
      <c r="I2702" s="17"/>
      <c r="J2702" s="17"/>
      <c r="K2702" s="19"/>
      <c r="L2702" s="57"/>
      <c r="M2702" s="51"/>
      <c r="N2702" s="54"/>
      <c r="O2702" s="824"/>
      <c r="P2702" s="271"/>
      <c r="Q2702" s="825"/>
      <c r="R2702" s="826"/>
      <c r="S2702" s="827"/>
      <c r="T2702" s="828"/>
      <c r="U2702" s="829"/>
      <c r="V2702" s="830"/>
      <c r="W2702" s="824" t="s">
        <v>3389</v>
      </c>
      <c r="X2702" s="824"/>
      <c r="Y2702" s="706"/>
      <c r="Z2702" s="824"/>
    </row>
    <row r="2703" spans="1:26">
      <c r="A2703" s="866" t="s">
        <v>2195</v>
      </c>
      <c r="B2703" s="817" t="s">
        <v>3092</v>
      </c>
      <c r="C2703" s="818" t="s">
        <v>247</v>
      </c>
      <c r="D2703" s="819" t="str">
        <f t="shared" ref="D2703" si="2686">B2703&amp;" "&amp;" "&amp;C2703</f>
        <v>SP-048  ザボエラ</v>
      </c>
      <c r="E2703" s="854" t="s">
        <v>630</v>
      </c>
      <c r="F2703" s="852" t="s">
        <v>75</v>
      </c>
      <c r="G2703" s="835" t="s">
        <v>88</v>
      </c>
      <c r="H2703" s="822" t="s">
        <v>40</v>
      </c>
      <c r="I2703" s="17"/>
      <c r="J2703" s="17"/>
      <c r="K2703" s="8" t="s">
        <v>99</v>
      </c>
      <c r="L2703" s="59" t="s">
        <v>270</v>
      </c>
      <c r="M2703" s="51" t="s">
        <v>3757</v>
      </c>
      <c r="N2703" s="52" t="s">
        <v>491</v>
      </c>
      <c r="O2703" s="824"/>
      <c r="P2703" s="271"/>
      <c r="Q2703" s="825">
        <v>1300</v>
      </c>
      <c r="R2703" s="826">
        <v>480</v>
      </c>
      <c r="S2703" s="827">
        <v>1140</v>
      </c>
      <c r="T2703" s="828">
        <v>910</v>
      </c>
      <c r="U2703" s="829">
        <v>500</v>
      </c>
      <c r="V2703" s="830">
        <f t="shared" ref="V2703" si="2687">SUM(Q2703:U2704)</f>
        <v>4330</v>
      </c>
      <c r="W2703" s="824" t="s">
        <v>4687</v>
      </c>
      <c r="X2703" s="824"/>
      <c r="Y2703" s="706"/>
      <c r="Z2703" s="824"/>
    </row>
    <row r="2704" spans="1:26">
      <c r="A2704" s="866" t="s">
        <v>2195</v>
      </c>
      <c r="B2704" s="817"/>
      <c r="C2704" s="818" t="s">
        <v>247</v>
      </c>
      <c r="D2704" s="819" t="s">
        <v>2</v>
      </c>
      <c r="E2704" s="854" t="s">
        <v>630</v>
      </c>
      <c r="F2704" s="852" t="s">
        <v>75</v>
      </c>
      <c r="G2704" s="835" t="s">
        <v>88</v>
      </c>
      <c r="H2704" s="822" t="s">
        <v>40</v>
      </c>
      <c r="I2704" s="17"/>
      <c r="J2704" s="17"/>
      <c r="K2704" s="19"/>
      <c r="L2704" s="57"/>
      <c r="M2704" s="51"/>
      <c r="N2704" s="52"/>
      <c r="O2704" s="824"/>
      <c r="P2704" s="271"/>
      <c r="Q2704" s="825"/>
      <c r="R2704" s="826"/>
      <c r="S2704" s="827"/>
      <c r="T2704" s="828"/>
      <c r="U2704" s="829"/>
      <c r="V2704" s="830"/>
      <c r="W2704" s="824" t="s">
        <v>4687</v>
      </c>
      <c r="X2704" s="824"/>
      <c r="Y2704" s="706"/>
      <c r="Z2704" s="824"/>
    </row>
    <row r="2705" spans="1:26">
      <c r="A2705" s="866" t="s">
        <v>2195</v>
      </c>
      <c r="B2705" s="817" t="s">
        <v>3093</v>
      </c>
      <c r="C2705" s="818" t="s">
        <v>596</v>
      </c>
      <c r="D2705" s="819" t="str">
        <f t="shared" ref="D2705" si="2688">B2705&amp;" "&amp;" "&amp;C2705</f>
        <v>SP-049  ハドラー</v>
      </c>
      <c r="E2705" s="854" t="s">
        <v>630</v>
      </c>
      <c r="F2705" s="840" t="s">
        <v>74</v>
      </c>
      <c r="G2705" s="822" t="s">
        <v>40</v>
      </c>
      <c r="H2705" s="822" t="s">
        <v>40</v>
      </c>
      <c r="I2705" s="17"/>
      <c r="J2705" s="17"/>
      <c r="K2705" s="62" t="s">
        <v>21</v>
      </c>
      <c r="L2705" s="59" t="s">
        <v>106</v>
      </c>
      <c r="M2705" s="51" t="s">
        <v>2082</v>
      </c>
      <c r="N2705" s="52" t="s">
        <v>495</v>
      </c>
      <c r="O2705" s="824"/>
      <c r="P2705" s="271"/>
      <c r="Q2705" s="825">
        <v>1410</v>
      </c>
      <c r="R2705" s="826">
        <v>730</v>
      </c>
      <c r="S2705" s="827">
        <v>810</v>
      </c>
      <c r="T2705" s="828">
        <v>690</v>
      </c>
      <c r="U2705" s="829">
        <v>720</v>
      </c>
      <c r="V2705" s="830">
        <f t="shared" ref="V2705" si="2689">SUM(Q2705:U2706)</f>
        <v>4360</v>
      </c>
      <c r="W2705" s="824"/>
      <c r="X2705" s="824"/>
      <c r="Y2705" s="706"/>
      <c r="Z2705" s="824"/>
    </row>
    <row r="2706" spans="1:26">
      <c r="A2706" s="866" t="s">
        <v>2195</v>
      </c>
      <c r="B2706" s="817"/>
      <c r="C2706" s="818" t="s">
        <v>596</v>
      </c>
      <c r="D2706" s="819" t="s">
        <v>2</v>
      </c>
      <c r="E2706" s="854" t="s">
        <v>630</v>
      </c>
      <c r="F2706" s="840" t="s">
        <v>74</v>
      </c>
      <c r="G2706" s="822" t="s">
        <v>40</v>
      </c>
      <c r="H2706" s="822" t="s">
        <v>40</v>
      </c>
      <c r="I2706" s="17"/>
      <c r="J2706" s="17"/>
      <c r="K2706" s="19"/>
      <c r="L2706" s="57"/>
      <c r="M2706" s="51"/>
      <c r="N2706" s="54"/>
      <c r="O2706" s="824"/>
      <c r="P2706" s="271"/>
      <c r="Q2706" s="825"/>
      <c r="R2706" s="826"/>
      <c r="S2706" s="827"/>
      <c r="T2706" s="828"/>
      <c r="U2706" s="829"/>
      <c r="V2706" s="830"/>
      <c r="W2706" s="824"/>
      <c r="X2706" s="824"/>
      <c r="Y2706" s="706"/>
      <c r="Z2706" s="824"/>
    </row>
    <row r="2707" spans="1:26">
      <c r="A2707" s="866" t="s">
        <v>2195</v>
      </c>
      <c r="B2707" s="817" t="s">
        <v>3094</v>
      </c>
      <c r="C2707" s="831" t="s">
        <v>4</v>
      </c>
      <c r="D2707" s="819" t="str">
        <f t="shared" ref="D2707" si="2690">B2707&amp;" "&amp;" "&amp;C2707</f>
        <v>SP-050  クロコダイン</v>
      </c>
      <c r="E2707" s="854" t="s">
        <v>630</v>
      </c>
      <c r="F2707" s="857" t="s">
        <v>128</v>
      </c>
      <c r="G2707" s="842" t="s">
        <v>89</v>
      </c>
      <c r="H2707" s="833" t="s">
        <v>19</v>
      </c>
      <c r="I2707" s="17"/>
      <c r="J2707" s="17"/>
      <c r="K2707" s="58" t="s">
        <v>21</v>
      </c>
      <c r="L2707" s="56" t="s">
        <v>131</v>
      </c>
      <c r="M2707" s="51" t="s">
        <v>2083</v>
      </c>
      <c r="N2707" s="52" t="s">
        <v>491</v>
      </c>
      <c r="O2707" s="824"/>
      <c r="P2707" s="271"/>
      <c r="Q2707" s="825">
        <v>1480</v>
      </c>
      <c r="R2707" s="826">
        <v>1000</v>
      </c>
      <c r="S2707" s="827">
        <v>390</v>
      </c>
      <c r="T2707" s="828">
        <v>540</v>
      </c>
      <c r="U2707" s="829">
        <v>920</v>
      </c>
      <c r="V2707" s="830">
        <f t="shared" ref="V2707" si="2691">SUM(Q2707:U2708)</f>
        <v>4330</v>
      </c>
      <c r="W2707" s="824" t="s">
        <v>4687</v>
      </c>
      <c r="X2707" s="824"/>
      <c r="Y2707" s="706"/>
      <c r="Z2707" s="824"/>
    </row>
    <row r="2708" spans="1:26">
      <c r="A2708" s="866" t="s">
        <v>2195</v>
      </c>
      <c r="B2708" s="817"/>
      <c r="C2708" s="831" t="s">
        <v>4</v>
      </c>
      <c r="D2708" s="819" t="s">
        <v>2</v>
      </c>
      <c r="E2708" s="854" t="s">
        <v>630</v>
      </c>
      <c r="F2708" s="857" t="s">
        <v>128</v>
      </c>
      <c r="G2708" s="842" t="s">
        <v>89</v>
      </c>
      <c r="H2708" s="833" t="s">
        <v>19</v>
      </c>
      <c r="I2708" s="17"/>
      <c r="J2708" s="17"/>
      <c r="K2708" s="19"/>
      <c r="L2708" s="57"/>
      <c r="M2708" s="51"/>
      <c r="N2708" s="54"/>
      <c r="O2708" s="824"/>
      <c r="P2708" s="271"/>
      <c r="Q2708" s="825"/>
      <c r="R2708" s="826"/>
      <c r="S2708" s="827"/>
      <c r="T2708" s="828"/>
      <c r="U2708" s="829"/>
      <c r="V2708" s="830"/>
      <c r="W2708" s="824" t="s">
        <v>4687</v>
      </c>
      <c r="X2708" s="824"/>
      <c r="Y2708" s="706"/>
      <c r="Z2708" s="824"/>
    </row>
    <row r="2709" spans="1:26">
      <c r="A2709" s="866" t="s">
        <v>2195</v>
      </c>
      <c r="B2709" s="817" t="s">
        <v>3095</v>
      </c>
      <c r="C2709" s="831" t="s">
        <v>42</v>
      </c>
      <c r="D2709" s="819" t="str">
        <f t="shared" ref="D2709" si="2692">B2709&amp;" "&amp;" "&amp;C2709</f>
        <v>SP-051  レオナ</v>
      </c>
      <c r="E2709" s="854" t="s">
        <v>630</v>
      </c>
      <c r="F2709" s="821" t="s">
        <v>34</v>
      </c>
      <c r="G2709" s="822" t="s">
        <v>40</v>
      </c>
      <c r="H2709" s="843" t="s">
        <v>80</v>
      </c>
      <c r="I2709" s="15"/>
      <c r="J2709" s="15"/>
      <c r="K2709" s="62" t="s">
        <v>21</v>
      </c>
      <c r="L2709" s="59" t="s">
        <v>106</v>
      </c>
      <c r="M2709" s="51" t="s">
        <v>3758</v>
      </c>
      <c r="N2709" s="52" t="s">
        <v>491</v>
      </c>
      <c r="O2709" s="824"/>
      <c r="P2709" s="271"/>
      <c r="Q2709" s="825">
        <v>1270</v>
      </c>
      <c r="R2709" s="826">
        <v>420</v>
      </c>
      <c r="S2709" s="827">
        <v>1070</v>
      </c>
      <c r="T2709" s="828">
        <v>860</v>
      </c>
      <c r="U2709" s="829">
        <v>710</v>
      </c>
      <c r="V2709" s="830">
        <f t="shared" ref="V2709" si="2693">SUM(Q2709:U2710)</f>
        <v>4330</v>
      </c>
      <c r="W2709" s="824" t="s">
        <v>3389</v>
      </c>
      <c r="X2709" s="824"/>
      <c r="Y2709" s="706"/>
      <c r="Z2709" s="824"/>
    </row>
    <row r="2710" spans="1:26">
      <c r="A2710" s="866" t="s">
        <v>2195</v>
      </c>
      <c r="B2710" s="817"/>
      <c r="C2710" s="831" t="s">
        <v>42</v>
      </c>
      <c r="D2710" s="819" t="s">
        <v>2</v>
      </c>
      <c r="E2710" s="854" t="s">
        <v>630</v>
      </c>
      <c r="F2710" s="821" t="s">
        <v>34</v>
      </c>
      <c r="G2710" s="822" t="s">
        <v>40</v>
      </c>
      <c r="H2710" s="843" t="s">
        <v>80</v>
      </c>
      <c r="I2710" s="15"/>
      <c r="J2710" s="15"/>
      <c r="K2710" s="19"/>
      <c r="L2710" s="57"/>
      <c r="M2710" s="51"/>
      <c r="N2710" s="52"/>
      <c r="O2710" s="824"/>
      <c r="P2710" s="271"/>
      <c r="Q2710" s="825"/>
      <c r="R2710" s="826"/>
      <c r="S2710" s="827"/>
      <c r="T2710" s="828"/>
      <c r="U2710" s="829"/>
      <c r="V2710" s="830"/>
      <c r="W2710" s="824" t="s">
        <v>3389</v>
      </c>
      <c r="X2710" s="824"/>
      <c r="Y2710" s="706"/>
      <c r="Z2710" s="824"/>
    </row>
    <row r="2711" spans="1:26">
      <c r="A2711" s="866" t="s">
        <v>2195</v>
      </c>
      <c r="B2711" s="817" t="s">
        <v>3096</v>
      </c>
      <c r="C2711" s="831" t="s">
        <v>183</v>
      </c>
      <c r="D2711" s="819" t="str">
        <f t="shared" ref="D2711" si="2694">B2711&amp;" "&amp;" "&amp;C2711</f>
        <v>SP-052  マァム</v>
      </c>
      <c r="E2711" s="854" t="s">
        <v>630</v>
      </c>
      <c r="F2711" s="821" t="s">
        <v>34</v>
      </c>
      <c r="G2711" s="833" t="s">
        <v>19</v>
      </c>
      <c r="H2711" s="822" t="s">
        <v>40</v>
      </c>
      <c r="I2711" s="17"/>
      <c r="J2711" s="17"/>
      <c r="K2711" s="62" t="s">
        <v>21</v>
      </c>
      <c r="L2711" s="59" t="s">
        <v>105</v>
      </c>
      <c r="M2711" s="51" t="s">
        <v>2084</v>
      </c>
      <c r="N2711" s="52" t="s">
        <v>1441</v>
      </c>
      <c r="O2711" s="824"/>
      <c r="P2711" s="271"/>
      <c r="Q2711" s="825">
        <v>1370</v>
      </c>
      <c r="R2711" s="826">
        <v>780</v>
      </c>
      <c r="S2711" s="827">
        <v>790</v>
      </c>
      <c r="T2711" s="828">
        <v>710</v>
      </c>
      <c r="U2711" s="829">
        <v>690</v>
      </c>
      <c r="V2711" s="830">
        <f t="shared" ref="V2711" si="2695">SUM(Q2711:U2712)</f>
        <v>4340</v>
      </c>
      <c r="W2711" s="824" t="s">
        <v>3389</v>
      </c>
      <c r="X2711" s="824"/>
      <c r="Y2711" s="706"/>
      <c r="Z2711" s="824"/>
    </row>
    <row r="2712" spans="1:26">
      <c r="A2712" s="866" t="s">
        <v>2195</v>
      </c>
      <c r="B2712" s="817"/>
      <c r="C2712" s="831" t="s">
        <v>183</v>
      </c>
      <c r="D2712" s="819" t="s">
        <v>2</v>
      </c>
      <c r="E2712" s="854" t="s">
        <v>630</v>
      </c>
      <c r="F2712" s="821" t="s">
        <v>34</v>
      </c>
      <c r="G2712" s="833" t="s">
        <v>19</v>
      </c>
      <c r="H2712" s="822" t="s">
        <v>40</v>
      </c>
      <c r="I2712" s="17"/>
      <c r="J2712" s="17"/>
      <c r="K2712" s="19"/>
      <c r="L2712" s="57"/>
      <c r="M2712" s="51"/>
      <c r="N2712" s="54"/>
      <c r="O2712" s="824"/>
      <c r="P2712" s="271"/>
      <c r="Q2712" s="825"/>
      <c r="R2712" s="826"/>
      <c r="S2712" s="827"/>
      <c r="T2712" s="828"/>
      <c r="U2712" s="829"/>
      <c r="V2712" s="830"/>
      <c r="W2712" s="824" t="s">
        <v>3389</v>
      </c>
      <c r="X2712" s="824"/>
      <c r="Y2712" s="706"/>
      <c r="Z2712" s="824"/>
    </row>
    <row r="2713" spans="1:26">
      <c r="A2713" s="866" t="s">
        <v>2195</v>
      </c>
      <c r="B2713" s="817" t="s">
        <v>3097</v>
      </c>
      <c r="C2713" s="818" t="s">
        <v>249</v>
      </c>
      <c r="D2713" s="819" t="str">
        <f t="shared" ref="D2713" si="2696">B2713&amp;" "&amp;" "&amp;C2713</f>
        <v>SP-053  フレイザード</v>
      </c>
      <c r="E2713" s="853" t="s">
        <v>120</v>
      </c>
      <c r="F2713" s="855" t="s">
        <v>130</v>
      </c>
      <c r="G2713" s="833" t="s">
        <v>19</v>
      </c>
      <c r="H2713" s="822" t="s">
        <v>40</v>
      </c>
      <c r="I2713" s="15"/>
      <c r="J2713" s="15"/>
      <c r="K2713" s="8" t="s">
        <v>99</v>
      </c>
      <c r="L2713" s="59" t="s">
        <v>131</v>
      </c>
      <c r="M2713" s="51" t="s">
        <v>3759</v>
      </c>
      <c r="N2713" s="52" t="s">
        <v>491</v>
      </c>
      <c r="O2713" s="824"/>
      <c r="P2713" s="271"/>
      <c r="Q2713" s="825">
        <v>1860</v>
      </c>
      <c r="R2713" s="826">
        <v>1030</v>
      </c>
      <c r="S2713" s="827">
        <v>1000</v>
      </c>
      <c r="T2713" s="828">
        <v>720</v>
      </c>
      <c r="U2713" s="829">
        <v>780</v>
      </c>
      <c r="V2713" s="830">
        <f t="shared" ref="V2713" si="2697">SUM(Q2713:U2714)</f>
        <v>5390</v>
      </c>
      <c r="W2713" s="831" t="s">
        <v>3394</v>
      </c>
      <c r="X2713" s="824"/>
      <c r="Y2713" s="706"/>
      <c r="Z2713" s="824"/>
    </row>
    <row r="2714" spans="1:26">
      <c r="A2714" s="866" t="s">
        <v>2195</v>
      </c>
      <c r="B2714" s="817"/>
      <c r="C2714" s="818" t="s">
        <v>249</v>
      </c>
      <c r="D2714" s="819" t="s">
        <v>2</v>
      </c>
      <c r="E2714" s="853" t="s">
        <v>120</v>
      </c>
      <c r="F2714" s="855" t="s">
        <v>130</v>
      </c>
      <c r="G2714" s="833" t="s">
        <v>19</v>
      </c>
      <c r="H2714" s="822" t="s">
        <v>40</v>
      </c>
      <c r="I2714" s="15"/>
      <c r="J2714" s="15"/>
      <c r="K2714" s="62" t="s">
        <v>21</v>
      </c>
      <c r="L2714" s="312" t="s">
        <v>4255</v>
      </c>
      <c r="M2714" s="51" t="s">
        <v>2085</v>
      </c>
      <c r="N2714" s="52" t="s">
        <v>491</v>
      </c>
      <c r="O2714" s="824"/>
      <c r="P2714" s="271"/>
      <c r="Q2714" s="825"/>
      <c r="R2714" s="826"/>
      <c r="S2714" s="827"/>
      <c r="T2714" s="828"/>
      <c r="U2714" s="829"/>
      <c r="V2714" s="830"/>
      <c r="W2714" s="831" t="s">
        <v>3394</v>
      </c>
      <c r="X2714" s="824"/>
      <c r="Y2714" s="706"/>
      <c r="Z2714" s="824"/>
    </row>
    <row r="2715" spans="1:26">
      <c r="A2715" s="866" t="s">
        <v>2195</v>
      </c>
      <c r="B2715" s="817" t="s">
        <v>3098</v>
      </c>
      <c r="C2715" s="831" t="s">
        <v>172</v>
      </c>
      <c r="D2715" s="819" t="str">
        <f t="shared" ref="D2715" si="2698">B2715&amp;" "&amp;" "&amp;C2715</f>
        <v>SP-054  ヒュンケル</v>
      </c>
      <c r="E2715" s="853" t="s">
        <v>120</v>
      </c>
      <c r="F2715" s="821" t="s">
        <v>34</v>
      </c>
      <c r="G2715" s="833" t="s">
        <v>19</v>
      </c>
      <c r="H2715" s="835" t="s">
        <v>88</v>
      </c>
      <c r="I2715" s="15"/>
      <c r="J2715" s="15"/>
      <c r="K2715" s="7" t="s">
        <v>37</v>
      </c>
      <c r="L2715" s="59" t="s">
        <v>101</v>
      </c>
      <c r="M2715" s="51" t="s">
        <v>2032</v>
      </c>
      <c r="N2715" s="52" t="s">
        <v>1441</v>
      </c>
      <c r="O2715" s="824"/>
      <c r="P2715" s="271"/>
      <c r="Q2715" s="825">
        <v>1780</v>
      </c>
      <c r="R2715" s="826">
        <v>1280</v>
      </c>
      <c r="S2715" s="827">
        <v>490</v>
      </c>
      <c r="T2715" s="828">
        <v>740</v>
      </c>
      <c r="U2715" s="829">
        <v>1120</v>
      </c>
      <c r="V2715" s="830">
        <f t="shared" ref="V2715" si="2699">SUM(Q2715:U2716)</f>
        <v>5410</v>
      </c>
      <c r="W2715" s="824" t="s">
        <v>3389</v>
      </c>
      <c r="X2715" s="824"/>
      <c r="Y2715" s="706"/>
      <c r="Z2715" s="824"/>
    </row>
    <row r="2716" spans="1:26">
      <c r="A2716" s="866" t="s">
        <v>2195</v>
      </c>
      <c r="B2716" s="817"/>
      <c r="C2716" s="831" t="s">
        <v>172</v>
      </c>
      <c r="D2716" s="819" t="s">
        <v>2</v>
      </c>
      <c r="E2716" s="853" t="s">
        <v>120</v>
      </c>
      <c r="F2716" s="821" t="s">
        <v>34</v>
      </c>
      <c r="G2716" s="833" t="s">
        <v>19</v>
      </c>
      <c r="H2716" s="835" t="s">
        <v>88</v>
      </c>
      <c r="I2716" s="15"/>
      <c r="J2716" s="15"/>
      <c r="K2716" s="7" t="s">
        <v>37</v>
      </c>
      <c r="L2716" s="59" t="s">
        <v>98</v>
      </c>
      <c r="M2716" s="51" t="s">
        <v>1865</v>
      </c>
      <c r="N2716" s="52" t="s">
        <v>491</v>
      </c>
      <c r="O2716" s="824"/>
      <c r="P2716" s="271"/>
      <c r="Q2716" s="825"/>
      <c r="R2716" s="826"/>
      <c r="S2716" s="827"/>
      <c r="T2716" s="828"/>
      <c r="U2716" s="829"/>
      <c r="V2716" s="830"/>
      <c r="W2716" s="824" t="s">
        <v>3389</v>
      </c>
      <c r="X2716" s="824"/>
      <c r="Y2716" s="706"/>
      <c r="Z2716" s="824"/>
    </row>
    <row r="2717" spans="1:26">
      <c r="A2717" s="866" t="s">
        <v>2195</v>
      </c>
      <c r="B2717" s="817" t="s">
        <v>3099</v>
      </c>
      <c r="C2717" s="831" t="s">
        <v>2</v>
      </c>
      <c r="D2717" s="819" t="str">
        <f t="shared" ref="D2717" si="2700">B2717&amp;" "&amp;" "&amp;C2717</f>
        <v>SP-055  ダイ</v>
      </c>
      <c r="E2717" s="853" t="s">
        <v>120</v>
      </c>
      <c r="F2717" s="821" t="s">
        <v>34</v>
      </c>
      <c r="G2717" s="833" t="s">
        <v>19</v>
      </c>
      <c r="H2717" s="833" t="s">
        <v>19</v>
      </c>
      <c r="I2717" s="17"/>
      <c r="J2717" s="17"/>
      <c r="K2717" s="7" t="s">
        <v>37</v>
      </c>
      <c r="L2717" s="59" t="s">
        <v>453</v>
      </c>
      <c r="M2717" s="51" t="s">
        <v>1739</v>
      </c>
      <c r="N2717" s="52" t="s">
        <v>491</v>
      </c>
      <c r="O2717" s="824"/>
      <c r="P2717" s="271"/>
      <c r="Q2717" s="825">
        <v>1790</v>
      </c>
      <c r="R2717" s="826">
        <v>1300</v>
      </c>
      <c r="S2717" s="827">
        <v>490</v>
      </c>
      <c r="T2717" s="828">
        <v>990</v>
      </c>
      <c r="U2717" s="829">
        <v>810</v>
      </c>
      <c r="V2717" s="830">
        <f t="shared" ref="V2717" si="2701">SUM(Q2717:U2718)</f>
        <v>5380</v>
      </c>
      <c r="W2717" s="824" t="s">
        <v>3389</v>
      </c>
      <c r="X2717" s="824"/>
      <c r="Y2717" s="706"/>
      <c r="Z2717" s="824"/>
    </row>
    <row r="2718" spans="1:26">
      <c r="A2718" s="866" t="s">
        <v>2195</v>
      </c>
      <c r="B2718" s="817"/>
      <c r="C2718" s="831" t="s">
        <v>2</v>
      </c>
      <c r="D2718" s="819" t="s">
        <v>2</v>
      </c>
      <c r="E2718" s="853" t="s">
        <v>120</v>
      </c>
      <c r="F2718" s="821" t="s">
        <v>34</v>
      </c>
      <c r="G2718" s="833" t="s">
        <v>19</v>
      </c>
      <c r="H2718" s="833" t="s">
        <v>19</v>
      </c>
      <c r="I2718" s="17"/>
      <c r="J2718" s="17"/>
      <c r="K2718" s="7" t="s">
        <v>37</v>
      </c>
      <c r="L2718" s="59" t="s">
        <v>98</v>
      </c>
      <c r="M2718" s="51" t="s">
        <v>2086</v>
      </c>
      <c r="N2718" s="54" t="s">
        <v>491</v>
      </c>
      <c r="O2718" s="824"/>
      <c r="P2718" s="271"/>
      <c r="Q2718" s="825"/>
      <c r="R2718" s="826"/>
      <c r="S2718" s="827"/>
      <c r="T2718" s="828"/>
      <c r="U2718" s="829"/>
      <c r="V2718" s="830"/>
      <c r="W2718" s="824" t="s">
        <v>3389</v>
      </c>
      <c r="X2718" s="824"/>
      <c r="Y2718" s="706"/>
      <c r="Z2718" s="824"/>
    </row>
    <row r="2719" spans="1:26">
      <c r="A2719" s="860" t="s">
        <v>2207</v>
      </c>
      <c r="B2719" s="817" t="s">
        <v>3100</v>
      </c>
      <c r="C2719" s="831" t="s">
        <v>172</v>
      </c>
      <c r="D2719" s="819" t="str">
        <f t="shared" ref="D2719" si="2702">B2719&amp;" "&amp;" "&amp;C2719</f>
        <v>SP-056  ヒュンケル</v>
      </c>
      <c r="E2719" s="863" t="s">
        <v>2699</v>
      </c>
      <c r="F2719" s="821" t="s">
        <v>34</v>
      </c>
      <c r="G2719" s="833" t="s">
        <v>19</v>
      </c>
      <c r="H2719" s="835" t="s">
        <v>88</v>
      </c>
      <c r="I2719" s="17"/>
      <c r="J2719" s="17"/>
      <c r="K2719" s="58" t="s">
        <v>21</v>
      </c>
      <c r="L2719" s="56" t="s">
        <v>131</v>
      </c>
      <c r="M2719" s="51" t="s">
        <v>2087</v>
      </c>
      <c r="N2719" s="52" t="s">
        <v>491</v>
      </c>
      <c r="O2719" s="824"/>
      <c r="P2719" s="271"/>
      <c r="Q2719" s="825">
        <v>1870</v>
      </c>
      <c r="R2719" s="826">
        <v>1320</v>
      </c>
      <c r="S2719" s="827">
        <v>550</v>
      </c>
      <c r="T2719" s="828">
        <v>770</v>
      </c>
      <c r="U2719" s="829">
        <v>1110</v>
      </c>
      <c r="V2719" s="830">
        <f t="shared" ref="V2719" si="2703">SUM(Q2719:U2720)</f>
        <v>5620</v>
      </c>
      <c r="W2719" s="824" t="s">
        <v>3389</v>
      </c>
      <c r="X2719" s="824"/>
      <c r="Y2719" s="859" t="s">
        <v>5508</v>
      </c>
      <c r="Z2719" s="824"/>
    </row>
    <row r="2720" spans="1:26">
      <c r="A2720" s="860" t="s">
        <v>2207</v>
      </c>
      <c r="B2720" s="817"/>
      <c r="C2720" s="831" t="s">
        <v>172</v>
      </c>
      <c r="D2720" s="819" t="s">
        <v>2</v>
      </c>
      <c r="E2720" s="863" t="s">
        <v>2699</v>
      </c>
      <c r="F2720" s="821" t="s">
        <v>34</v>
      </c>
      <c r="G2720" s="833" t="s">
        <v>19</v>
      </c>
      <c r="H2720" s="835" t="s">
        <v>88</v>
      </c>
      <c r="I2720" s="17"/>
      <c r="J2720" s="17"/>
      <c r="K2720" s="62" t="s">
        <v>21</v>
      </c>
      <c r="L2720" s="59" t="s">
        <v>105</v>
      </c>
      <c r="M2720" s="51" t="s">
        <v>2088</v>
      </c>
      <c r="N2720" s="54" t="s">
        <v>490</v>
      </c>
      <c r="O2720" s="824"/>
      <c r="P2720" s="271"/>
      <c r="Q2720" s="825"/>
      <c r="R2720" s="826"/>
      <c r="S2720" s="827"/>
      <c r="T2720" s="828"/>
      <c r="U2720" s="829"/>
      <c r="V2720" s="830"/>
      <c r="W2720" s="824" t="s">
        <v>3389</v>
      </c>
      <c r="X2720" s="824"/>
      <c r="Y2720" s="859"/>
      <c r="Z2720" s="824"/>
    </row>
    <row r="2721" spans="1:26">
      <c r="A2721" s="817" t="s">
        <v>2695</v>
      </c>
      <c r="B2721" s="817" t="s">
        <v>3101</v>
      </c>
      <c r="C2721" s="831" t="s">
        <v>38</v>
      </c>
      <c r="D2721" s="819" t="str">
        <f t="shared" ref="D2721" si="2704">B2721&amp;" "&amp;" "&amp;C2721</f>
        <v>SP-057  ポップ</v>
      </c>
      <c r="E2721" s="863" t="s">
        <v>2699</v>
      </c>
      <c r="F2721" s="821" t="s">
        <v>34</v>
      </c>
      <c r="G2721" s="822" t="s">
        <v>40</v>
      </c>
      <c r="H2721" s="822" t="s">
        <v>40</v>
      </c>
      <c r="I2721" s="15"/>
      <c r="J2721" s="15"/>
      <c r="K2721" s="58" t="s">
        <v>21</v>
      </c>
      <c r="L2721" s="56" t="s">
        <v>131</v>
      </c>
      <c r="M2721" s="51" t="s">
        <v>3760</v>
      </c>
      <c r="N2721" s="52" t="s">
        <v>491</v>
      </c>
      <c r="O2721" s="824"/>
      <c r="P2721" s="271"/>
      <c r="Q2721" s="825">
        <v>1750</v>
      </c>
      <c r="R2721" s="826">
        <v>590</v>
      </c>
      <c r="S2721" s="827">
        <v>1410</v>
      </c>
      <c r="T2721" s="828">
        <v>1010</v>
      </c>
      <c r="U2721" s="829">
        <v>830</v>
      </c>
      <c r="V2721" s="830">
        <f t="shared" ref="V2721" si="2705">SUM(Q2721:U2722)</f>
        <v>5590</v>
      </c>
      <c r="W2721" s="824" t="s">
        <v>3389</v>
      </c>
      <c r="X2721" s="824"/>
      <c r="Y2721" s="859" t="s">
        <v>5492</v>
      </c>
      <c r="Z2721" s="824"/>
    </row>
    <row r="2722" spans="1:26">
      <c r="A2722" s="817" t="s">
        <v>2695</v>
      </c>
      <c r="B2722" s="817"/>
      <c r="C2722" s="831" t="s">
        <v>38</v>
      </c>
      <c r="D2722" s="819" t="s">
        <v>2</v>
      </c>
      <c r="E2722" s="863" t="s">
        <v>2699</v>
      </c>
      <c r="F2722" s="821" t="s">
        <v>34</v>
      </c>
      <c r="G2722" s="822" t="s">
        <v>40</v>
      </c>
      <c r="H2722" s="822" t="s">
        <v>40</v>
      </c>
      <c r="I2722" s="15"/>
      <c r="J2722" s="15"/>
      <c r="K2722" s="11" t="s">
        <v>81</v>
      </c>
      <c r="L2722" s="59" t="s">
        <v>81</v>
      </c>
      <c r="M2722" s="51" t="s">
        <v>3761</v>
      </c>
      <c r="N2722" s="52" t="s">
        <v>1441</v>
      </c>
      <c r="O2722" s="824"/>
      <c r="P2722" s="271"/>
      <c r="Q2722" s="825"/>
      <c r="R2722" s="826"/>
      <c r="S2722" s="827"/>
      <c r="T2722" s="828"/>
      <c r="U2722" s="829"/>
      <c r="V2722" s="830"/>
      <c r="W2722" s="824" t="s">
        <v>3389</v>
      </c>
      <c r="X2722" s="824"/>
      <c r="Y2722" s="859"/>
      <c r="Z2722" s="824"/>
    </row>
    <row r="2723" spans="1:26" ht="13.15" customHeight="1">
      <c r="A2723" s="888" t="s">
        <v>2201</v>
      </c>
      <c r="B2723" s="817" t="s">
        <v>3102</v>
      </c>
      <c r="C2723" s="818" t="s">
        <v>266</v>
      </c>
      <c r="D2723" s="819" t="str">
        <f t="shared" ref="D2723" si="2706">B2723&amp;" "&amp;" "&amp;C2723</f>
        <v>SP-058  グレイトドラゴン</v>
      </c>
      <c r="E2723" s="863" t="s">
        <v>2699</v>
      </c>
      <c r="F2723" s="832" t="s">
        <v>35</v>
      </c>
      <c r="G2723" s="842" t="s">
        <v>89</v>
      </c>
      <c r="H2723" s="842" t="s">
        <v>89</v>
      </c>
      <c r="I2723" s="15"/>
      <c r="J2723" s="15"/>
      <c r="K2723" s="58" t="s">
        <v>21</v>
      </c>
      <c r="L2723" s="56" t="s">
        <v>131</v>
      </c>
      <c r="M2723" s="51" t="s">
        <v>2089</v>
      </c>
      <c r="N2723" s="52" t="s">
        <v>491</v>
      </c>
      <c r="O2723" s="824"/>
      <c r="P2723" s="271"/>
      <c r="Q2723" s="825">
        <v>1700</v>
      </c>
      <c r="R2723" s="826">
        <v>1040</v>
      </c>
      <c r="S2723" s="827">
        <v>660</v>
      </c>
      <c r="T2723" s="828">
        <v>740</v>
      </c>
      <c r="U2723" s="829">
        <v>1000</v>
      </c>
      <c r="V2723" s="830">
        <f t="shared" ref="V2723" si="2707">SUM(Q2723:U2724)</f>
        <v>5140</v>
      </c>
      <c r="W2723" s="824"/>
      <c r="X2723" s="824"/>
      <c r="Y2723" s="859" t="s">
        <v>5495</v>
      </c>
      <c r="Z2723" s="824"/>
    </row>
    <row r="2724" spans="1:26">
      <c r="A2724" s="888" t="s">
        <v>2201</v>
      </c>
      <c r="B2724" s="817"/>
      <c r="C2724" s="818" t="s">
        <v>266</v>
      </c>
      <c r="D2724" s="819" t="s">
        <v>2</v>
      </c>
      <c r="E2724" s="863" t="s">
        <v>2699</v>
      </c>
      <c r="F2724" s="832" t="s">
        <v>35</v>
      </c>
      <c r="G2724" s="842" t="s">
        <v>89</v>
      </c>
      <c r="H2724" s="842" t="s">
        <v>89</v>
      </c>
      <c r="I2724" s="15"/>
      <c r="J2724" s="15"/>
      <c r="K2724" s="19"/>
      <c r="L2724" s="57"/>
      <c r="M2724" s="51"/>
      <c r="N2724" s="52"/>
      <c r="O2724" s="824"/>
      <c r="P2724" s="271"/>
      <c r="Q2724" s="825"/>
      <c r="R2724" s="826"/>
      <c r="S2724" s="827"/>
      <c r="T2724" s="828"/>
      <c r="U2724" s="829"/>
      <c r="V2724" s="830"/>
      <c r="W2724" s="824"/>
      <c r="X2724" s="824"/>
      <c r="Y2724" s="859" t="s">
        <v>5495</v>
      </c>
      <c r="Z2724" s="824"/>
    </row>
    <row r="2725" spans="1:26" ht="13.15" customHeight="1">
      <c r="A2725" s="888" t="s">
        <v>2201</v>
      </c>
      <c r="B2725" s="817" t="s">
        <v>3103</v>
      </c>
      <c r="C2725" s="818" t="s">
        <v>596</v>
      </c>
      <c r="D2725" s="819" t="str">
        <f t="shared" ref="D2725" si="2708">B2725&amp;" "&amp;" "&amp;C2725</f>
        <v>SP-059  ハドラー</v>
      </c>
      <c r="E2725" s="863" t="s">
        <v>2699</v>
      </c>
      <c r="F2725" s="840" t="s">
        <v>74</v>
      </c>
      <c r="G2725" s="822" t="s">
        <v>40</v>
      </c>
      <c r="H2725" s="833" t="s">
        <v>19</v>
      </c>
      <c r="I2725" s="15"/>
      <c r="J2725" s="15"/>
      <c r="K2725" s="58" t="s">
        <v>21</v>
      </c>
      <c r="L2725" s="56" t="s">
        <v>131</v>
      </c>
      <c r="M2725" s="51" t="s">
        <v>3762</v>
      </c>
      <c r="N2725" s="52" t="s">
        <v>491</v>
      </c>
      <c r="O2725" s="824"/>
      <c r="P2725" s="271"/>
      <c r="Q2725" s="825">
        <v>1680</v>
      </c>
      <c r="R2725" s="826">
        <v>900</v>
      </c>
      <c r="S2725" s="827">
        <v>970</v>
      </c>
      <c r="T2725" s="828">
        <v>810</v>
      </c>
      <c r="U2725" s="829">
        <v>890</v>
      </c>
      <c r="V2725" s="830">
        <f t="shared" ref="V2725" si="2709">SUM(Q2725:U2726)</f>
        <v>5250</v>
      </c>
      <c r="W2725" s="824"/>
      <c r="X2725" s="824"/>
      <c r="Y2725" s="859" t="s">
        <v>5495</v>
      </c>
      <c r="Z2725" s="824"/>
    </row>
    <row r="2726" spans="1:26" ht="13.15" customHeight="1">
      <c r="A2726" s="888" t="s">
        <v>2201</v>
      </c>
      <c r="B2726" s="817"/>
      <c r="C2726" s="818" t="s">
        <v>596</v>
      </c>
      <c r="D2726" s="819" t="s">
        <v>2</v>
      </c>
      <c r="E2726" s="863" t="s">
        <v>2699</v>
      </c>
      <c r="F2726" s="840" t="s">
        <v>74</v>
      </c>
      <c r="G2726" s="822" t="s">
        <v>40</v>
      </c>
      <c r="H2726" s="833" t="s">
        <v>19</v>
      </c>
      <c r="I2726" s="15"/>
      <c r="J2726" s="15"/>
      <c r="K2726" s="7" t="s">
        <v>37</v>
      </c>
      <c r="L2726" s="56" t="s">
        <v>20</v>
      </c>
      <c r="M2726" s="51" t="s">
        <v>2033</v>
      </c>
      <c r="N2726" s="52" t="s">
        <v>491</v>
      </c>
      <c r="O2726" s="824"/>
      <c r="P2726" s="271"/>
      <c r="Q2726" s="825"/>
      <c r="R2726" s="826"/>
      <c r="S2726" s="827"/>
      <c r="T2726" s="828"/>
      <c r="U2726" s="829"/>
      <c r="V2726" s="830"/>
      <c r="W2726" s="824"/>
      <c r="X2726" s="824"/>
      <c r="Y2726" s="859" t="s">
        <v>5495</v>
      </c>
      <c r="Z2726" s="824"/>
    </row>
    <row r="2727" spans="1:26">
      <c r="A2727" s="888" t="s">
        <v>2201</v>
      </c>
      <c r="B2727" s="817" t="s">
        <v>3104</v>
      </c>
      <c r="C2727" s="831" t="s">
        <v>172</v>
      </c>
      <c r="D2727" s="819" t="str">
        <f t="shared" ref="D2727" si="2710">B2727&amp;" "&amp;" "&amp;C2727</f>
        <v>SP-060  ヒュンケル</v>
      </c>
      <c r="E2727" s="863" t="s">
        <v>2699</v>
      </c>
      <c r="F2727" s="856" t="s">
        <v>129</v>
      </c>
      <c r="G2727" s="833" t="s">
        <v>19</v>
      </c>
      <c r="H2727" s="833" t="s">
        <v>19</v>
      </c>
      <c r="I2727" s="17"/>
      <c r="J2727" s="17"/>
      <c r="K2727" s="7" t="s">
        <v>37</v>
      </c>
      <c r="L2727" s="59" t="s">
        <v>98</v>
      </c>
      <c r="M2727" s="51" t="s">
        <v>2090</v>
      </c>
      <c r="N2727" s="52" t="s">
        <v>491</v>
      </c>
      <c r="O2727" s="824"/>
      <c r="P2727" s="271"/>
      <c r="Q2727" s="825">
        <v>1710</v>
      </c>
      <c r="R2727" s="826">
        <v>1190</v>
      </c>
      <c r="S2727" s="827">
        <v>500</v>
      </c>
      <c r="T2727" s="828">
        <v>760</v>
      </c>
      <c r="U2727" s="829">
        <v>1030</v>
      </c>
      <c r="V2727" s="830">
        <f t="shared" ref="V2727" si="2711">SUM(Q2727:U2728)</f>
        <v>5190</v>
      </c>
      <c r="W2727" s="824" t="s">
        <v>4687</v>
      </c>
      <c r="X2727" s="824"/>
      <c r="Y2727" s="859" t="s">
        <v>5495</v>
      </c>
      <c r="Z2727" s="824"/>
    </row>
    <row r="2728" spans="1:26">
      <c r="A2728" s="888" t="s">
        <v>2201</v>
      </c>
      <c r="B2728" s="817"/>
      <c r="C2728" s="831" t="s">
        <v>172</v>
      </c>
      <c r="D2728" s="819" t="s">
        <v>2</v>
      </c>
      <c r="E2728" s="863" t="s">
        <v>2699</v>
      </c>
      <c r="F2728" s="856" t="s">
        <v>129</v>
      </c>
      <c r="G2728" s="833" t="s">
        <v>19</v>
      </c>
      <c r="H2728" s="833" t="s">
        <v>19</v>
      </c>
      <c r="I2728" s="17"/>
      <c r="J2728" s="17"/>
      <c r="K2728" s="8" t="s">
        <v>99</v>
      </c>
      <c r="L2728" s="59" t="s">
        <v>131</v>
      </c>
      <c r="M2728" s="51" t="s">
        <v>3763</v>
      </c>
      <c r="N2728" s="52" t="s">
        <v>491</v>
      </c>
      <c r="O2728" s="824"/>
      <c r="P2728" s="271"/>
      <c r="Q2728" s="825"/>
      <c r="R2728" s="826"/>
      <c r="S2728" s="827"/>
      <c r="T2728" s="828"/>
      <c r="U2728" s="829"/>
      <c r="V2728" s="830"/>
      <c r="W2728" s="824" t="s">
        <v>4687</v>
      </c>
      <c r="X2728" s="824"/>
      <c r="Y2728" s="859" t="s">
        <v>5495</v>
      </c>
      <c r="Z2728" s="824"/>
    </row>
    <row r="2729" spans="1:26">
      <c r="A2729" s="888" t="s">
        <v>2201</v>
      </c>
      <c r="B2729" s="817" t="s">
        <v>3105</v>
      </c>
      <c r="C2729" s="831" t="s">
        <v>38</v>
      </c>
      <c r="D2729" s="819" t="str">
        <f t="shared" ref="D2729" si="2712">B2729&amp;" "&amp;" "&amp;C2729</f>
        <v>SP-061  ポップ</v>
      </c>
      <c r="E2729" s="863" t="s">
        <v>2699</v>
      </c>
      <c r="F2729" s="821" t="s">
        <v>34</v>
      </c>
      <c r="G2729" s="822" t="s">
        <v>40</v>
      </c>
      <c r="H2729" s="822" t="s">
        <v>40</v>
      </c>
      <c r="I2729" s="17"/>
      <c r="J2729" s="17"/>
      <c r="K2729" s="58" t="s">
        <v>21</v>
      </c>
      <c r="L2729" s="56" t="s">
        <v>131</v>
      </c>
      <c r="M2729" s="51" t="s">
        <v>2091</v>
      </c>
      <c r="N2729" s="52" t="s">
        <v>491</v>
      </c>
      <c r="O2729" s="824"/>
      <c r="P2729" s="271"/>
      <c r="Q2729" s="825">
        <v>1610</v>
      </c>
      <c r="R2729" s="826">
        <v>570</v>
      </c>
      <c r="S2729" s="827">
        <v>1300</v>
      </c>
      <c r="T2729" s="828">
        <v>940</v>
      </c>
      <c r="U2729" s="829">
        <v>750</v>
      </c>
      <c r="V2729" s="830">
        <f t="shared" ref="V2729" si="2713">SUM(Q2729:U2730)</f>
        <v>5170</v>
      </c>
      <c r="W2729" s="824" t="s">
        <v>3389</v>
      </c>
      <c r="X2729" s="824"/>
      <c r="Y2729" s="859" t="s">
        <v>5495</v>
      </c>
      <c r="Z2729" s="824"/>
    </row>
    <row r="2730" spans="1:26">
      <c r="A2730" s="888" t="s">
        <v>2201</v>
      </c>
      <c r="B2730" s="817"/>
      <c r="C2730" s="831" t="s">
        <v>38</v>
      </c>
      <c r="D2730" s="819" t="s">
        <v>2</v>
      </c>
      <c r="E2730" s="863" t="s">
        <v>2699</v>
      </c>
      <c r="F2730" s="821" t="s">
        <v>34</v>
      </c>
      <c r="G2730" s="822" t="s">
        <v>40</v>
      </c>
      <c r="H2730" s="822" t="s">
        <v>40</v>
      </c>
      <c r="I2730" s="17"/>
      <c r="J2730" s="17"/>
      <c r="K2730" s="7" t="s">
        <v>37</v>
      </c>
      <c r="L2730" s="59" t="s">
        <v>98</v>
      </c>
      <c r="M2730" s="51" t="s">
        <v>1855</v>
      </c>
      <c r="N2730" s="54" t="s">
        <v>491</v>
      </c>
      <c r="O2730" s="824"/>
      <c r="P2730" s="271"/>
      <c r="Q2730" s="825"/>
      <c r="R2730" s="826"/>
      <c r="S2730" s="827"/>
      <c r="T2730" s="828"/>
      <c r="U2730" s="829"/>
      <c r="V2730" s="830"/>
      <c r="W2730" s="824" t="s">
        <v>3389</v>
      </c>
      <c r="X2730" s="824"/>
      <c r="Y2730" s="859" t="s">
        <v>5495</v>
      </c>
      <c r="Z2730" s="824"/>
    </row>
    <row r="2731" spans="1:26">
      <c r="A2731" s="888" t="s">
        <v>2201</v>
      </c>
      <c r="B2731" s="817" t="s">
        <v>3106</v>
      </c>
      <c r="C2731" s="831" t="s">
        <v>2</v>
      </c>
      <c r="D2731" s="819" t="str">
        <f t="shared" ref="D2731" si="2714">B2731&amp;" "&amp;" "&amp;C2731</f>
        <v>SP-062  ダイ</v>
      </c>
      <c r="E2731" s="863" t="s">
        <v>2699</v>
      </c>
      <c r="F2731" s="821" t="s">
        <v>34</v>
      </c>
      <c r="G2731" s="833" t="s">
        <v>19</v>
      </c>
      <c r="H2731" s="833" t="s">
        <v>19</v>
      </c>
      <c r="I2731" s="17"/>
      <c r="J2731" s="17"/>
      <c r="K2731" s="58" t="s">
        <v>21</v>
      </c>
      <c r="L2731" s="56" t="s">
        <v>131</v>
      </c>
      <c r="M2731" s="51" t="s">
        <v>2092</v>
      </c>
      <c r="N2731" s="52" t="s">
        <v>491</v>
      </c>
      <c r="O2731" s="824"/>
      <c r="P2731" s="271"/>
      <c r="Q2731" s="825">
        <v>1720</v>
      </c>
      <c r="R2731" s="826">
        <v>1230</v>
      </c>
      <c r="S2731" s="827">
        <v>450</v>
      </c>
      <c r="T2731" s="828">
        <v>960</v>
      </c>
      <c r="U2731" s="829">
        <v>770</v>
      </c>
      <c r="V2731" s="830">
        <f t="shared" ref="V2731" si="2715">SUM(Q2731:U2732)</f>
        <v>5130</v>
      </c>
      <c r="W2731" s="824" t="s">
        <v>3389</v>
      </c>
      <c r="X2731" s="824"/>
      <c r="Y2731" s="859" t="s">
        <v>5525</v>
      </c>
      <c r="Z2731" s="824"/>
    </row>
    <row r="2732" spans="1:26">
      <c r="A2732" s="888" t="s">
        <v>2201</v>
      </c>
      <c r="B2732" s="817"/>
      <c r="C2732" s="831" t="s">
        <v>2</v>
      </c>
      <c r="D2732" s="819" t="s">
        <v>2</v>
      </c>
      <c r="E2732" s="863" t="s">
        <v>2699</v>
      </c>
      <c r="F2732" s="821" t="s">
        <v>34</v>
      </c>
      <c r="G2732" s="833" t="s">
        <v>19</v>
      </c>
      <c r="H2732" s="833" t="s">
        <v>19</v>
      </c>
      <c r="I2732" s="17"/>
      <c r="J2732" s="17"/>
      <c r="K2732" s="7" t="s">
        <v>37</v>
      </c>
      <c r="L2732" s="56" t="s">
        <v>20</v>
      </c>
      <c r="M2732" s="51" t="s">
        <v>2033</v>
      </c>
      <c r="N2732" s="52" t="s">
        <v>491</v>
      </c>
      <c r="O2732" s="824"/>
      <c r="P2732" s="271"/>
      <c r="Q2732" s="825"/>
      <c r="R2732" s="826"/>
      <c r="S2732" s="827"/>
      <c r="T2732" s="828"/>
      <c r="U2732" s="829"/>
      <c r="V2732" s="830"/>
      <c r="W2732" s="824" t="s">
        <v>3389</v>
      </c>
      <c r="X2732" s="824"/>
      <c r="Y2732" s="859"/>
      <c r="Z2732" s="824"/>
    </row>
    <row r="2733" spans="1:26">
      <c r="A2733" s="817" t="s">
        <v>2695</v>
      </c>
      <c r="B2733" s="817" t="s">
        <v>3107</v>
      </c>
      <c r="C2733" s="831" t="s">
        <v>32</v>
      </c>
      <c r="D2733" s="819" t="str">
        <f t="shared" ref="D2733" si="2716">B2733&amp;" "&amp;" "&amp;C2733</f>
        <v>SP-063  バラン</v>
      </c>
      <c r="E2733" s="863" t="s">
        <v>2699</v>
      </c>
      <c r="F2733" s="832" t="s">
        <v>35</v>
      </c>
      <c r="G2733" s="833" t="s">
        <v>19</v>
      </c>
      <c r="H2733" s="833" t="s">
        <v>19</v>
      </c>
      <c r="I2733" s="17"/>
      <c r="J2733" s="17"/>
      <c r="K2733" s="62" t="s">
        <v>21</v>
      </c>
      <c r="L2733" s="59" t="s">
        <v>105</v>
      </c>
      <c r="M2733" s="51" t="s">
        <v>2093</v>
      </c>
      <c r="N2733" s="52" t="s">
        <v>491</v>
      </c>
      <c r="O2733" s="824"/>
      <c r="P2733" s="271"/>
      <c r="Q2733" s="825">
        <v>1930</v>
      </c>
      <c r="R2733" s="826">
        <v>1180</v>
      </c>
      <c r="S2733" s="827">
        <v>990</v>
      </c>
      <c r="T2733" s="828">
        <v>980</v>
      </c>
      <c r="U2733" s="829">
        <v>730</v>
      </c>
      <c r="V2733" s="830">
        <f t="shared" ref="V2733" si="2717">SUM(Q2733:U2734)</f>
        <v>5810</v>
      </c>
      <c r="W2733" s="824" t="s">
        <v>4687</v>
      </c>
      <c r="X2733" s="824"/>
      <c r="Y2733" s="859" t="s">
        <v>5491</v>
      </c>
      <c r="Z2733" s="824"/>
    </row>
    <row r="2734" spans="1:26">
      <c r="A2734" s="817" t="s">
        <v>2695</v>
      </c>
      <c r="B2734" s="817"/>
      <c r="C2734" s="831" t="s">
        <v>32</v>
      </c>
      <c r="D2734" s="819" t="s">
        <v>2</v>
      </c>
      <c r="E2734" s="863" t="s">
        <v>2699</v>
      </c>
      <c r="F2734" s="832" t="s">
        <v>35</v>
      </c>
      <c r="G2734" s="833" t="s">
        <v>19</v>
      </c>
      <c r="H2734" s="833" t="s">
        <v>19</v>
      </c>
      <c r="I2734" s="17"/>
      <c r="J2734" s="17"/>
      <c r="K2734" s="58" t="s">
        <v>21</v>
      </c>
      <c r="L2734" s="56" t="s">
        <v>131</v>
      </c>
      <c r="M2734" s="51" t="s">
        <v>2094</v>
      </c>
      <c r="N2734" s="54" t="s">
        <v>491</v>
      </c>
      <c r="O2734" s="824"/>
      <c r="P2734" s="271"/>
      <c r="Q2734" s="825"/>
      <c r="R2734" s="826"/>
      <c r="S2734" s="827"/>
      <c r="T2734" s="828"/>
      <c r="U2734" s="829"/>
      <c r="V2734" s="830"/>
      <c r="W2734" s="824" t="s">
        <v>4687</v>
      </c>
      <c r="X2734" s="824"/>
      <c r="Y2734" s="859"/>
      <c r="Z2734" s="824"/>
    </row>
    <row r="2735" spans="1:26" ht="13.15" customHeight="1">
      <c r="A2735" s="888" t="s">
        <v>2205</v>
      </c>
      <c r="B2735" s="817" t="s">
        <v>3108</v>
      </c>
      <c r="C2735" s="831" t="s">
        <v>43</v>
      </c>
      <c r="D2735" s="819" t="str">
        <f t="shared" ref="D2735" si="2718">B2735&amp;" "&amp;" "&amp;C2735</f>
        <v>SP-064  ラーハルト</v>
      </c>
      <c r="E2735" s="863" t="s">
        <v>2699</v>
      </c>
      <c r="F2735" s="832" t="s">
        <v>35</v>
      </c>
      <c r="G2735" s="833" t="s">
        <v>19</v>
      </c>
      <c r="H2735" s="833" t="s">
        <v>19</v>
      </c>
      <c r="I2735" s="17"/>
      <c r="J2735" s="17"/>
      <c r="K2735" s="58" t="s">
        <v>21</v>
      </c>
      <c r="L2735" s="56" t="s">
        <v>131</v>
      </c>
      <c r="M2735" s="51" t="s">
        <v>2095</v>
      </c>
      <c r="N2735" s="52" t="s">
        <v>491</v>
      </c>
      <c r="O2735" s="824"/>
      <c r="P2735" s="271"/>
      <c r="Q2735" s="825">
        <v>2030</v>
      </c>
      <c r="R2735" s="826">
        <v>1170</v>
      </c>
      <c r="S2735" s="827">
        <v>910</v>
      </c>
      <c r="T2735" s="828">
        <v>1240</v>
      </c>
      <c r="U2735" s="829">
        <v>680</v>
      </c>
      <c r="V2735" s="830">
        <f t="shared" ref="V2735" si="2719">SUM(Q2735:U2736)</f>
        <v>6030</v>
      </c>
      <c r="W2735" s="378" t="s">
        <v>3397</v>
      </c>
      <c r="X2735" s="824"/>
      <c r="Y2735" s="706"/>
      <c r="Z2735" s="824"/>
    </row>
    <row r="2736" spans="1:26">
      <c r="A2736" s="888" t="s">
        <v>2205</v>
      </c>
      <c r="B2736" s="817"/>
      <c r="C2736" s="831" t="s">
        <v>43</v>
      </c>
      <c r="D2736" s="819" t="s">
        <v>2</v>
      </c>
      <c r="E2736" s="863" t="s">
        <v>2699</v>
      </c>
      <c r="F2736" s="832" t="s">
        <v>35</v>
      </c>
      <c r="G2736" s="833" t="s">
        <v>19</v>
      </c>
      <c r="H2736" s="833" t="s">
        <v>19</v>
      </c>
      <c r="I2736" s="17"/>
      <c r="J2736" s="17"/>
      <c r="K2736" s="62" t="s">
        <v>21</v>
      </c>
      <c r="L2736" s="59" t="s">
        <v>105</v>
      </c>
      <c r="M2736" s="51" t="s">
        <v>2096</v>
      </c>
      <c r="N2736" s="52" t="s">
        <v>491</v>
      </c>
      <c r="O2736" s="824"/>
      <c r="P2736" s="271"/>
      <c r="Q2736" s="825"/>
      <c r="R2736" s="826"/>
      <c r="S2736" s="827"/>
      <c r="T2736" s="828"/>
      <c r="U2736" s="829"/>
      <c r="V2736" s="830"/>
      <c r="W2736" s="378" t="s">
        <v>4450</v>
      </c>
      <c r="X2736" s="824"/>
      <c r="Y2736" s="706"/>
      <c r="Z2736" s="824"/>
    </row>
    <row r="2737" spans="1:26" ht="13.15" customHeight="1">
      <c r="A2737" s="888" t="s">
        <v>2205</v>
      </c>
      <c r="B2737" s="817" t="s">
        <v>3109</v>
      </c>
      <c r="C2737" s="831" t="s">
        <v>32</v>
      </c>
      <c r="D2737" s="819" t="str">
        <f t="shared" ref="D2737" si="2720">B2737&amp;" "&amp;" "&amp;C2737</f>
        <v>SP-065  バラン</v>
      </c>
      <c r="E2737" s="863" t="s">
        <v>2699</v>
      </c>
      <c r="F2737" s="832" t="s">
        <v>35</v>
      </c>
      <c r="G2737" s="833" t="s">
        <v>19</v>
      </c>
      <c r="H2737" s="833" t="s">
        <v>19</v>
      </c>
      <c r="I2737" s="17"/>
      <c r="J2737" s="17"/>
      <c r="K2737" s="62" t="s">
        <v>21</v>
      </c>
      <c r="L2737" s="59" t="s">
        <v>270</v>
      </c>
      <c r="M2737" s="51" t="s">
        <v>3764</v>
      </c>
      <c r="N2737" s="52" t="s">
        <v>491</v>
      </c>
      <c r="O2737" s="824"/>
      <c r="P2737" s="271"/>
      <c r="Q2737" s="825">
        <v>2020</v>
      </c>
      <c r="R2737" s="826">
        <v>1300</v>
      </c>
      <c r="S2737" s="827">
        <v>990</v>
      </c>
      <c r="T2737" s="828">
        <v>980</v>
      </c>
      <c r="U2737" s="829">
        <v>750</v>
      </c>
      <c r="V2737" s="830">
        <f t="shared" ref="V2737" si="2721">SUM(Q2737:U2738)</f>
        <v>6040</v>
      </c>
      <c r="W2737" s="824" t="s">
        <v>4687</v>
      </c>
      <c r="X2737" s="824"/>
      <c r="Y2737" s="706"/>
      <c r="Z2737" s="824"/>
    </row>
    <row r="2738" spans="1:26" ht="13.15" customHeight="1">
      <c r="A2738" s="888" t="s">
        <v>2205</v>
      </c>
      <c r="B2738" s="817"/>
      <c r="C2738" s="831" t="s">
        <v>32</v>
      </c>
      <c r="D2738" s="819" t="s">
        <v>2</v>
      </c>
      <c r="E2738" s="863" t="s">
        <v>2699</v>
      </c>
      <c r="F2738" s="832" t="s">
        <v>35</v>
      </c>
      <c r="G2738" s="833" t="s">
        <v>19</v>
      </c>
      <c r="H2738" s="833" t="s">
        <v>19</v>
      </c>
      <c r="I2738" s="17"/>
      <c r="J2738" s="17"/>
      <c r="K2738" s="62" t="s">
        <v>21</v>
      </c>
      <c r="L2738" s="59" t="s">
        <v>3</v>
      </c>
      <c r="M2738" s="51" t="s">
        <v>3765</v>
      </c>
      <c r="N2738" s="52" t="s">
        <v>494</v>
      </c>
      <c r="O2738" s="824"/>
      <c r="P2738" s="271"/>
      <c r="Q2738" s="825"/>
      <c r="R2738" s="826"/>
      <c r="S2738" s="827"/>
      <c r="T2738" s="828"/>
      <c r="U2738" s="829"/>
      <c r="V2738" s="830"/>
      <c r="W2738" s="824" t="s">
        <v>4687</v>
      </c>
      <c r="X2738" s="824"/>
      <c r="Y2738" s="706"/>
      <c r="Z2738" s="824"/>
    </row>
    <row r="2739" spans="1:26">
      <c r="A2739" s="888" t="s">
        <v>2205</v>
      </c>
      <c r="B2739" s="817" t="s">
        <v>3110</v>
      </c>
      <c r="C2739" s="831" t="s">
        <v>2</v>
      </c>
      <c r="D2739" s="819" t="str">
        <f t="shared" ref="D2739" si="2722">B2739&amp;" "&amp;" "&amp;C2739</f>
        <v>SP-066  ダイ</v>
      </c>
      <c r="E2739" s="863" t="s">
        <v>2699</v>
      </c>
      <c r="F2739" s="821" t="s">
        <v>34</v>
      </c>
      <c r="G2739" s="833" t="s">
        <v>19</v>
      </c>
      <c r="H2739" s="833" t="s">
        <v>19</v>
      </c>
      <c r="I2739" s="17"/>
      <c r="J2739" s="17"/>
      <c r="K2739" s="62" t="s">
        <v>21</v>
      </c>
      <c r="L2739" s="59" t="s">
        <v>105</v>
      </c>
      <c r="M2739" s="51" t="s">
        <v>3766</v>
      </c>
      <c r="N2739" s="52" t="s">
        <v>491</v>
      </c>
      <c r="O2739" s="824"/>
      <c r="P2739" s="271"/>
      <c r="Q2739" s="825">
        <v>2000</v>
      </c>
      <c r="R2739" s="826">
        <v>1400</v>
      </c>
      <c r="S2739" s="827">
        <v>720</v>
      </c>
      <c r="T2739" s="828">
        <v>1050</v>
      </c>
      <c r="U2739" s="829">
        <v>850</v>
      </c>
      <c r="V2739" s="830">
        <f t="shared" ref="V2739" si="2723">SUM(Q2739:U2740)</f>
        <v>6020</v>
      </c>
      <c r="W2739" s="824" t="s">
        <v>3389</v>
      </c>
      <c r="X2739" s="824"/>
      <c r="Y2739" s="706"/>
      <c r="Z2739" s="824"/>
    </row>
    <row r="2740" spans="1:26">
      <c r="A2740" s="888" t="s">
        <v>2205</v>
      </c>
      <c r="B2740" s="817"/>
      <c r="C2740" s="831" t="s">
        <v>2</v>
      </c>
      <c r="D2740" s="819" t="s">
        <v>2</v>
      </c>
      <c r="E2740" s="863" t="s">
        <v>2699</v>
      </c>
      <c r="F2740" s="821" t="s">
        <v>34</v>
      </c>
      <c r="G2740" s="833" t="s">
        <v>19</v>
      </c>
      <c r="H2740" s="833" t="s">
        <v>19</v>
      </c>
      <c r="I2740" s="17"/>
      <c r="J2740" s="17"/>
      <c r="K2740" s="7" t="s">
        <v>37</v>
      </c>
      <c r="L2740" s="59" t="s">
        <v>98</v>
      </c>
      <c r="M2740" s="51" t="s">
        <v>3767</v>
      </c>
      <c r="N2740" s="52" t="s">
        <v>490</v>
      </c>
      <c r="O2740" s="824"/>
      <c r="P2740" s="271"/>
      <c r="Q2740" s="825"/>
      <c r="R2740" s="826"/>
      <c r="S2740" s="827"/>
      <c r="T2740" s="828"/>
      <c r="U2740" s="829"/>
      <c r="V2740" s="830"/>
      <c r="W2740" s="824" t="s">
        <v>3389</v>
      </c>
      <c r="X2740" s="824"/>
      <c r="Y2740" s="706"/>
      <c r="Z2740" s="824"/>
    </row>
    <row r="2741" spans="1:26">
      <c r="A2741" s="860" t="s">
        <v>2207</v>
      </c>
      <c r="B2741" s="817" t="s">
        <v>3111</v>
      </c>
      <c r="C2741" s="831" t="s">
        <v>3370</v>
      </c>
      <c r="D2741" s="819" t="str">
        <f t="shared" ref="D2741" si="2724">B2741&amp;" "&amp;" "&amp;C2741</f>
        <v>SP-067  アバン (勇者アバン)</v>
      </c>
      <c r="E2741" s="863" t="s">
        <v>2699</v>
      </c>
      <c r="F2741" s="821" t="s">
        <v>34</v>
      </c>
      <c r="G2741" s="833" t="s">
        <v>19</v>
      </c>
      <c r="H2741" s="833" t="s">
        <v>19</v>
      </c>
      <c r="I2741" s="15"/>
      <c r="J2741" s="15"/>
      <c r="K2741" s="62" t="s">
        <v>21</v>
      </c>
      <c r="L2741" s="59" t="s">
        <v>270</v>
      </c>
      <c r="M2741" s="51" t="s">
        <v>3768</v>
      </c>
      <c r="N2741" s="54" t="s">
        <v>494</v>
      </c>
      <c r="O2741" s="824"/>
      <c r="P2741" s="271"/>
      <c r="Q2741" s="825">
        <v>1870</v>
      </c>
      <c r="R2741" s="826">
        <v>1020</v>
      </c>
      <c r="S2741" s="827">
        <v>980</v>
      </c>
      <c r="T2741" s="828">
        <v>970</v>
      </c>
      <c r="U2741" s="829">
        <v>940</v>
      </c>
      <c r="V2741" s="830">
        <f t="shared" ref="V2741" si="2725">SUM(Q2741:U2742)</f>
        <v>5780</v>
      </c>
      <c r="W2741" s="824"/>
      <c r="X2741" s="824"/>
      <c r="Y2741" s="859" t="s">
        <v>5511</v>
      </c>
      <c r="Z2741" s="824"/>
    </row>
    <row r="2742" spans="1:26">
      <c r="A2742" s="860" t="s">
        <v>2207</v>
      </c>
      <c r="B2742" s="817"/>
      <c r="C2742" s="831" t="s">
        <v>3370</v>
      </c>
      <c r="D2742" s="819" t="s">
        <v>2</v>
      </c>
      <c r="E2742" s="863" t="s">
        <v>2699</v>
      </c>
      <c r="F2742" s="821" t="s">
        <v>34</v>
      </c>
      <c r="G2742" s="833" t="s">
        <v>19</v>
      </c>
      <c r="H2742" s="833" t="s">
        <v>19</v>
      </c>
      <c r="I2742" s="15"/>
      <c r="J2742" s="15"/>
      <c r="K2742" s="58" t="s">
        <v>21</v>
      </c>
      <c r="L2742" s="56" t="s">
        <v>131</v>
      </c>
      <c r="M2742" s="51" t="s">
        <v>3769</v>
      </c>
      <c r="N2742" s="54" t="s">
        <v>491</v>
      </c>
      <c r="O2742" s="824"/>
      <c r="P2742" s="271"/>
      <c r="Q2742" s="825"/>
      <c r="R2742" s="826"/>
      <c r="S2742" s="827"/>
      <c r="T2742" s="828"/>
      <c r="U2742" s="829"/>
      <c r="V2742" s="830"/>
      <c r="W2742" s="824"/>
      <c r="X2742" s="824"/>
      <c r="Y2742" s="859"/>
      <c r="Z2742" s="824"/>
    </row>
    <row r="2743" spans="1:26">
      <c r="A2743" s="817" t="s">
        <v>2695</v>
      </c>
      <c r="B2743" s="817" t="s">
        <v>3112</v>
      </c>
      <c r="C2743" s="831" t="s">
        <v>2</v>
      </c>
      <c r="D2743" s="819" t="str">
        <f t="shared" ref="D2743" si="2726">B2743&amp;" "&amp;" "&amp;C2743</f>
        <v>SP-068  ダイ</v>
      </c>
      <c r="E2743" s="863" t="s">
        <v>2699</v>
      </c>
      <c r="F2743" s="821" t="s">
        <v>34</v>
      </c>
      <c r="G2743" s="833" t="s">
        <v>19</v>
      </c>
      <c r="H2743" s="833" t="s">
        <v>19</v>
      </c>
      <c r="I2743" s="845"/>
      <c r="J2743" s="845"/>
      <c r="K2743" s="62" t="s">
        <v>21</v>
      </c>
      <c r="L2743" s="59" t="s">
        <v>105</v>
      </c>
      <c r="M2743" s="51" t="s">
        <v>2097</v>
      </c>
      <c r="N2743" s="52" t="s">
        <v>490</v>
      </c>
      <c r="O2743" s="824"/>
      <c r="P2743" s="271"/>
      <c r="Q2743" s="825">
        <v>1790</v>
      </c>
      <c r="R2743" s="826">
        <v>1320</v>
      </c>
      <c r="S2743" s="827">
        <v>490</v>
      </c>
      <c r="T2743" s="828">
        <v>970</v>
      </c>
      <c r="U2743" s="829">
        <v>810</v>
      </c>
      <c r="V2743" s="830">
        <f t="shared" ref="V2743" si="2727">SUM(Q2743:U2744)</f>
        <v>5380</v>
      </c>
      <c r="W2743" s="824" t="s">
        <v>3389</v>
      </c>
      <c r="X2743" s="824"/>
      <c r="Y2743" s="859" t="s">
        <v>5528</v>
      </c>
      <c r="Z2743" s="824"/>
    </row>
    <row r="2744" spans="1:26">
      <c r="A2744" s="817" t="s">
        <v>2695</v>
      </c>
      <c r="B2744" s="817"/>
      <c r="C2744" s="831" t="s">
        <v>2</v>
      </c>
      <c r="D2744" s="819" t="s">
        <v>2</v>
      </c>
      <c r="E2744" s="863" t="s">
        <v>2699</v>
      </c>
      <c r="F2744" s="821" t="s">
        <v>34</v>
      </c>
      <c r="G2744" s="833" t="s">
        <v>19</v>
      </c>
      <c r="H2744" s="833" t="s">
        <v>19</v>
      </c>
      <c r="I2744" s="845"/>
      <c r="J2744" s="845"/>
      <c r="K2744" s="11" t="s">
        <v>81</v>
      </c>
      <c r="L2744" s="59" t="s">
        <v>81</v>
      </c>
      <c r="M2744" s="51" t="s">
        <v>2054</v>
      </c>
      <c r="N2744" s="53" t="s">
        <v>491</v>
      </c>
      <c r="O2744" s="824"/>
      <c r="P2744" s="271"/>
      <c r="Q2744" s="825"/>
      <c r="R2744" s="826"/>
      <c r="S2744" s="827"/>
      <c r="T2744" s="828"/>
      <c r="U2744" s="829"/>
      <c r="V2744" s="830"/>
      <c r="W2744" s="824" t="s">
        <v>3389</v>
      </c>
      <c r="X2744" s="824"/>
      <c r="Y2744" s="859"/>
      <c r="Z2744" s="824"/>
    </row>
    <row r="2745" spans="1:26">
      <c r="A2745" s="817" t="s">
        <v>2695</v>
      </c>
      <c r="B2745" s="817" t="s">
        <v>3113</v>
      </c>
      <c r="C2745" s="831" t="s">
        <v>2</v>
      </c>
      <c r="D2745" s="819" t="str">
        <f t="shared" ref="D2745" si="2728">B2745&amp;" "&amp;" "&amp;C2745</f>
        <v>SP-069  ダイ</v>
      </c>
      <c r="E2745" s="863" t="s">
        <v>2699</v>
      </c>
      <c r="F2745" s="821" t="s">
        <v>34</v>
      </c>
      <c r="G2745" s="833" t="s">
        <v>19</v>
      </c>
      <c r="H2745" s="833" t="s">
        <v>19</v>
      </c>
      <c r="I2745" s="845"/>
      <c r="J2745" s="845"/>
      <c r="K2745" s="58" t="s">
        <v>21</v>
      </c>
      <c r="L2745" s="56" t="s">
        <v>131</v>
      </c>
      <c r="M2745" s="51" t="s">
        <v>2098</v>
      </c>
      <c r="N2745" s="52" t="s">
        <v>491</v>
      </c>
      <c r="O2745" s="824"/>
      <c r="P2745" s="271"/>
      <c r="Q2745" s="825">
        <v>1880</v>
      </c>
      <c r="R2745" s="826">
        <v>1370</v>
      </c>
      <c r="S2745" s="827">
        <v>690</v>
      </c>
      <c r="T2745" s="828">
        <v>1040</v>
      </c>
      <c r="U2745" s="829">
        <v>850</v>
      </c>
      <c r="V2745" s="830">
        <f t="shared" ref="V2745" si="2729">SUM(Q2745:U2746)</f>
        <v>5830</v>
      </c>
      <c r="W2745" s="824" t="s">
        <v>3389</v>
      </c>
      <c r="X2745" s="824"/>
      <c r="Y2745" s="859" t="s">
        <v>5490</v>
      </c>
      <c r="Z2745" s="824"/>
    </row>
    <row r="2746" spans="1:26">
      <c r="A2746" s="817" t="s">
        <v>2695</v>
      </c>
      <c r="B2746" s="817"/>
      <c r="C2746" s="831" t="s">
        <v>2</v>
      </c>
      <c r="D2746" s="819" t="s">
        <v>2</v>
      </c>
      <c r="E2746" s="863" t="s">
        <v>2699</v>
      </c>
      <c r="F2746" s="821" t="s">
        <v>34</v>
      </c>
      <c r="G2746" s="833" t="s">
        <v>19</v>
      </c>
      <c r="H2746" s="833" t="s">
        <v>19</v>
      </c>
      <c r="I2746" s="845"/>
      <c r="J2746" s="845"/>
      <c r="K2746" s="62" t="s">
        <v>21</v>
      </c>
      <c r="L2746" s="59" t="s">
        <v>105</v>
      </c>
      <c r="M2746" s="51" t="s">
        <v>2099</v>
      </c>
      <c r="N2746" s="53" t="s">
        <v>490</v>
      </c>
      <c r="O2746" s="824"/>
      <c r="P2746" s="271"/>
      <c r="Q2746" s="825"/>
      <c r="R2746" s="826"/>
      <c r="S2746" s="827"/>
      <c r="T2746" s="828"/>
      <c r="U2746" s="829"/>
      <c r="V2746" s="830"/>
      <c r="W2746" s="824" t="s">
        <v>3389</v>
      </c>
      <c r="X2746" s="824"/>
      <c r="Y2746" s="859"/>
      <c r="Z2746" s="824"/>
    </row>
    <row r="2747" spans="1:26">
      <c r="A2747" s="860" t="s">
        <v>2207</v>
      </c>
      <c r="B2747" s="817" t="s">
        <v>3114</v>
      </c>
      <c r="C2747" s="831" t="s">
        <v>2</v>
      </c>
      <c r="D2747" s="819" t="str">
        <f t="shared" ref="D2747" si="2730">B2747&amp;" "&amp;" "&amp;C2747</f>
        <v>SP-070  ダイ</v>
      </c>
      <c r="E2747" s="863" t="s">
        <v>2699</v>
      </c>
      <c r="F2747" s="821" t="s">
        <v>34</v>
      </c>
      <c r="G2747" s="833" t="s">
        <v>19</v>
      </c>
      <c r="H2747" s="833" t="s">
        <v>19</v>
      </c>
      <c r="I2747" s="845"/>
      <c r="J2747" s="845"/>
      <c r="K2747" s="62" t="s">
        <v>21</v>
      </c>
      <c r="L2747" s="59" t="s">
        <v>105</v>
      </c>
      <c r="M2747" s="51" t="s">
        <v>2100</v>
      </c>
      <c r="N2747" s="52" t="s">
        <v>491</v>
      </c>
      <c r="O2747" s="824"/>
      <c r="P2747" s="271"/>
      <c r="Q2747" s="825">
        <v>1880</v>
      </c>
      <c r="R2747" s="826">
        <v>1300</v>
      </c>
      <c r="S2747" s="827">
        <v>760</v>
      </c>
      <c r="T2747" s="828">
        <v>1020</v>
      </c>
      <c r="U2747" s="829">
        <v>830</v>
      </c>
      <c r="V2747" s="830">
        <f t="shared" ref="V2747" si="2731">SUM(Q2747:U2748)</f>
        <v>5790</v>
      </c>
      <c r="W2747" s="824" t="s">
        <v>3389</v>
      </c>
      <c r="X2747" s="824"/>
      <c r="Y2747" s="859" t="s">
        <v>5526</v>
      </c>
      <c r="Z2747" s="824"/>
    </row>
    <row r="2748" spans="1:26">
      <c r="A2748" s="860" t="s">
        <v>2207</v>
      </c>
      <c r="B2748" s="817"/>
      <c r="C2748" s="831" t="s">
        <v>2</v>
      </c>
      <c r="D2748" s="819" t="s">
        <v>2</v>
      </c>
      <c r="E2748" s="863" t="s">
        <v>2699</v>
      </c>
      <c r="F2748" s="821" t="s">
        <v>34</v>
      </c>
      <c r="G2748" s="833" t="s">
        <v>19</v>
      </c>
      <c r="H2748" s="833" t="s">
        <v>19</v>
      </c>
      <c r="I2748" s="845"/>
      <c r="J2748" s="845"/>
      <c r="K2748" s="7" t="s">
        <v>37</v>
      </c>
      <c r="L2748" s="59" t="s">
        <v>98</v>
      </c>
      <c r="M2748" s="39" t="s">
        <v>2101</v>
      </c>
      <c r="N2748" s="53" t="s">
        <v>492</v>
      </c>
      <c r="O2748" s="824"/>
      <c r="P2748" s="271"/>
      <c r="Q2748" s="825"/>
      <c r="R2748" s="826"/>
      <c r="S2748" s="827"/>
      <c r="T2748" s="828"/>
      <c r="U2748" s="829"/>
      <c r="V2748" s="830"/>
      <c r="W2748" s="824" t="s">
        <v>3389</v>
      </c>
      <c r="X2748" s="824"/>
      <c r="Y2748" s="859"/>
      <c r="Z2748" s="824"/>
    </row>
    <row r="2749" spans="1:26">
      <c r="A2749" s="860" t="s">
        <v>2207</v>
      </c>
      <c r="B2749" s="817" t="s">
        <v>3115</v>
      </c>
      <c r="C2749" s="831" t="s">
        <v>172</v>
      </c>
      <c r="D2749" s="819" t="str">
        <f t="shared" ref="D2749" si="2732">B2749&amp;" "&amp;" "&amp;C2749</f>
        <v>SP-071  ヒュンケル</v>
      </c>
      <c r="E2749" s="863" t="s">
        <v>2699</v>
      </c>
      <c r="F2749" s="821" t="s">
        <v>34</v>
      </c>
      <c r="G2749" s="833" t="s">
        <v>19</v>
      </c>
      <c r="H2749" s="833" t="s">
        <v>19</v>
      </c>
      <c r="I2749" s="845"/>
      <c r="J2749" s="845"/>
      <c r="K2749" s="58" t="s">
        <v>21</v>
      </c>
      <c r="L2749" s="56" t="s">
        <v>131</v>
      </c>
      <c r="M2749" s="51" t="s">
        <v>3770</v>
      </c>
      <c r="N2749" s="52" t="s">
        <v>491</v>
      </c>
      <c r="O2749" s="824"/>
      <c r="P2749" s="271"/>
      <c r="Q2749" s="825">
        <v>1850</v>
      </c>
      <c r="R2749" s="826">
        <v>1330</v>
      </c>
      <c r="S2749" s="827">
        <v>560</v>
      </c>
      <c r="T2749" s="828">
        <v>920</v>
      </c>
      <c r="U2749" s="829">
        <v>1130</v>
      </c>
      <c r="V2749" s="830">
        <f t="shared" ref="V2749" si="2733">SUM(Q2749:U2750)</f>
        <v>5790</v>
      </c>
      <c r="W2749" s="378" t="s">
        <v>3389</v>
      </c>
      <c r="X2749" s="824"/>
      <c r="Y2749" s="859" t="s">
        <v>5497</v>
      </c>
      <c r="Z2749" s="824"/>
    </row>
    <row r="2750" spans="1:26">
      <c r="A2750" s="860" t="s">
        <v>2207</v>
      </c>
      <c r="B2750" s="817"/>
      <c r="C2750" s="831" t="s">
        <v>172</v>
      </c>
      <c r="D2750" s="819" t="s">
        <v>2</v>
      </c>
      <c r="E2750" s="863" t="s">
        <v>2699</v>
      </c>
      <c r="F2750" s="821" t="s">
        <v>34</v>
      </c>
      <c r="G2750" s="833" t="s">
        <v>19</v>
      </c>
      <c r="H2750" s="833" t="s">
        <v>19</v>
      </c>
      <c r="I2750" s="845"/>
      <c r="J2750" s="845"/>
      <c r="K2750" s="62" t="s">
        <v>21</v>
      </c>
      <c r="L2750" s="59" t="s">
        <v>105</v>
      </c>
      <c r="M2750" s="51" t="s">
        <v>2102</v>
      </c>
      <c r="N2750" s="53" t="s">
        <v>496</v>
      </c>
      <c r="O2750" s="824"/>
      <c r="P2750" s="271"/>
      <c r="Q2750" s="825"/>
      <c r="R2750" s="826"/>
      <c r="S2750" s="827"/>
      <c r="T2750" s="828"/>
      <c r="U2750" s="829"/>
      <c r="V2750" s="830"/>
      <c r="W2750" s="380" t="s">
        <v>4450</v>
      </c>
      <c r="X2750" s="824"/>
      <c r="Y2750" s="859"/>
      <c r="Z2750" s="824"/>
    </row>
    <row r="2751" spans="1:26">
      <c r="A2751" s="860" t="s">
        <v>2207</v>
      </c>
      <c r="B2751" s="817" t="s">
        <v>3116</v>
      </c>
      <c r="C2751" s="831" t="s">
        <v>183</v>
      </c>
      <c r="D2751" s="819" t="str">
        <f t="shared" ref="D2751" si="2734">B2751&amp;" "&amp;" "&amp;C2751</f>
        <v>SP-072  マァム</v>
      </c>
      <c r="E2751" s="863" t="s">
        <v>2699</v>
      </c>
      <c r="F2751" s="821" t="s">
        <v>34</v>
      </c>
      <c r="G2751" s="833" t="s">
        <v>19</v>
      </c>
      <c r="H2751" s="833" t="s">
        <v>19</v>
      </c>
      <c r="I2751" s="845"/>
      <c r="J2751" s="845"/>
      <c r="K2751" s="58" t="s">
        <v>21</v>
      </c>
      <c r="L2751" s="56" t="s">
        <v>131</v>
      </c>
      <c r="M2751" s="51" t="s">
        <v>2103</v>
      </c>
      <c r="N2751" s="52" t="s">
        <v>491</v>
      </c>
      <c r="O2751" s="824"/>
      <c r="P2751" s="271"/>
      <c r="Q2751" s="825">
        <v>1900</v>
      </c>
      <c r="R2751" s="826">
        <v>1230</v>
      </c>
      <c r="S2751" s="827">
        <v>780</v>
      </c>
      <c r="T2751" s="828">
        <v>1200</v>
      </c>
      <c r="U2751" s="829">
        <v>930</v>
      </c>
      <c r="V2751" s="830">
        <f t="shared" ref="V2751" si="2735">SUM(Q2751:U2752)</f>
        <v>6040</v>
      </c>
      <c r="W2751" s="824" t="s">
        <v>3389</v>
      </c>
      <c r="X2751" s="824"/>
      <c r="Y2751" s="859" t="s">
        <v>5512</v>
      </c>
      <c r="Z2751" s="824"/>
    </row>
    <row r="2752" spans="1:26">
      <c r="A2752" s="860" t="s">
        <v>2207</v>
      </c>
      <c r="B2752" s="817"/>
      <c r="C2752" s="831" t="s">
        <v>183</v>
      </c>
      <c r="D2752" s="819" t="s">
        <v>2</v>
      </c>
      <c r="E2752" s="863" t="s">
        <v>2699</v>
      </c>
      <c r="F2752" s="821" t="s">
        <v>34</v>
      </c>
      <c r="G2752" s="833" t="s">
        <v>19</v>
      </c>
      <c r="H2752" s="833" t="s">
        <v>19</v>
      </c>
      <c r="I2752" s="845"/>
      <c r="J2752" s="845"/>
      <c r="K2752" s="62" t="s">
        <v>21</v>
      </c>
      <c r="L2752" s="59" t="s">
        <v>105</v>
      </c>
      <c r="M2752" s="51" t="s">
        <v>1800</v>
      </c>
      <c r="N2752" s="53" t="s">
        <v>491</v>
      </c>
      <c r="O2752" s="824"/>
      <c r="P2752" s="271"/>
      <c r="Q2752" s="825"/>
      <c r="R2752" s="826"/>
      <c r="S2752" s="827"/>
      <c r="T2752" s="828"/>
      <c r="U2752" s="829"/>
      <c r="V2752" s="830"/>
      <c r="W2752" s="824" t="s">
        <v>3389</v>
      </c>
      <c r="X2752" s="824"/>
      <c r="Y2752" s="859"/>
      <c r="Z2752" s="824"/>
    </row>
    <row r="2753" spans="1:26">
      <c r="A2753" s="817" t="s">
        <v>2695</v>
      </c>
      <c r="B2753" s="817" t="s">
        <v>3117</v>
      </c>
      <c r="C2753" s="831" t="s">
        <v>172</v>
      </c>
      <c r="D2753" s="819" t="str">
        <f t="shared" ref="D2753" si="2736">B2753&amp;" "&amp;" "&amp;C2753</f>
        <v>SP-073  ヒュンケル</v>
      </c>
      <c r="E2753" s="863" t="s">
        <v>2699</v>
      </c>
      <c r="F2753" s="821" t="s">
        <v>34</v>
      </c>
      <c r="G2753" s="833" t="s">
        <v>19</v>
      </c>
      <c r="H2753" s="833" t="s">
        <v>19</v>
      </c>
      <c r="I2753" s="845"/>
      <c r="J2753" s="845"/>
      <c r="K2753" s="7" t="s">
        <v>37</v>
      </c>
      <c r="L2753" s="59" t="s">
        <v>98</v>
      </c>
      <c r="M2753" s="51" t="s">
        <v>2104</v>
      </c>
      <c r="N2753" s="52" t="s">
        <v>492</v>
      </c>
      <c r="O2753" s="824"/>
      <c r="P2753" s="271"/>
      <c r="Q2753" s="825">
        <v>1970</v>
      </c>
      <c r="R2753" s="826">
        <v>1370</v>
      </c>
      <c r="S2753" s="827">
        <v>590</v>
      </c>
      <c r="T2753" s="828">
        <v>910</v>
      </c>
      <c r="U2753" s="829">
        <v>1210</v>
      </c>
      <c r="V2753" s="830">
        <f t="shared" ref="V2753" si="2737">SUM(Q2753:U2754)</f>
        <v>6050</v>
      </c>
      <c r="W2753" s="378" t="s">
        <v>3389</v>
      </c>
      <c r="X2753" s="824"/>
      <c r="Y2753" s="859" t="s">
        <v>5489</v>
      </c>
      <c r="Z2753" s="824"/>
    </row>
    <row r="2754" spans="1:26">
      <c r="A2754" s="817" t="s">
        <v>2695</v>
      </c>
      <c r="B2754" s="817"/>
      <c r="C2754" s="831" t="s">
        <v>172</v>
      </c>
      <c r="D2754" s="819" t="s">
        <v>2</v>
      </c>
      <c r="E2754" s="863" t="s">
        <v>2699</v>
      </c>
      <c r="F2754" s="821" t="s">
        <v>34</v>
      </c>
      <c r="G2754" s="833" t="s">
        <v>19</v>
      </c>
      <c r="H2754" s="833" t="s">
        <v>19</v>
      </c>
      <c r="I2754" s="845"/>
      <c r="J2754" s="845"/>
      <c r="K2754" s="62" t="s">
        <v>21</v>
      </c>
      <c r="L2754" s="59" t="s">
        <v>3</v>
      </c>
      <c r="M2754" s="51" t="s">
        <v>3771</v>
      </c>
      <c r="N2754" s="53" t="s">
        <v>494</v>
      </c>
      <c r="O2754" s="824"/>
      <c r="P2754" s="271"/>
      <c r="Q2754" s="825"/>
      <c r="R2754" s="826"/>
      <c r="S2754" s="827"/>
      <c r="T2754" s="828"/>
      <c r="U2754" s="829"/>
      <c r="V2754" s="830"/>
      <c r="W2754" s="380" t="s">
        <v>4450</v>
      </c>
      <c r="X2754" s="824"/>
      <c r="Y2754" s="859"/>
      <c r="Z2754" s="824"/>
    </row>
    <row r="2755" spans="1:26">
      <c r="A2755" s="866" t="s">
        <v>2696</v>
      </c>
      <c r="B2755" s="817" t="s">
        <v>3118</v>
      </c>
      <c r="C2755" s="831" t="s">
        <v>2</v>
      </c>
      <c r="D2755" s="819" t="str">
        <f t="shared" ref="D2755" si="2738">B2755&amp;" "&amp;" "&amp;C2755</f>
        <v>SP-074  ダイ</v>
      </c>
      <c r="E2755" s="889" t="s">
        <v>4428</v>
      </c>
      <c r="F2755" s="821" t="s">
        <v>34</v>
      </c>
      <c r="G2755" s="833" t="s">
        <v>19</v>
      </c>
      <c r="H2755" s="833" t="s">
        <v>19</v>
      </c>
      <c r="I2755" s="845"/>
      <c r="J2755" s="845"/>
      <c r="K2755" s="58" t="s">
        <v>21</v>
      </c>
      <c r="L2755" s="56" t="s">
        <v>131</v>
      </c>
      <c r="M2755" s="51" t="s">
        <v>2105</v>
      </c>
      <c r="N2755" s="52" t="s">
        <v>491</v>
      </c>
      <c r="O2755" s="824"/>
      <c r="P2755" s="271"/>
      <c r="Q2755" s="825">
        <v>2320</v>
      </c>
      <c r="R2755" s="826">
        <v>1600</v>
      </c>
      <c r="S2755" s="827">
        <v>940</v>
      </c>
      <c r="T2755" s="828">
        <v>1320</v>
      </c>
      <c r="U2755" s="829">
        <v>1010</v>
      </c>
      <c r="V2755" s="830">
        <f t="shared" ref="V2755" si="2739">SUM(Q2755:U2756)</f>
        <v>7190</v>
      </c>
      <c r="W2755" s="824" t="s">
        <v>3389</v>
      </c>
      <c r="X2755" s="824"/>
      <c r="Y2755" s="859" t="s">
        <v>5481</v>
      </c>
      <c r="Z2755" s="824"/>
    </row>
    <row r="2756" spans="1:26">
      <c r="A2756" s="866" t="s">
        <v>2696</v>
      </c>
      <c r="B2756" s="817"/>
      <c r="C2756" s="831" t="s">
        <v>2</v>
      </c>
      <c r="D2756" s="819" t="s">
        <v>2</v>
      </c>
      <c r="E2756" s="889" t="s">
        <v>4428</v>
      </c>
      <c r="F2756" s="821" t="s">
        <v>34</v>
      </c>
      <c r="G2756" s="833" t="s">
        <v>19</v>
      </c>
      <c r="H2756" s="833" t="s">
        <v>19</v>
      </c>
      <c r="I2756" s="845"/>
      <c r="J2756" s="845"/>
      <c r="K2756" s="7" t="s">
        <v>37</v>
      </c>
      <c r="L2756" s="59" t="s">
        <v>98</v>
      </c>
      <c r="M2756" s="51" t="s">
        <v>2106</v>
      </c>
      <c r="N2756" s="53" t="s">
        <v>490</v>
      </c>
      <c r="O2756" s="824"/>
      <c r="P2756" s="271"/>
      <c r="Q2756" s="825"/>
      <c r="R2756" s="826"/>
      <c r="S2756" s="827"/>
      <c r="T2756" s="828"/>
      <c r="U2756" s="829"/>
      <c r="V2756" s="830"/>
      <c r="W2756" s="824" t="s">
        <v>3389</v>
      </c>
      <c r="X2756" s="824"/>
      <c r="Y2756" s="859"/>
      <c r="Z2756" s="824"/>
    </row>
    <row r="2757" spans="1:26">
      <c r="A2757" s="860" t="s">
        <v>2207</v>
      </c>
      <c r="B2757" s="817" t="s">
        <v>3119</v>
      </c>
      <c r="C2757" s="831" t="s">
        <v>187</v>
      </c>
      <c r="D2757" s="819" t="str">
        <f t="shared" ref="D2757" si="2740">B2757&amp;" "&amp;" "&amp;C2757</f>
        <v>SP-075  ミストバーン</v>
      </c>
      <c r="E2757" s="863" t="s">
        <v>2699</v>
      </c>
      <c r="F2757" s="851" t="s">
        <v>78</v>
      </c>
      <c r="G2757" s="833" t="s">
        <v>19</v>
      </c>
      <c r="H2757" s="833" t="s">
        <v>19</v>
      </c>
      <c r="I2757" s="845"/>
      <c r="J2757" s="845"/>
      <c r="K2757" s="62" t="s">
        <v>21</v>
      </c>
      <c r="L2757" s="59" t="s">
        <v>270</v>
      </c>
      <c r="M2757" s="51" t="s">
        <v>2177</v>
      </c>
      <c r="N2757" s="52" t="s">
        <v>491</v>
      </c>
      <c r="O2757" s="824"/>
      <c r="P2757" s="271"/>
      <c r="Q2757" s="825">
        <v>1880</v>
      </c>
      <c r="R2757" s="826">
        <v>1230</v>
      </c>
      <c r="S2757" s="827">
        <v>1140</v>
      </c>
      <c r="T2757" s="828">
        <v>840</v>
      </c>
      <c r="U2757" s="829">
        <v>950</v>
      </c>
      <c r="V2757" s="830">
        <f t="shared" ref="V2757" si="2741">SUM(Q2757:U2758)</f>
        <v>6040</v>
      </c>
      <c r="W2757" s="824" t="s">
        <v>4687</v>
      </c>
      <c r="X2757" s="824"/>
      <c r="Y2757" s="859" t="s">
        <v>5514</v>
      </c>
      <c r="Z2757" s="824"/>
    </row>
    <row r="2758" spans="1:26">
      <c r="A2758" s="860" t="s">
        <v>2207</v>
      </c>
      <c r="B2758" s="817"/>
      <c r="C2758" s="831" t="s">
        <v>187</v>
      </c>
      <c r="D2758" s="819" t="s">
        <v>2</v>
      </c>
      <c r="E2758" s="863" t="s">
        <v>2699</v>
      </c>
      <c r="F2758" s="851" t="s">
        <v>78</v>
      </c>
      <c r="G2758" s="833" t="s">
        <v>19</v>
      </c>
      <c r="H2758" s="833" t="s">
        <v>19</v>
      </c>
      <c r="I2758" s="845"/>
      <c r="J2758" s="845"/>
      <c r="K2758" s="7" t="s">
        <v>37</v>
      </c>
      <c r="L2758" s="59" t="s">
        <v>98</v>
      </c>
      <c r="M2758" s="51" t="s">
        <v>2107</v>
      </c>
      <c r="N2758" s="53" t="s">
        <v>492</v>
      </c>
      <c r="O2758" s="824"/>
      <c r="P2758" s="271"/>
      <c r="Q2758" s="825"/>
      <c r="R2758" s="826"/>
      <c r="S2758" s="827"/>
      <c r="T2758" s="828"/>
      <c r="U2758" s="829"/>
      <c r="V2758" s="830"/>
      <c r="W2758" s="824" t="s">
        <v>4687</v>
      </c>
      <c r="X2758" s="824"/>
      <c r="Y2758" s="859"/>
      <c r="Z2758" s="824"/>
    </row>
    <row r="2759" spans="1:26" ht="13.15" customHeight="1">
      <c r="A2759" s="888" t="s">
        <v>2198</v>
      </c>
      <c r="B2759" s="817" t="s">
        <v>3120</v>
      </c>
      <c r="C2759" s="831" t="s">
        <v>4</v>
      </c>
      <c r="D2759" s="819" t="str">
        <f t="shared" ref="D2759" si="2742">B2759&amp;" "&amp;" "&amp;C2759</f>
        <v>SP-076  クロコダイン</v>
      </c>
      <c r="E2759" s="863" t="s">
        <v>2699</v>
      </c>
      <c r="F2759" s="821" t="s">
        <v>34</v>
      </c>
      <c r="G2759" s="842" t="s">
        <v>89</v>
      </c>
      <c r="H2759" s="833" t="s">
        <v>19</v>
      </c>
      <c r="I2759" s="845"/>
      <c r="J2759" s="845"/>
      <c r="K2759" s="58" t="s">
        <v>21</v>
      </c>
      <c r="L2759" s="56" t="s">
        <v>131</v>
      </c>
      <c r="M2759" s="51" t="s">
        <v>3772</v>
      </c>
      <c r="N2759" s="52" t="s">
        <v>496</v>
      </c>
      <c r="O2759" s="824"/>
      <c r="P2759" s="271"/>
      <c r="Q2759" s="825">
        <v>2400</v>
      </c>
      <c r="R2759" s="826">
        <v>1450</v>
      </c>
      <c r="S2759" s="827">
        <v>590</v>
      </c>
      <c r="T2759" s="828">
        <v>790</v>
      </c>
      <c r="U2759" s="829">
        <v>1380</v>
      </c>
      <c r="V2759" s="830">
        <f t="shared" ref="V2759" si="2743">SUM(Q2759:U2760)</f>
        <v>6610</v>
      </c>
      <c r="W2759" s="824"/>
      <c r="X2759" s="824"/>
      <c r="Y2759" s="706"/>
      <c r="Z2759" s="824"/>
    </row>
    <row r="2760" spans="1:26">
      <c r="A2760" s="817" t="s">
        <v>2198</v>
      </c>
      <c r="B2760" s="817"/>
      <c r="C2760" s="831" t="s">
        <v>4</v>
      </c>
      <c r="D2760" s="819" t="s">
        <v>2</v>
      </c>
      <c r="E2760" s="863" t="s">
        <v>2699</v>
      </c>
      <c r="F2760" s="821" t="s">
        <v>34</v>
      </c>
      <c r="G2760" s="842" t="s">
        <v>89</v>
      </c>
      <c r="H2760" s="833" t="s">
        <v>19</v>
      </c>
      <c r="I2760" s="845"/>
      <c r="J2760" s="845"/>
      <c r="K2760" s="62" t="s">
        <v>21</v>
      </c>
      <c r="L2760" s="59" t="s">
        <v>3</v>
      </c>
      <c r="M2760" s="51" t="s">
        <v>2182</v>
      </c>
      <c r="N2760" s="53" t="s">
        <v>494</v>
      </c>
      <c r="O2760" s="824"/>
      <c r="P2760" s="271"/>
      <c r="Q2760" s="825"/>
      <c r="R2760" s="826"/>
      <c r="S2760" s="827"/>
      <c r="T2760" s="828"/>
      <c r="U2760" s="829"/>
      <c r="V2760" s="830"/>
      <c r="W2760" s="824"/>
      <c r="X2760" s="824"/>
      <c r="Y2760" s="706"/>
      <c r="Z2760" s="824"/>
    </row>
    <row r="2761" spans="1:26" ht="13.15" customHeight="1">
      <c r="A2761" s="888" t="s">
        <v>2198</v>
      </c>
      <c r="B2761" s="817" t="s">
        <v>3121</v>
      </c>
      <c r="C2761" s="831" t="s">
        <v>172</v>
      </c>
      <c r="D2761" s="819" t="str">
        <f t="shared" ref="D2761" si="2744">B2761&amp;" "&amp;" "&amp;C2761</f>
        <v>SP-077  ヒュンケル</v>
      </c>
      <c r="E2761" s="863" t="s">
        <v>2699</v>
      </c>
      <c r="F2761" s="821" t="s">
        <v>34</v>
      </c>
      <c r="G2761" s="833" t="s">
        <v>19</v>
      </c>
      <c r="H2761" s="833" t="s">
        <v>19</v>
      </c>
      <c r="I2761" s="845"/>
      <c r="J2761" s="845"/>
      <c r="K2761" s="62" t="s">
        <v>21</v>
      </c>
      <c r="L2761" s="61" t="s">
        <v>205</v>
      </c>
      <c r="M2761" s="51" t="s">
        <v>3773</v>
      </c>
      <c r="N2761" s="52" t="s">
        <v>496</v>
      </c>
      <c r="O2761" s="824"/>
      <c r="P2761" s="271"/>
      <c r="Q2761" s="825">
        <v>2210</v>
      </c>
      <c r="R2761" s="826">
        <v>1410</v>
      </c>
      <c r="S2761" s="827">
        <v>630</v>
      </c>
      <c r="T2761" s="828">
        <v>1000</v>
      </c>
      <c r="U2761" s="829">
        <v>1350</v>
      </c>
      <c r="V2761" s="830">
        <f t="shared" ref="V2761" si="2745">SUM(Q2761:U2762)</f>
        <v>6600</v>
      </c>
      <c r="W2761" s="378" t="s">
        <v>3389</v>
      </c>
      <c r="X2761" s="824"/>
      <c r="Y2761" s="706"/>
      <c r="Z2761" s="824"/>
    </row>
    <row r="2762" spans="1:26">
      <c r="A2762" s="817" t="s">
        <v>2198</v>
      </c>
      <c r="B2762" s="817"/>
      <c r="C2762" s="831" t="s">
        <v>172</v>
      </c>
      <c r="D2762" s="819" t="s">
        <v>2</v>
      </c>
      <c r="E2762" s="863" t="s">
        <v>2699</v>
      </c>
      <c r="F2762" s="821" t="s">
        <v>34</v>
      </c>
      <c r="G2762" s="833" t="s">
        <v>19</v>
      </c>
      <c r="H2762" s="833" t="s">
        <v>19</v>
      </c>
      <c r="I2762" s="845"/>
      <c r="J2762" s="845"/>
      <c r="K2762" s="58" t="s">
        <v>21</v>
      </c>
      <c r="L2762" s="56" t="s">
        <v>131</v>
      </c>
      <c r="M2762" s="51" t="s">
        <v>2108</v>
      </c>
      <c r="N2762" s="53" t="s">
        <v>491</v>
      </c>
      <c r="O2762" s="824"/>
      <c r="P2762" s="271"/>
      <c r="Q2762" s="825"/>
      <c r="R2762" s="826"/>
      <c r="S2762" s="827"/>
      <c r="T2762" s="828"/>
      <c r="U2762" s="829"/>
      <c r="V2762" s="830"/>
      <c r="W2762" s="380" t="s">
        <v>4450</v>
      </c>
      <c r="X2762" s="824"/>
      <c r="Y2762" s="706"/>
      <c r="Z2762" s="824"/>
    </row>
    <row r="2763" spans="1:26" ht="13.15" customHeight="1">
      <c r="A2763" s="888" t="s">
        <v>2198</v>
      </c>
      <c r="B2763" s="817" t="s">
        <v>3122</v>
      </c>
      <c r="C2763" s="831" t="s">
        <v>183</v>
      </c>
      <c r="D2763" s="819" t="str">
        <f t="shared" ref="D2763" si="2746">B2763&amp;" "&amp;" "&amp;C2763</f>
        <v>SP-078  マァム</v>
      </c>
      <c r="E2763" s="863" t="s">
        <v>2699</v>
      </c>
      <c r="F2763" s="821" t="s">
        <v>34</v>
      </c>
      <c r="G2763" s="833" t="s">
        <v>19</v>
      </c>
      <c r="H2763" s="833" t="s">
        <v>19</v>
      </c>
      <c r="I2763" s="845"/>
      <c r="J2763" s="845"/>
      <c r="K2763" s="58" t="s">
        <v>21</v>
      </c>
      <c r="L2763" s="56" t="s">
        <v>131</v>
      </c>
      <c r="M2763" s="51" t="s">
        <v>2109</v>
      </c>
      <c r="N2763" s="52" t="s">
        <v>491</v>
      </c>
      <c r="O2763" s="824"/>
      <c r="P2763" s="271"/>
      <c r="Q2763" s="825">
        <v>2150</v>
      </c>
      <c r="R2763" s="826">
        <v>1340</v>
      </c>
      <c r="S2763" s="827">
        <v>850</v>
      </c>
      <c r="T2763" s="828">
        <v>1290</v>
      </c>
      <c r="U2763" s="829">
        <v>970</v>
      </c>
      <c r="V2763" s="830">
        <f t="shared" ref="V2763" si="2747">SUM(Q2763:U2764)</f>
        <v>6600</v>
      </c>
      <c r="W2763" s="824" t="s">
        <v>3389</v>
      </c>
      <c r="X2763" s="824"/>
      <c r="Y2763" s="706"/>
      <c r="Z2763" s="824"/>
    </row>
    <row r="2764" spans="1:26">
      <c r="A2764" s="817" t="s">
        <v>2198</v>
      </c>
      <c r="B2764" s="817"/>
      <c r="C2764" s="831" t="s">
        <v>183</v>
      </c>
      <c r="D2764" s="819" t="s">
        <v>2</v>
      </c>
      <c r="E2764" s="863" t="s">
        <v>2699</v>
      </c>
      <c r="F2764" s="821" t="s">
        <v>34</v>
      </c>
      <c r="G2764" s="833" t="s">
        <v>19</v>
      </c>
      <c r="H2764" s="833" t="s">
        <v>19</v>
      </c>
      <c r="I2764" s="845"/>
      <c r="J2764" s="845"/>
      <c r="K2764" s="58" t="s">
        <v>21</v>
      </c>
      <c r="L2764" s="56" t="s">
        <v>131</v>
      </c>
      <c r="M2764" s="51" t="s">
        <v>3774</v>
      </c>
      <c r="N2764" s="53" t="s">
        <v>494</v>
      </c>
      <c r="O2764" s="824"/>
      <c r="P2764" s="271"/>
      <c r="Q2764" s="825"/>
      <c r="R2764" s="826"/>
      <c r="S2764" s="827"/>
      <c r="T2764" s="828"/>
      <c r="U2764" s="829"/>
      <c r="V2764" s="830"/>
      <c r="W2764" s="824" t="s">
        <v>3389</v>
      </c>
      <c r="X2764" s="824"/>
      <c r="Y2764" s="706"/>
      <c r="Z2764" s="824"/>
    </row>
    <row r="2765" spans="1:26" ht="13.15" customHeight="1">
      <c r="A2765" s="888" t="s">
        <v>2198</v>
      </c>
      <c r="B2765" s="817" t="s">
        <v>3123</v>
      </c>
      <c r="C2765" s="831" t="s">
        <v>38</v>
      </c>
      <c r="D2765" s="819" t="str">
        <f t="shared" ref="D2765" si="2748">B2765&amp;" "&amp;" "&amp;C2765</f>
        <v>SP-079  ポップ</v>
      </c>
      <c r="E2765" s="863" t="s">
        <v>2699</v>
      </c>
      <c r="F2765" s="821" t="s">
        <v>34</v>
      </c>
      <c r="G2765" s="822" t="s">
        <v>40</v>
      </c>
      <c r="H2765" s="822" t="s">
        <v>40</v>
      </c>
      <c r="I2765" s="845"/>
      <c r="J2765" s="845"/>
      <c r="K2765" s="7" t="s">
        <v>37</v>
      </c>
      <c r="L2765" s="61" t="s">
        <v>205</v>
      </c>
      <c r="M2765" s="51" t="s">
        <v>3775</v>
      </c>
      <c r="N2765" s="52" t="s">
        <v>490</v>
      </c>
      <c r="O2765" s="824"/>
      <c r="P2765" s="271"/>
      <c r="Q2765" s="825">
        <v>2110</v>
      </c>
      <c r="R2765" s="826">
        <v>730</v>
      </c>
      <c r="S2765" s="827">
        <v>1600</v>
      </c>
      <c r="T2765" s="828">
        <v>1200</v>
      </c>
      <c r="U2765" s="829">
        <v>960</v>
      </c>
      <c r="V2765" s="830">
        <f t="shared" ref="V2765" si="2749">SUM(Q2765:U2766)</f>
        <v>6600</v>
      </c>
      <c r="W2765" s="824" t="s">
        <v>3389</v>
      </c>
      <c r="X2765" s="824"/>
      <c r="Y2765" s="706"/>
      <c r="Z2765" s="824" t="s">
        <v>4716</v>
      </c>
    </row>
    <row r="2766" spans="1:26">
      <c r="A2766" s="817" t="s">
        <v>2198</v>
      </c>
      <c r="B2766" s="817"/>
      <c r="C2766" s="831" t="s">
        <v>38</v>
      </c>
      <c r="D2766" s="819" t="s">
        <v>2</v>
      </c>
      <c r="E2766" s="863" t="s">
        <v>2699</v>
      </c>
      <c r="F2766" s="821" t="s">
        <v>34</v>
      </c>
      <c r="G2766" s="822" t="s">
        <v>40</v>
      </c>
      <c r="H2766" s="822" t="s">
        <v>40</v>
      </c>
      <c r="I2766" s="845"/>
      <c r="J2766" s="845"/>
      <c r="K2766" s="58" t="s">
        <v>21</v>
      </c>
      <c r="L2766" s="56" t="s">
        <v>131</v>
      </c>
      <c r="M2766" s="51" t="s">
        <v>2110</v>
      </c>
      <c r="N2766" s="53" t="s">
        <v>491</v>
      </c>
      <c r="O2766" s="824"/>
      <c r="P2766" s="271"/>
      <c r="Q2766" s="825"/>
      <c r="R2766" s="826"/>
      <c r="S2766" s="827"/>
      <c r="T2766" s="828"/>
      <c r="U2766" s="829"/>
      <c r="V2766" s="830"/>
      <c r="W2766" s="824" t="s">
        <v>3389</v>
      </c>
      <c r="X2766" s="824"/>
      <c r="Y2766" s="706"/>
      <c r="Z2766" s="824" t="s">
        <v>4716</v>
      </c>
    </row>
    <row r="2767" spans="1:26" ht="13.15" customHeight="1">
      <c r="A2767" s="888" t="s">
        <v>2198</v>
      </c>
      <c r="B2767" s="817" t="s">
        <v>3124</v>
      </c>
      <c r="C2767" s="831" t="s">
        <v>2</v>
      </c>
      <c r="D2767" s="819" t="str">
        <f t="shared" ref="D2767" si="2750">B2767&amp;" "&amp;" "&amp;C2767</f>
        <v>SP-080  ダイ</v>
      </c>
      <c r="E2767" s="881" t="s">
        <v>2701</v>
      </c>
      <c r="F2767" s="821" t="s">
        <v>34</v>
      </c>
      <c r="G2767" s="833" t="s">
        <v>19</v>
      </c>
      <c r="H2767" s="833" t="s">
        <v>19</v>
      </c>
      <c r="I2767" s="845"/>
      <c r="J2767" s="845"/>
      <c r="K2767" s="58" t="s">
        <v>21</v>
      </c>
      <c r="L2767" s="56" t="s">
        <v>131</v>
      </c>
      <c r="M2767" s="51" t="s">
        <v>2111</v>
      </c>
      <c r="N2767" s="52" t="s">
        <v>491</v>
      </c>
      <c r="O2767" s="824"/>
      <c r="P2767" s="271"/>
      <c r="Q2767" s="825">
        <v>2230</v>
      </c>
      <c r="R2767" s="826">
        <v>1610</v>
      </c>
      <c r="S2767" s="827">
        <v>960</v>
      </c>
      <c r="T2767" s="828">
        <v>1340</v>
      </c>
      <c r="U2767" s="829">
        <v>1070</v>
      </c>
      <c r="V2767" s="830">
        <f t="shared" ref="V2767" si="2751">SUM(Q2767:U2768)</f>
        <v>7210</v>
      </c>
      <c r="W2767" s="824" t="s">
        <v>3389</v>
      </c>
      <c r="X2767" s="824"/>
      <c r="Y2767" s="706"/>
      <c r="Z2767" s="824"/>
    </row>
    <row r="2768" spans="1:26">
      <c r="A2768" s="817" t="s">
        <v>2198</v>
      </c>
      <c r="B2768" s="817"/>
      <c r="C2768" s="831" t="s">
        <v>2</v>
      </c>
      <c r="D2768" s="819" t="s">
        <v>2</v>
      </c>
      <c r="E2768" s="881" t="s">
        <v>2701</v>
      </c>
      <c r="F2768" s="821" t="s">
        <v>34</v>
      </c>
      <c r="G2768" s="833" t="s">
        <v>19</v>
      </c>
      <c r="H2768" s="833" t="s">
        <v>19</v>
      </c>
      <c r="I2768" s="845"/>
      <c r="J2768" s="845"/>
      <c r="K2768" s="62" t="s">
        <v>21</v>
      </c>
      <c r="L2768" s="59" t="s">
        <v>105</v>
      </c>
      <c r="M2768" s="51" t="s">
        <v>1800</v>
      </c>
      <c r="N2768" s="53" t="s">
        <v>490</v>
      </c>
      <c r="O2768" s="824"/>
      <c r="P2768" s="271"/>
      <c r="Q2768" s="825"/>
      <c r="R2768" s="826"/>
      <c r="S2768" s="827"/>
      <c r="T2768" s="828"/>
      <c r="U2768" s="829"/>
      <c r="V2768" s="830"/>
      <c r="W2768" s="824" t="s">
        <v>3389</v>
      </c>
      <c r="X2768" s="824"/>
      <c r="Y2768" s="706"/>
      <c r="Z2768" s="824"/>
    </row>
    <row r="2769" spans="1:26" ht="13.15" customHeight="1">
      <c r="A2769" s="817" t="s">
        <v>2695</v>
      </c>
      <c r="B2769" s="817" t="s">
        <v>3125</v>
      </c>
      <c r="C2769" s="831" t="s">
        <v>2</v>
      </c>
      <c r="D2769" s="819" t="str">
        <f t="shared" ref="D2769" si="2752">B2769&amp;" "&amp;" "&amp;C2769</f>
        <v>SP-081  ダイ</v>
      </c>
      <c r="E2769" s="863" t="s">
        <v>2699</v>
      </c>
      <c r="F2769" s="821" t="s">
        <v>34</v>
      </c>
      <c r="G2769" s="833" t="s">
        <v>19</v>
      </c>
      <c r="H2769" s="833" t="s">
        <v>19</v>
      </c>
      <c r="I2769" s="845"/>
      <c r="J2769" s="845"/>
      <c r="K2769" s="62" t="s">
        <v>21</v>
      </c>
      <c r="L2769" s="59" t="s">
        <v>270</v>
      </c>
      <c r="M2769" s="51" t="s">
        <v>2112</v>
      </c>
      <c r="N2769" s="52" t="s">
        <v>491</v>
      </c>
      <c r="O2769" s="824"/>
      <c r="P2769" s="271"/>
      <c r="Q2769" s="825">
        <v>2170</v>
      </c>
      <c r="R2769" s="826">
        <v>1450</v>
      </c>
      <c r="S2769" s="827">
        <v>830</v>
      </c>
      <c r="T2769" s="828">
        <v>1120</v>
      </c>
      <c r="U2769" s="829">
        <v>910</v>
      </c>
      <c r="V2769" s="830">
        <f t="shared" ref="V2769" si="2753">SUM(Q2769:U2770)</f>
        <v>6480</v>
      </c>
      <c r="W2769" s="824" t="s">
        <v>3389</v>
      </c>
      <c r="X2769" s="824"/>
      <c r="Y2769" s="859" t="s">
        <v>5488</v>
      </c>
      <c r="Z2769" s="824"/>
    </row>
    <row r="2770" spans="1:26">
      <c r="A2770" s="817" t="s">
        <v>2695</v>
      </c>
      <c r="B2770" s="817"/>
      <c r="C2770" s="831" t="s">
        <v>2</v>
      </c>
      <c r="D2770" s="819" t="s">
        <v>2</v>
      </c>
      <c r="E2770" s="863" t="s">
        <v>2699</v>
      </c>
      <c r="F2770" s="821" t="s">
        <v>34</v>
      </c>
      <c r="G2770" s="833" t="s">
        <v>19</v>
      </c>
      <c r="H2770" s="833" t="s">
        <v>19</v>
      </c>
      <c r="I2770" s="845"/>
      <c r="J2770" s="845"/>
      <c r="K2770" s="58" t="s">
        <v>21</v>
      </c>
      <c r="L2770" s="56" t="s">
        <v>131</v>
      </c>
      <c r="M2770" s="51" t="s">
        <v>3776</v>
      </c>
      <c r="N2770" s="53" t="s">
        <v>494</v>
      </c>
      <c r="O2770" s="824"/>
      <c r="P2770" s="271"/>
      <c r="Q2770" s="825"/>
      <c r="R2770" s="826"/>
      <c r="S2770" s="827"/>
      <c r="T2770" s="828"/>
      <c r="U2770" s="829"/>
      <c r="V2770" s="830"/>
      <c r="W2770" s="824" t="s">
        <v>3389</v>
      </c>
      <c r="X2770" s="824"/>
      <c r="Y2770" s="859"/>
      <c r="Z2770" s="824"/>
    </row>
    <row r="2771" spans="1:26">
      <c r="A2771" s="860" t="s">
        <v>2207</v>
      </c>
      <c r="B2771" s="817" t="s">
        <v>3126</v>
      </c>
      <c r="C2771" s="818" t="s">
        <v>319</v>
      </c>
      <c r="D2771" s="819" t="str">
        <f t="shared" ref="D2771" si="2754">B2771&amp;" "&amp;" "&amp;C2771</f>
        <v>SP-082  超魔生物ハドラー</v>
      </c>
      <c r="E2771" s="863" t="s">
        <v>2699</v>
      </c>
      <c r="F2771" s="840" t="s">
        <v>74</v>
      </c>
      <c r="G2771" s="833" t="s">
        <v>19</v>
      </c>
      <c r="H2771" s="833" t="s">
        <v>19</v>
      </c>
      <c r="I2771" s="845"/>
      <c r="J2771" s="845"/>
      <c r="K2771" s="7" t="s">
        <v>37</v>
      </c>
      <c r="L2771" s="61" t="s">
        <v>205</v>
      </c>
      <c r="M2771" s="51" t="s">
        <v>960</v>
      </c>
      <c r="N2771" s="52" t="s">
        <v>490</v>
      </c>
      <c r="O2771" s="824"/>
      <c r="P2771" s="271"/>
      <c r="Q2771" s="825">
        <v>2050</v>
      </c>
      <c r="R2771" s="826">
        <v>1380</v>
      </c>
      <c r="S2771" s="827">
        <v>1070</v>
      </c>
      <c r="T2771" s="828">
        <v>940</v>
      </c>
      <c r="U2771" s="829">
        <v>1040</v>
      </c>
      <c r="V2771" s="830">
        <f t="shared" ref="V2771" si="2755">SUM(Q2771:U2772)</f>
        <v>6480</v>
      </c>
      <c r="W2771" s="824"/>
      <c r="X2771" s="824"/>
      <c r="Y2771" s="859" t="s">
        <v>5507</v>
      </c>
      <c r="Z2771" s="824"/>
    </row>
    <row r="2772" spans="1:26">
      <c r="A2772" s="860" t="s">
        <v>2207</v>
      </c>
      <c r="B2772" s="817"/>
      <c r="C2772" s="818" t="s">
        <v>319</v>
      </c>
      <c r="D2772" s="819" t="s">
        <v>2</v>
      </c>
      <c r="E2772" s="863" t="s">
        <v>2699</v>
      </c>
      <c r="F2772" s="840" t="s">
        <v>74</v>
      </c>
      <c r="G2772" s="833" t="s">
        <v>19</v>
      </c>
      <c r="H2772" s="833" t="s">
        <v>19</v>
      </c>
      <c r="I2772" s="845"/>
      <c r="J2772" s="845"/>
      <c r="K2772" s="11" t="s">
        <v>81</v>
      </c>
      <c r="L2772" s="59" t="s">
        <v>81</v>
      </c>
      <c r="M2772" s="51" t="s">
        <v>2034</v>
      </c>
      <c r="N2772" s="53" t="s">
        <v>492</v>
      </c>
      <c r="O2772" s="824"/>
      <c r="P2772" s="271"/>
      <c r="Q2772" s="825"/>
      <c r="R2772" s="826"/>
      <c r="S2772" s="827"/>
      <c r="T2772" s="828"/>
      <c r="U2772" s="829"/>
      <c r="V2772" s="830"/>
      <c r="W2772" s="824"/>
      <c r="X2772" s="824"/>
      <c r="Y2772" s="859"/>
      <c r="Z2772" s="824"/>
    </row>
    <row r="2773" spans="1:26">
      <c r="A2773" s="860" t="s">
        <v>2207</v>
      </c>
      <c r="B2773" s="817" t="s">
        <v>3127</v>
      </c>
      <c r="C2773" s="831" t="s">
        <v>189</v>
      </c>
      <c r="D2773" s="819" t="str">
        <f t="shared" ref="D2773" si="2756">B2773&amp;" "&amp;" "&amp;C2773</f>
        <v>SP-083  アバン</v>
      </c>
      <c r="E2773" s="863" t="s">
        <v>2699</v>
      </c>
      <c r="F2773" s="821" t="s">
        <v>34</v>
      </c>
      <c r="G2773" s="833" t="s">
        <v>19</v>
      </c>
      <c r="H2773" s="833" t="s">
        <v>19</v>
      </c>
      <c r="I2773" s="845"/>
      <c r="J2773" s="845"/>
      <c r="K2773" s="7" t="s">
        <v>37</v>
      </c>
      <c r="L2773" s="61" t="s">
        <v>205</v>
      </c>
      <c r="M2773" s="51" t="s">
        <v>2113</v>
      </c>
      <c r="N2773" s="52" t="s">
        <v>490</v>
      </c>
      <c r="O2773" s="824"/>
      <c r="P2773" s="271"/>
      <c r="Q2773" s="825">
        <v>2190</v>
      </c>
      <c r="R2773" s="826">
        <v>1100</v>
      </c>
      <c r="S2773" s="827">
        <v>1070</v>
      </c>
      <c r="T2773" s="828">
        <v>1020</v>
      </c>
      <c r="U2773" s="829">
        <v>1080</v>
      </c>
      <c r="V2773" s="830">
        <f t="shared" ref="V2773" si="2757">SUM(Q2773:U2774)</f>
        <v>6460</v>
      </c>
      <c r="W2773" s="824"/>
      <c r="X2773" s="824"/>
      <c r="Y2773" s="859" t="s">
        <v>5464</v>
      </c>
      <c r="Z2773" s="824"/>
    </row>
    <row r="2774" spans="1:26">
      <c r="A2774" s="860" t="s">
        <v>2207</v>
      </c>
      <c r="B2774" s="817"/>
      <c r="C2774" s="831" t="s">
        <v>189</v>
      </c>
      <c r="D2774" s="819" t="s">
        <v>2</v>
      </c>
      <c r="E2774" s="863" t="s">
        <v>2699</v>
      </c>
      <c r="F2774" s="821" t="s">
        <v>34</v>
      </c>
      <c r="G2774" s="833" t="s">
        <v>19</v>
      </c>
      <c r="H2774" s="833" t="s">
        <v>19</v>
      </c>
      <c r="I2774" s="845"/>
      <c r="J2774" s="845"/>
      <c r="K2774" s="62" t="s">
        <v>21</v>
      </c>
      <c r="L2774" s="59" t="s">
        <v>3</v>
      </c>
      <c r="M2774" s="51" t="s">
        <v>2183</v>
      </c>
      <c r="N2774" s="53" t="s">
        <v>491</v>
      </c>
      <c r="O2774" s="824"/>
      <c r="P2774" s="271"/>
      <c r="Q2774" s="825"/>
      <c r="R2774" s="826"/>
      <c r="S2774" s="827"/>
      <c r="T2774" s="828"/>
      <c r="U2774" s="829"/>
      <c r="V2774" s="830"/>
      <c r="W2774" s="824"/>
      <c r="X2774" s="824"/>
      <c r="Y2774" s="859"/>
      <c r="Z2774" s="824"/>
    </row>
    <row r="2775" spans="1:26">
      <c r="A2775" s="860" t="s">
        <v>2207</v>
      </c>
      <c r="B2775" s="817" t="s">
        <v>3128</v>
      </c>
      <c r="C2775" s="831" t="s">
        <v>2</v>
      </c>
      <c r="D2775" s="819" t="str">
        <f t="shared" ref="D2775" si="2758">B2775&amp;" "&amp;" "&amp;C2775</f>
        <v>SP-084  ダイ</v>
      </c>
      <c r="E2775" s="863" t="s">
        <v>2699</v>
      </c>
      <c r="F2775" s="821" t="s">
        <v>34</v>
      </c>
      <c r="G2775" s="833" t="s">
        <v>19</v>
      </c>
      <c r="H2775" s="833" t="s">
        <v>19</v>
      </c>
      <c r="I2775" s="845"/>
      <c r="J2775" s="845"/>
      <c r="K2775" s="58" t="s">
        <v>21</v>
      </c>
      <c r="L2775" s="56" t="s">
        <v>131</v>
      </c>
      <c r="M2775" s="51" t="s">
        <v>3776</v>
      </c>
      <c r="N2775" s="52" t="s">
        <v>494</v>
      </c>
      <c r="O2775" s="824"/>
      <c r="P2775" s="271"/>
      <c r="Q2775" s="825">
        <v>2120</v>
      </c>
      <c r="R2775" s="826">
        <v>1430</v>
      </c>
      <c r="S2775" s="827">
        <v>830</v>
      </c>
      <c r="T2775" s="828">
        <v>1160</v>
      </c>
      <c r="U2775" s="829">
        <v>940</v>
      </c>
      <c r="V2775" s="830">
        <f t="shared" ref="V2775" si="2759">SUM(Q2775:U2776)</f>
        <v>6480</v>
      </c>
      <c r="W2775" s="824" t="s">
        <v>3389</v>
      </c>
      <c r="X2775" s="824"/>
      <c r="Y2775" s="859" t="s">
        <v>5464</v>
      </c>
      <c r="Z2775" s="824"/>
    </row>
    <row r="2776" spans="1:26">
      <c r="A2776" s="860" t="s">
        <v>2207</v>
      </c>
      <c r="B2776" s="817"/>
      <c r="C2776" s="831" t="s">
        <v>2</v>
      </c>
      <c r="D2776" s="819" t="s">
        <v>2</v>
      </c>
      <c r="E2776" s="863" t="s">
        <v>2699</v>
      </c>
      <c r="F2776" s="821" t="s">
        <v>34</v>
      </c>
      <c r="G2776" s="833" t="s">
        <v>19</v>
      </c>
      <c r="H2776" s="833" t="s">
        <v>19</v>
      </c>
      <c r="I2776" s="845"/>
      <c r="J2776" s="845"/>
      <c r="K2776" s="58" t="s">
        <v>21</v>
      </c>
      <c r="L2776" s="56" t="s">
        <v>131</v>
      </c>
      <c r="M2776" s="51" t="s">
        <v>2114</v>
      </c>
      <c r="N2776" s="53" t="s">
        <v>491</v>
      </c>
      <c r="O2776" s="824"/>
      <c r="P2776" s="271"/>
      <c r="Q2776" s="825"/>
      <c r="R2776" s="826"/>
      <c r="S2776" s="827"/>
      <c r="T2776" s="828"/>
      <c r="U2776" s="829"/>
      <c r="V2776" s="830"/>
      <c r="W2776" s="824" t="s">
        <v>3389</v>
      </c>
      <c r="X2776" s="824"/>
      <c r="Y2776" s="859"/>
      <c r="Z2776" s="824"/>
    </row>
    <row r="2777" spans="1:26" ht="13.15" customHeight="1">
      <c r="A2777" s="888" t="s">
        <v>2202</v>
      </c>
      <c r="B2777" s="817" t="s">
        <v>3129</v>
      </c>
      <c r="C2777" s="818" t="s">
        <v>1355</v>
      </c>
      <c r="D2777" s="819" t="str">
        <f t="shared" ref="D2777" si="2760">B2777&amp;" "&amp;" "&amp;C2777</f>
        <v>SP-085  マトリフ</v>
      </c>
      <c r="E2777" s="863" t="s">
        <v>2699</v>
      </c>
      <c r="F2777" s="821" t="s">
        <v>34</v>
      </c>
      <c r="G2777" s="822" t="s">
        <v>40</v>
      </c>
      <c r="H2777" s="822" t="s">
        <v>40</v>
      </c>
      <c r="I2777" s="845"/>
      <c r="J2777" s="845"/>
      <c r="K2777" s="62" t="s">
        <v>21</v>
      </c>
      <c r="L2777" s="59" t="s">
        <v>270</v>
      </c>
      <c r="M2777" s="51" t="s">
        <v>2115</v>
      </c>
      <c r="N2777" s="52" t="s">
        <v>494</v>
      </c>
      <c r="O2777" s="824"/>
      <c r="P2777" s="271"/>
      <c r="Q2777" s="825">
        <v>2140</v>
      </c>
      <c r="R2777" s="826">
        <v>850</v>
      </c>
      <c r="S2777" s="827">
        <v>1610</v>
      </c>
      <c r="T2777" s="828">
        <v>950</v>
      </c>
      <c r="U2777" s="829">
        <v>1000</v>
      </c>
      <c r="V2777" s="830">
        <f t="shared" ref="V2777" si="2761">SUM(Q2777:U2778)</f>
        <v>6550</v>
      </c>
      <c r="W2777" s="824"/>
      <c r="X2777" s="824"/>
      <c r="Y2777" s="859" t="s">
        <v>5495</v>
      </c>
      <c r="Z2777" s="824"/>
    </row>
    <row r="2778" spans="1:26" ht="13.15" customHeight="1">
      <c r="A2778" s="888" t="s">
        <v>2202</v>
      </c>
      <c r="B2778" s="817"/>
      <c r="C2778" s="818" t="s">
        <v>1355</v>
      </c>
      <c r="D2778" s="819" t="s">
        <v>2</v>
      </c>
      <c r="E2778" s="863" t="s">
        <v>2699</v>
      </c>
      <c r="F2778" s="821" t="s">
        <v>34</v>
      </c>
      <c r="G2778" s="822" t="s">
        <v>40</v>
      </c>
      <c r="H2778" s="822" t="s">
        <v>40</v>
      </c>
      <c r="I2778" s="845"/>
      <c r="J2778" s="845"/>
      <c r="K2778" s="62" t="s">
        <v>21</v>
      </c>
      <c r="L2778" s="59" t="s">
        <v>106</v>
      </c>
      <c r="M2778" s="51" t="s">
        <v>3777</v>
      </c>
      <c r="N2778" s="53" t="s">
        <v>491</v>
      </c>
      <c r="O2778" s="824"/>
      <c r="P2778" s="271"/>
      <c r="Q2778" s="825"/>
      <c r="R2778" s="826"/>
      <c r="S2778" s="827"/>
      <c r="T2778" s="828"/>
      <c r="U2778" s="829"/>
      <c r="V2778" s="830"/>
      <c r="W2778" s="824"/>
      <c r="X2778" s="824"/>
      <c r="Y2778" s="859" t="s">
        <v>5495</v>
      </c>
      <c r="Z2778" s="824"/>
    </row>
    <row r="2779" spans="1:26" ht="13.15" customHeight="1">
      <c r="A2779" s="888" t="s">
        <v>2202</v>
      </c>
      <c r="B2779" s="817" t="s">
        <v>3130</v>
      </c>
      <c r="C2779" s="831" t="s">
        <v>188</v>
      </c>
      <c r="D2779" s="819" t="str">
        <f t="shared" ref="D2779" si="2762">B2779&amp;" "&amp;" "&amp;C2779</f>
        <v>SP-086  キルバーン</v>
      </c>
      <c r="E2779" s="863" t="s">
        <v>2699</v>
      </c>
      <c r="F2779" s="840" t="s">
        <v>74</v>
      </c>
      <c r="G2779" s="833" t="s">
        <v>19</v>
      </c>
      <c r="H2779" s="833" t="s">
        <v>19</v>
      </c>
      <c r="I2779" s="845"/>
      <c r="J2779" s="845"/>
      <c r="K2779" s="8" t="s">
        <v>99</v>
      </c>
      <c r="L2779" s="59" t="s">
        <v>131</v>
      </c>
      <c r="M2779" s="51" t="s">
        <v>2178</v>
      </c>
      <c r="N2779" s="52" t="s">
        <v>496</v>
      </c>
      <c r="O2779" s="824"/>
      <c r="P2779" s="271"/>
      <c r="Q2779" s="825">
        <v>2050</v>
      </c>
      <c r="R2779" s="826">
        <v>1210</v>
      </c>
      <c r="S2779" s="827">
        <v>1150</v>
      </c>
      <c r="T2779" s="828">
        <v>1120</v>
      </c>
      <c r="U2779" s="829">
        <v>1070</v>
      </c>
      <c r="V2779" s="830">
        <f t="shared" ref="V2779" si="2763">SUM(Q2779:U2780)</f>
        <v>6600</v>
      </c>
      <c r="W2779" s="824"/>
      <c r="X2779" s="824"/>
      <c r="Y2779" s="859" t="s">
        <v>5495</v>
      </c>
      <c r="Z2779" s="824"/>
    </row>
    <row r="2780" spans="1:26" ht="13.15" customHeight="1">
      <c r="A2780" s="888" t="s">
        <v>2202</v>
      </c>
      <c r="B2780" s="817"/>
      <c r="C2780" s="831" t="s">
        <v>188</v>
      </c>
      <c r="D2780" s="819" t="s">
        <v>2</v>
      </c>
      <c r="E2780" s="863" t="s">
        <v>2699</v>
      </c>
      <c r="F2780" s="840" t="s">
        <v>74</v>
      </c>
      <c r="G2780" s="833" t="s">
        <v>19</v>
      </c>
      <c r="H2780" s="833" t="s">
        <v>19</v>
      </c>
      <c r="I2780" s="845"/>
      <c r="J2780" s="845"/>
      <c r="K2780" s="8" t="s">
        <v>99</v>
      </c>
      <c r="L2780" s="61" t="s">
        <v>205</v>
      </c>
      <c r="M2780" s="51" t="s">
        <v>3778</v>
      </c>
      <c r="N2780" s="53" t="s">
        <v>490</v>
      </c>
      <c r="O2780" s="824"/>
      <c r="P2780" s="271"/>
      <c r="Q2780" s="825"/>
      <c r="R2780" s="826"/>
      <c r="S2780" s="827"/>
      <c r="T2780" s="828"/>
      <c r="U2780" s="829"/>
      <c r="V2780" s="830"/>
      <c r="W2780" s="824"/>
      <c r="X2780" s="824"/>
      <c r="Y2780" s="859" t="s">
        <v>5495</v>
      </c>
      <c r="Z2780" s="824"/>
    </row>
    <row r="2781" spans="1:26" ht="13.15" customHeight="1">
      <c r="A2781" s="888" t="s">
        <v>2202</v>
      </c>
      <c r="B2781" s="817" t="s">
        <v>3131</v>
      </c>
      <c r="C2781" s="831" t="s">
        <v>183</v>
      </c>
      <c r="D2781" s="819" t="str">
        <f t="shared" ref="D2781" si="2764">B2781&amp;" "&amp;" "&amp;C2781</f>
        <v>SP-087  マァム</v>
      </c>
      <c r="E2781" s="863" t="s">
        <v>2699</v>
      </c>
      <c r="F2781" s="821" t="s">
        <v>34</v>
      </c>
      <c r="G2781" s="833" t="s">
        <v>19</v>
      </c>
      <c r="H2781" s="833" t="s">
        <v>19</v>
      </c>
      <c r="I2781" s="845"/>
      <c r="J2781" s="845"/>
      <c r="K2781" s="62" t="s">
        <v>21</v>
      </c>
      <c r="L2781" s="59" t="s">
        <v>270</v>
      </c>
      <c r="M2781" s="51" t="s">
        <v>2116</v>
      </c>
      <c r="N2781" s="52" t="s">
        <v>494</v>
      </c>
      <c r="O2781" s="824"/>
      <c r="P2781" s="271"/>
      <c r="Q2781" s="825">
        <v>2160</v>
      </c>
      <c r="R2781" s="826">
        <v>1350</v>
      </c>
      <c r="S2781" s="827">
        <v>880</v>
      </c>
      <c r="T2781" s="828">
        <v>1260</v>
      </c>
      <c r="U2781" s="829">
        <v>950</v>
      </c>
      <c r="V2781" s="830">
        <f t="shared" ref="V2781" si="2765">SUM(Q2781:U2782)</f>
        <v>6600</v>
      </c>
      <c r="W2781" s="824" t="s">
        <v>3389</v>
      </c>
      <c r="X2781" s="824"/>
      <c r="Y2781" s="859" t="s">
        <v>5495</v>
      </c>
      <c r="Z2781" s="824"/>
    </row>
    <row r="2782" spans="1:26" ht="13.15" customHeight="1">
      <c r="A2782" s="888" t="s">
        <v>2202</v>
      </c>
      <c r="B2782" s="817"/>
      <c r="C2782" s="831" t="s">
        <v>183</v>
      </c>
      <c r="D2782" s="819" t="s">
        <v>2</v>
      </c>
      <c r="E2782" s="863" t="s">
        <v>2699</v>
      </c>
      <c r="F2782" s="821" t="s">
        <v>34</v>
      </c>
      <c r="G2782" s="833" t="s">
        <v>19</v>
      </c>
      <c r="H2782" s="833" t="s">
        <v>19</v>
      </c>
      <c r="I2782" s="845"/>
      <c r="J2782" s="845"/>
      <c r="K2782" s="62" t="s">
        <v>21</v>
      </c>
      <c r="L2782" s="59" t="s">
        <v>105</v>
      </c>
      <c r="M2782" s="51" t="s">
        <v>2117</v>
      </c>
      <c r="N2782" s="53" t="s">
        <v>491</v>
      </c>
      <c r="O2782" s="824"/>
      <c r="P2782" s="271"/>
      <c r="Q2782" s="825"/>
      <c r="R2782" s="826"/>
      <c r="S2782" s="827"/>
      <c r="T2782" s="828"/>
      <c r="U2782" s="829"/>
      <c r="V2782" s="830"/>
      <c r="W2782" s="824" t="s">
        <v>3389</v>
      </c>
      <c r="X2782" s="824"/>
      <c r="Y2782" s="859" t="s">
        <v>5495</v>
      </c>
      <c r="Z2782" s="824"/>
    </row>
    <row r="2783" spans="1:26" ht="13.15" customHeight="1">
      <c r="A2783" s="888" t="s">
        <v>2202</v>
      </c>
      <c r="B2783" s="817" t="s">
        <v>3132</v>
      </c>
      <c r="C2783" s="831" t="s">
        <v>2</v>
      </c>
      <c r="D2783" s="819" t="str">
        <f t="shared" ref="D2783" si="2766">B2783&amp;" "&amp;" "&amp;C2783</f>
        <v>SP-088  ダイ</v>
      </c>
      <c r="E2783" s="863" t="s">
        <v>2699</v>
      </c>
      <c r="F2783" s="821" t="s">
        <v>34</v>
      </c>
      <c r="G2783" s="833" t="s">
        <v>19</v>
      </c>
      <c r="H2783" s="833" t="s">
        <v>19</v>
      </c>
      <c r="I2783" s="845"/>
      <c r="J2783" s="845"/>
      <c r="K2783" s="58" t="s">
        <v>21</v>
      </c>
      <c r="L2783" s="56" t="s">
        <v>131</v>
      </c>
      <c r="M2783" s="51" t="s">
        <v>2118</v>
      </c>
      <c r="N2783" s="52" t="s">
        <v>494</v>
      </c>
      <c r="O2783" s="824"/>
      <c r="P2783" s="271"/>
      <c r="Q2783" s="825">
        <v>2150</v>
      </c>
      <c r="R2783" s="826">
        <v>1490</v>
      </c>
      <c r="S2783" s="827">
        <v>860</v>
      </c>
      <c r="T2783" s="828">
        <v>1100</v>
      </c>
      <c r="U2783" s="829">
        <v>930</v>
      </c>
      <c r="V2783" s="830">
        <f t="shared" ref="V2783" si="2767">SUM(Q2783:U2784)</f>
        <v>6530</v>
      </c>
      <c r="W2783" s="824" t="s">
        <v>3389</v>
      </c>
      <c r="X2783" s="824"/>
      <c r="Y2783" s="859" t="s">
        <v>5495</v>
      </c>
      <c r="Z2783" s="824"/>
    </row>
    <row r="2784" spans="1:26" ht="13.15" customHeight="1">
      <c r="A2784" s="888" t="s">
        <v>2202</v>
      </c>
      <c r="B2784" s="817"/>
      <c r="C2784" s="831" t="s">
        <v>2</v>
      </c>
      <c r="D2784" s="819" t="s">
        <v>2</v>
      </c>
      <c r="E2784" s="863" t="s">
        <v>2699</v>
      </c>
      <c r="F2784" s="821" t="s">
        <v>34</v>
      </c>
      <c r="G2784" s="833" t="s">
        <v>19</v>
      </c>
      <c r="H2784" s="833" t="s">
        <v>19</v>
      </c>
      <c r="I2784" s="845"/>
      <c r="J2784" s="845"/>
      <c r="K2784" s="7" t="s">
        <v>37</v>
      </c>
      <c r="L2784" s="59" t="s">
        <v>453</v>
      </c>
      <c r="M2784" s="51" t="s">
        <v>3779</v>
      </c>
      <c r="N2784" s="53" t="s">
        <v>491</v>
      </c>
      <c r="O2784" s="824"/>
      <c r="P2784" s="271"/>
      <c r="Q2784" s="825"/>
      <c r="R2784" s="826"/>
      <c r="S2784" s="827"/>
      <c r="T2784" s="828"/>
      <c r="U2784" s="829"/>
      <c r="V2784" s="830"/>
      <c r="W2784" s="824" t="s">
        <v>3389</v>
      </c>
      <c r="X2784" s="824"/>
      <c r="Y2784" s="859" t="s">
        <v>5495</v>
      </c>
      <c r="Z2784" s="824"/>
    </row>
    <row r="2785" spans="1:26" ht="13.15" customHeight="1">
      <c r="A2785" s="888" t="s">
        <v>2202</v>
      </c>
      <c r="B2785" s="817" t="s">
        <v>3133</v>
      </c>
      <c r="C2785" s="831" t="s">
        <v>38</v>
      </c>
      <c r="D2785" s="819" t="str">
        <f t="shared" ref="D2785" si="2768">B2785&amp;" "&amp;" "&amp;C2785</f>
        <v>SP-089  ポップ</v>
      </c>
      <c r="E2785" s="863" t="s">
        <v>2699</v>
      </c>
      <c r="F2785" s="821" t="s">
        <v>34</v>
      </c>
      <c r="G2785" s="822" t="s">
        <v>40</v>
      </c>
      <c r="H2785" s="822" t="s">
        <v>40</v>
      </c>
      <c r="I2785" s="845"/>
      <c r="J2785" s="845"/>
      <c r="K2785" s="62" t="s">
        <v>21</v>
      </c>
      <c r="L2785" s="59" t="s">
        <v>3</v>
      </c>
      <c r="M2785" s="51" t="s">
        <v>2184</v>
      </c>
      <c r="N2785" s="52" t="s">
        <v>491</v>
      </c>
      <c r="O2785" s="824"/>
      <c r="P2785" s="271"/>
      <c r="Q2785" s="825">
        <v>2160</v>
      </c>
      <c r="R2785" s="826">
        <v>670</v>
      </c>
      <c r="S2785" s="827">
        <v>1570</v>
      </c>
      <c r="T2785" s="828">
        <v>1110</v>
      </c>
      <c r="U2785" s="829">
        <v>970</v>
      </c>
      <c r="V2785" s="830">
        <f t="shared" ref="V2785" si="2769">SUM(Q2785:U2786)</f>
        <v>6480</v>
      </c>
      <c r="W2785" s="824" t="s">
        <v>3389</v>
      </c>
      <c r="X2785" s="824"/>
      <c r="Y2785" s="859" t="s">
        <v>5524</v>
      </c>
      <c r="Z2785" s="824"/>
    </row>
    <row r="2786" spans="1:26" ht="13.15" customHeight="1">
      <c r="A2786" s="888" t="s">
        <v>2202</v>
      </c>
      <c r="B2786" s="817"/>
      <c r="C2786" s="831" t="s">
        <v>38</v>
      </c>
      <c r="D2786" s="819" t="s">
        <v>2</v>
      </c>
      <c r="E2786" s="863" t="s">
        <v>2699</v>
      </c>
      <c r="F2786" s="821" t="s">
        <v>34</v>
      </c>
      <c r="G2786" s="822" t="s">
        <v>40</v>
      </c>
      <c r="H2786" s="822" t="s">
        <v>40</v>
      </c>
      <c r="I2786" s="845"/>
      <c r="J2786" s="845"/>
      <c r="K2786" s="58" t="s">
        <v>21</v>
      </c>
      <c r="L2786" s="56" t="s">
        <v>131</v>
      </c>
      <c r="M2786" s="51" t="s">
        <v>2119</v>
      </c>
      <c r="N2786" s="53" t="s">
        <v>491</v>
      </c>
      <c r="O2786" s="824"/>
      <c r="P2786" s="271"/>
      <c r="Q2786" s="825"/>
      <c r="R2786" s="826"/>
      <c r="S2786" s="827"/>
      <c r="T2786" s="828"/>
      <c r="U2786" s="829"/>
      <c r="V2786" s="830"/>
      <c r="W2786" s="824" t="s">
        <v>3389</v>
      </c>
      <c r="X2786" s="824"/>
      <c r="Y2786" s="859"/>
      <c r="Z2786" s="824"/>
    </row>
    <row r="2787" spans="1:26">
      <c r="A2787" s="860" t="s">
        <v>2207</v>
      </c>
      <c r="B2787" s="817" t="s">
        <v>3134</v>
      </c>
      <c r="C2787" s="831" t="s">
        <v>32</v>
      </c>
      <c r="D2787" s="819" t="str">
        <f t="shared" ref="D2787" si="2770">B2787&amp;" "&amp;" "&amp;C2787</f>
        <v>SP-090  バラン</v>
      </c>
      <c r="E2787" s="863" t="s">
        <v>2699</v>
      </c>
      <c r="F2787" s="832" t="s">
        <v>35</v>
      </c>
      <c r="G2787" s="833" t="s">
        <v>19</v>
      </c>
      <c r="H2787" s="833" t="s">
        <v>19</v>
      </c>
      <c r="I2787" s="845"/>
      <c r="J2787" s="845"/>
      <c r="K2787" s="62" t="s">
        <v>21</v>
      </c>
      <c r="L2787" s="59" t="s">
        <v>105</v>
      </c>
      <c r="M2787" s="51" t="s">
        <v>927</v>
      </c>
      <c r="N2787" s="52" t="s">
        <v>490</v>
      </c>
      <c r="O2787" s="824"/>
      <c r="P2787" s="271"/>
      <c r="Q2787" s="825">
        <v>2220</v>
      </c>
      <c r="R2787" s="826">
        <v>1310</v>
      </c>
      <c r="S2787" s="827">
        <v>1050</v>
      </c>
      <c r="T2787" s="828">
        <v>1070</v>
      </c>
      <c r="U2787" s="829">
        <v>820</v>
      </c>
      <c r="V2787" s="830">
        <f t="shared" ref="V2787" si="2771">SUM(Q2787:U2788)</f>
        <v>6470</v>
      </c>
      <c r="W2787" s="824" t="s">
        <v>4687</v>
      </c>
      <c r="X2787" s="824"/>
      <c r="Y2787" s="859" t="s">
        <v>5502</v>
      </c>
      <c r="Z2787" s="824"/>
    </row>
    <row r="2788" spans="1:26">
      <c r="A2788" s="860" t="s">
        <v>2207</v>
      </c>
      <c r="B2788" s="817"/>
      <c r="C2788" s="831" t="s">
        <v>32</v>
      </c>
      <c r="D2788" s="819" t="s">
        <v>2</v>
      </c>
      <c r="E2788" s="863" t="s">
        <v>2699</v>
      </c>
      <c r="F2788" s="832" t="s">
        <v>35</v>
      </c>
      <c r="G2788" s="833" t="s">
        <v>19</v>
      </c>
      <c r="H2788" s="833" t="s">
        <v>19</v>
      </c>
      <c r="I2788" s="845"/>
      <c r="J2788" s="845"/>
      <c r="K2788" s="62" t="s">
        <v>21</v>
      </c>
      <c r="L2788" s="312" t="s">
        <v>4255</v>
      </c>
      <c r="M2788" s="51" t="s">
        <v>2120</v>
      </c>
      <c r="N2788" s="53" t="s">
        <v>491</v>
      </c>
      <c r="O2788" s="824"/>
      <c r="P2788" s="271"/>
      <c r="Q2788" s="825"/>
      <c r="R2788" s="826"/>
      <c r="S2788" s="827"/>
      <c r="T2788" s="828"/>
      <c r="U2788" s="829"/>
      <c r="V2788" s="830"/>
      <c r="W2788" s="824" t="s">
        <v>4687</v>
      </c>
      <c r="X2788" s="824"/>
      <c r="Y2788" s="859"/>
      <c r="Z2788" s="824"/>
    </row>
    <row r="2789" spans="1:26" ht="13.15" customHeight="1">
      <c r="A2789" s="887" t="s">
        <v>2200</v>
      </c>
      <c r="B2789" s="817" t="s">
        <v>3135</v>
      </c>
      <c r="C2789" s="831" t="s">
        <v>32</v>
      </c>
      <c r="D2789" s="819" t="str">
        <f t="shared" ref="D2789" si="2772">B2789&amp;" "&amp;" "&amp;C2789</f>
        <v>SP-091  バラン</v>
      </c>
      <c r="E2789" s="863" t="s">
        <v>2699</v>
      </c>
      <c r="F2789" s="832" t="s">
        <v>35</v>
      </c>
      <c r="G2789" s="833" t="s">
        <v>19</v>
      </c>
      <c r="H2789" s="822" t="s">
        <v>40</v>
      </c>
      <c r="I2789" s="845"/>
      <c r="J2789" s="845"/>
      <c r="K2789" s="58" t="s">
        <v>21</v>
      </c>
      <c r="L2789" s="56" t="s">
        <v>131</v>
      </c>
      <c r="M2789" s="51" t="s">
        <v>2121</v>
      </c>
      <c r="N2789" s="52" t="s">
        <v>491</v>
      </c>
      <c r="O2789" s="824"/>
      <c r="P2789" s="271"/>
      <c r="Q2789" s="825">
        <v>2230</v>
      </c>
      <c r="R2789" s="826">
        <v>1400</v>
      </c>
      <c r="S2789" s="827">
        <v>1120</v>
      </c>
      <c r="T2789" s="828">
        <v>1130</v>
      </c>
      <c r="U2789" s="829">
        <v>840</v>
      </c>
      <c r="V2789" s="830">
        <f t="shared" ref="V2789" si="2773">SUM(Q2789:U2790)</f>
        <v>6720</v>
      </c>
      <c r="W2789" s="824" t="s">
        <v>4687</v>
      </c>
      <c r="X2789" s="824"/>
      <c r="Y2789" s="706"/>
      <c r="Z2789" s="824"/>
    </row>
    <row r="2790" spans="1:26">
      <c r="A2790" s="887" t="s">
        <v>2200</v>
      </c>
      <c r="B2790" s="817"/>
      <c r="C2790" s="831" t="s">
        <v>32</v>
      </c>
      <c r="D2790" s="819" t="s">
        <v>2</v>
      </c>
      <c r="E2790" s="863" t="s">
        <v>2699</v>
      </c>
      <c r="F2790" s="832" t="s">
        <v>35</v>
      </c>
      <c r="G2790" s="833" t="s">
        <v>19</v>
      </c>
      <c r="H2790" s="822" t="s">
        <v>40</v>
      </c>
      <c r="I2790" s="845"/>
      <c r="J2790" s="845"/>
      <c r="K2790" s="7" t="s">
        <v>37</v>
      </c>
      <c r="L2790" s="59" t="s">
        <v>98</v>
      </c>
      <c r="M2790" s="39" t="s">
        <v>2122</v>
      </c>
      <c r="N2790" s="53" t="s">
        <v>492</v>
      </c>
      <c r="O2790" s="824"/>
      <c r="P2790" s="271"/>
      <c r="Q2790" s="825"/>
      <c r="R2790" s="826"/>
      <c r="S2790" s="827"/>
      <c r="T2790" s="828"/>
      <c r="U2790" s="829"/>
      <c r="V2790" s="830"/>
      <c r="W2790" s="824" t="s">
        <v>4687</v>
      </c>
      <c r="X2790" s="824"/>
      <c r="Y2790" s="706"/>
      <c r="Z2790" s="824"/>
    </row>
    <row r="2791" spans="1:26" ht="13.15" customHeight="1">
      <c r="A2791" s="887" t="s">
        <v>2200</v>
      </c>
      <c r="B2791" s="817" t="s">
        <v>3136</v>
      </c>
      <c r="C2791" s="831" t="s">
        <v>188</v>
      </c>
      <c r="D2791" s="819" t="str">
        <f t="shared" ref="D2791" si="2774">B2791&amp;" "&amp;" "&amp;C2791</f>
        <v>SP-092  キルバーン</v>
      </c>
      <c r="E2791" s="863" t="s">
        <v>2699</v>
      </c>
      <c r="F2791" s="840" t="s">
        <v>74</v>
      </c>
      <c r="G2791" s="833" t="s">
        <v>1224</v>
      </c>
      <c r="H2791" s="833" t="s">
        <v>1224</v>
      </c>
      <c r="I2791" s="845"/>
      <c r="J2791" s="845"/>
      <c r="K2791" s="8" t="s">
        <v>99</v>
      </c>
      <c r="L2791" s="59" t="s">
        <v>131</v>
      </c>
      <c r="M2791" s="51" t="s">
        <v>2179</v>
      </c>
      <c r="N2791" s="52" t="s">
        <v>491</v>
      </c>
      <c r="O2791" s="824"/>
      <c r="P2791" s="271"/>
      <c r="Q2791" s="825">
        <v>2060</v>
      </c>
      <c r="R2791" s="826">
        <v>1280</v>
      </c>
      <c r="S2791" s="827">
        <v>1200</v>
      </c>
      <c r="T2791" s="828">
        <v>1130</v>
      </c>
      <c r="U2791" s="829">
        <v>1050</v>
      </c>
      <c r="V2791" s="830">
        <f t="shared" ref="V2791" si="2775">SUM(Q2791:U2792)</f>
        <v>6720</v>
      </c>
      <c r="W2791" s="824"/>
      <c r="X2791" s="824"/>
      <c r="Y2791" s="706"/>
      <c r="Z2791" s="824"/>
    </row>
    <row r="2792" spans="1:26" ht="13.15" customHeight="1">
      <c r="A2792" s="887" t="s">
        <v>2200</v>
      </c>
      <c r="B2792" s="817"/>
      <c r="C2792" s="831" t="s">
        <v>188</v>
      </c>
      <c r="D2792" s="819" t="s">
        <v>2</v>
      </c>
      <c r="E2792" s="863" t="s">
        <v>2699</v>
      </c>
      <c r="F2792" s="840" t="s">
        <v>74</v>
      </c>
      <c r="G2792" s="833" t="s">
        <v>19</v>
      </c>
      <c r="H2792" s="833" t="s">
        <v>19</v>
      </c>
      <c r="I2792" s="845"/>
      <c r="J2792" s="845"/>
      <c r="K2792" s="62" t="s">
        <v>21</v>
      </c>
      <c r="L2792" s="59" t="s">
        <v>270</v>
      </c>
      <c r="M2792" s="51" t="s">
        <v>2123</v>
      </c>
      <c r="N2792" s="53" t="s">
        <v>491</v>
      </c>
      <c r="O2792" s="824"/>
      <c r="P2792" s="271"/>
      <c r="Q2792" s="825"/>
      <c r="R2792" s="826"/>
      <c r="S2792" s="827"/>
      <c r="T2792" s="828"/>
      <c r="U2792" s="829"/>
      <c r="V2792" s="830"/>
      <c r="W2792" s="824"/>
      <c r="X2792" s="824"/>
      <c r="Y2792" s="706"/>
      <c r="Z2792" s="824"/>
    </row>
    <row r="2793" spans="1:26">
      <c r="A2793" s="887" t="s">
        <v>2200</v>
      </c>
      <c r="B2793" s="817" t="s">
        <v>3137</v>
      </c>
      <c r="C2793" s="831" t="s">
        <v>187</v>
      </c>
      <c r="D2793" s="819" t="str">
        <f t="shared" ref="D2793" si="2776">B2793&amp;" "&amp;" "&amp;C2793</f>
        <v>SP-093  ミストバーン</v>
      </c>
      <c r="E2793" s="863" t="s">
        <v>2699</v>
      </c>
      <c r="F2793" s="851" t="s">
        <v>78</v>
      </c>
      <c r="G2793" s="833" t="s">
        <v>19</v>
      </c>
      <c r="H2793" s="833" t="s">
        <v>19</v>
      </c>
      <c r="I2793" s="845"/>
      <c r="J2793" s="845"/>
      <c r="K2793" s="58" t="s">
        <v>21</v>
      </c>
      <c r="L2793" s="56" t="s">
        <v>131</v>
      </c>
      <c r="M2793" s="51" t="s">
        <v>2124</v>
      </c>
      <c r="N2793" s="52" t="s">
        <v>496</v>
      </c>
      <c r="O2793" s="824"/>
      <c r="P2793" s="271"/>
      <c r="Q2793" s="825">
        <v>2110</v>
      </c>
      <c r="R2793" s="826">
        <v>1420</v>
      </c>
      <c r="S2793" s="827">
        <v>1180</v>
      </c>
      <c r="T2793" s="828">
        <v>960</v>
      </c>
      <c r="U2793" s="829">
        <v>1060</v>
      </c>
      <c r="V2793" s="830">
        <f t="shared" ref="V2793" si="2777">SUM(Q2793:U2794)</f>
        <v>6730</v>
      </c>
      <c r="W2793" s="824" t="s">
        <v>4687</v>
      </c>
      <c r="X2793" s="824"/>
      <c r="Y2793" s="706"/>
      <c r="Z2793" s="824"/>
    </row>
    <row r="2794" spans="1:26">
      <c r="A2794" s="887" t="s">
        <v>2200</v>
      </c>
      <c r="B2794" s="817"/>
      <c r="C2794" s="831" t="s">
        <v>187</v>
      </c>
      <c r="D2794" s="819" t="s">
        <v>2</v>
      </c>
      <c r="E2794" s="863" t="s">
        <v>2699</v>
      </c>
      <c r="F2794" s="851" t="s">
        <v>78</v>
      </c>
      <c r="G2794" s="833" t="s">
        <v>19</v>
      </c>
      <c r="H2794" s="833" t="s">
        <v>19</v>
      </c>
      <c r="I2794" s="845"/>
      <c r="J2794" s="845"/>
      <c r="K2794" s="62" t="s">
        <v>21</v>
      </c>
      <c r="L2794" s="59" t="s">
        <v>105</v>
      </c>
      <c r="M2794" s="51" t="s">
        <v>3780</v>
      </c>
      <c r="N2794" s="53" t="s">
        <v>491</v>
      </c>
      <c r="O2794" s="824"/>
      <c r="P2794" s="271"/>
      <c r="Q2794" s="825"/>
      <c r="R2794" s="826"/>
      <c r="S2794" s="827"/>
      <c r="T2794" s="828"/>
      <c r="U2794" s="829"/>
      <c r="V2794" s="830"/>
      <c r="W2794" s="824" t="s">
        <v>4687</v>
      </c>
      <c r="X2794" s="824"/>
      <c r="Y2794" s="706"/>
      <c r="Z2794" s="824"/>
    </row>
    <row r="2795" spans="1:26">
      <c r="A2795" s="887" t="s">
        <v>2200</v>
      </c>
      <c r="B2795" s="817" t="s">
        <v>3138</v>
      </c>
      <c r="C2795" s="831" t="s">
        <v>5</v>
      </c>
      <c r="D2795" s="819" t="str">
        <f t="shared" ref="D2795" si="2778">B2795&amp;" "&amp;" "&amp;C2795</f>
        <v>SP-094  ブロック</v>
      </c>
      <c r="E2795" s="863" t="s">
        <v>2699</v>
      </c>
      <c r="F2795" s="840" t="s">
        <v>74</v>
      </c>
      <c r="G2795" s="833" t="s">
        <v>19</v>
      </c>
      <c r="H2795" s="833" t="s">
        <v>19</v>
      </c>
      <c r="I2795" s="845"/>
      <c r="J2795" s="845"/>
      <c r="K2795" s="62" t="s">
        <v>21</v>
      </c>
      <c r="L2795" s="59" t="s">
        <v>3</v>
      </c>
      <c r="M2795" s="51" t="s">
        <v>3781</v>
      </c>
      <c r="N2795" s="52" t="s">
        <v>492</v>
      </c>
      <c r="O2795" s="824"/>
      <c r="P2795" s="271"/>
      <c r="Q2795" s="825">
        <v>2390</v>
      </c>
      <c r="R2795" s="826">
        <v>1250</v>
      </c>
      <c r="S2795" s="827">
        <v>660</v>
      </c>
      <c r="T2795" s="828">
        <v>780</v>
      </c>
      <c r="U2795" s="829">
        <v>1640</v>
      </c>
      <c r="V2795" s="830">
        <f t="shared" ref="V2795" si="2779">SUM(Q2795:U2796)</f>
        <v>6720</v>
      </c>
      <c r="W2795" s="824" t="s">
        <v>3402</v>
      </c>
      <c r="X2795" s="824"/>
      <c r="Y2795" s="706"/>
      <c r="Z2795" s="824"/>
    </row>
    <row r="2796" spans="1:26">
      <c r="A2796" s="887" t="s">
        <v>2200</v>
      </c>
      <c r="B2796" s="817"/>
      <c r="C2796" s="831" t="s">
        <v>5</v>
      </c>
      <c r="D2796" s="819" t="s">
        <v>2</v>
      </c>
      <c r="E2796" s="863" t="s">
        <v>2699</v>
      </c>
      <c r="F2796" s="840" t="s">
        <v>74</v>
      </c>
      <c r="G2796" s="833" t="s">
        <v>19</v>
      </c>
      <c r="H2796" s="833" t="s">
        <v>19</v>
      </c>
      <c r="I2796" s="845"/>
      <c r="J2796" s="845"/>
      <c r="K2796" s="58" t="s">
        <v>21</v>
      </c>
      <c r="L2796" s="56" t="s">
        <v>131</v>
      </c>
      <c r="M2796" s="51" t="s">
        <v>2125</v>
      </c>
      <c r="N2796" s="53" t="s">
        <v>491</v>
      </c>
      <c r="O2796" s="824"/>
      <c r="P2796" s="271"/>
      <c r="Q2796" s="825"/>
      <c r="R2796" s="826"/>
      <c r="S2796" s="827"/>
      <c r="T2796" s="828"/>
      <c r="U2796" s="829"/>
      <c r="V2796" s="830"/>
      <c r="W2796" s="824" t="s">
        <v>3402</v>
      </c>
      <c r="X2796" s="824"/>
      <c r="Y2796" s="706"/>
      <c r="Z2796" s="824"/>
    </row>
    <row r="2797" spans="1:26">
      <c r="A2797" s="887" t="s">
        <v>2200</v>
      </c>
      <c r="B2797" s="817" t="s">
        <v>3139</v>
      </c>
      <c r="C2797" s="831" t="s">
        <v>322</v>
      </c>
      <c r="D2797" s="819" t="str">
        <f t="shared" ref="D2797" si="2780">B2797&amp;" "&amp;" "&amp;C2797</f>
        <v>SP-095  フェンブレン</v>
      </c>
      <c r="E2797" s="863" t="s">
        <v>2699</v>
      </c>
      <c r="F2797" s="840" t="s">
        <v>74</v>
      </c>
      <c r="G2797" s="833" t="s">
        <v>19</v>
      </c>
      <c r="H2797" s="833" t="s">
        <v>19</v>
      </c>
      <c r="I2797" s="845"/>
      <c r="J2797" s="845"/>
      <c r="K2797" s="8" t="s">
        <v>99</v>
      </c>
      <c r="L2797" s="61" t="s">
        <v>205</v>
      </c>
      <c r="M2797" s="51" t="s">
        <v>3782</v>
      </c>
      <c r="N2797" s="52" t="s">
        <v>496</v>
      </c>
      <c r="O2797" s="824"/>
      <c r="P2797" s="271"/>
      <c r="Q2797" s="825">
        <v>2040</v>
      </c>
      <c r="R2797" s="826">
        <v>1320</v>
      </c>
      <c r="S2797" s="827">
        <v>950</v>
      </c>
      <c r="T2797" s="828">
        <v>1270</v>
      </c>
      <c r="U2797" s="829">
        <v>1130</v>
      </c>
      <c r="V2797" s="830">
        <f t="shared" ref="V2797" si="2781">SUM(Q2797:U2798)</f>
        <v>6710</v>
      </c>
      <c r="W2797" s="824" t="s">
        <v>3402</v>
      </c>
      <c r="X2797" s="824"/>
      <c r="Y2797" s="706"/>
      <c r="Z2797" s="824"/>
    </row>
    <row r="2798" spans="1:26">
      <c r="A2798" s="887" t="s">
        <v>2200</v>
      </c>
      <c r="B2798" s="817"/>
      <c r="C2798" s="831" t="s">
        <v>322</v>
      </c>
      <c r="D2798" s="819" t="s">
        <v>2</v>
      </c>
      <c r="E2798" s="863" t="s">
        <v>2699</v>
      </c>
      <c r="F2798" s="840" t="s">
        <v>74</v>
      </c>
      <c r="G2798" s="833" t="s">
        <v>19</v>
      </c>
      <c r="H2798" s="833" t="s">
        <v>19</v>
      </c>
      <c r="I2798" s="845"/>
      <c r="J2798" s="845"/>
      <c r="K2798" s="7" t="s">
        <v>37</v>
      </c>
      <c r="L2798" s="59" t="s">
        <v>98</v>
      </c>
      <c r="M2798" s="51" t="s">
        <v>1876</v>
      </c>
      <c r="N2798" s="53" t="s">
        <v>491</v>
      </c>
      <c r="O2798" s="824"/>
      <c r="P2798" s="271"/>
      <c r="Q2798" s="825"/>
      <c r="R2798" s="826"/>
      <c r="S2798" s="827"/>
      <c r="T2798" s="828"/>
      <c r="U2798" s="829"/>
      <c r="V2798" s="830"/>
      <c r="W2798" s="824" t="s">
        <v>3402</v>
      </c>
      <c r="X2798" s="824"/>
      <c r="Y2798" s="706"/>
      <c r="Z2798" s="824"/>
    </row>
    <row r="2799" spans="1:26">
      <c r="A2799" s="887" t="s">
        <v>2200</v>
      </c>
      <c r="B2799" s="817" t="s">
        <v>3140</v>
      </c>
      <c r="C2799" s="831" t="s">
        <v>321</v>
      </c>
      <c r="D2799" s="819" t="str">
        <f t="shared" ref="D2799" si="2782">B2799&amp;" "&amp;" "&amp;C2799</f>
        <v>SP-096  シグマ</v>
      </c>
      <c r="E2799" s="863" t="s">
        <v>2699</v>
      </c>
      <c r="F2799" s="840" t="s">
        <v>74</v>
      </c>
      <c r="G2799" s="833" t="s">
        <v>19</v>
      </c>
      <c r="H2799" s="835" t="s">
        <v>88</v>
      </c>
      <c r="I2799" s="845"/>
      <c r="J2799" s="845"/>
      <c r="K2799" s="58" t="s">
        <v>21</v>
      </c>
      <c r="L2799" s="56" t="s">
        <v>131</v>
      </c>
      <c r="M2799" s="51" t="s">
        <v>2126</v>
      </c>
      <c r="N2799" s="52" t="s">
        <v>491</v>
      </c>
      <c r="O2799" s="824"/>
      <c r="P2799" s="271"/>
      <c r="Q2799" s="825">
        <v>2110</v>
      </c>
      <c r="R2799" s="826">
        <v>1320</v>
      </c>
      <c r="S2799" s="827">
        <v>740</v>
      </c>
      <c r="T2799" s="828">
        <v>1380</v>
      </c>
      <c r="U2799" s="829">
        <v>1170</v>
      </c>
      <c r="V2799" s="830">
        <f t="shared" ref="V2799" si="2783">SUM(Q2799:U2800)</f>
        <v>6720</v>
      </c>
      <c r="W2799" s="443" t="s">
        <v>3402</v>
      </c>
      <c r="X2799" s="824"/>
      <c r="Y2799" s="706"/>
      <c r="Z2799" s="824"/>
    </row>
    <row r="2800" spans="1:26">
      <c r="A2800" s="887" t="s">
        <v>2200</v>
      </c>
      <c r="B2800" s="817"/>
      <c r="C2800" s="831" t="s">
        <v>321</v>
      </c>
      <c r="D2800" s="819" t="s">
        <v>2</v>
      </c>
      <c r="E2800" s="863" t="s">
        <v>2699</v>
      </c>
      <c r="F2800" s="840" t="s">
        <v>74</v>
      </c>
      <c r="G2800" s="833" t="s">
        <v>19</v>
      </c>
      <c r="H2800" s="835" t="s">
        <v>88</v>
      </c>
      <c r="I2800" s="845"/>
      <c r="J2800" s="845"/>
      <c r="K2800" s="62" t="s">
        <v>21</v>
      </c>
      <c r="L2800" s="59" t="s">
        <v>3</v>
      </c>
      <c r="M2800" s="51" t="s">
        <v>3783</v>
      </c>
      <c r="N2800" s="53" t="s">
        <v>491</v>
      </c>
      <c r="O2800" s="824"/>
      <c r="P2800" s="271"/>
      <c r="Q2800" s="825"/>
      <c r="R2800" s="826"/>
      <c r="S2800" s="827"/>
      <c r="T2800" s="828"/>
      <c r="U2800" s="829"/>
      <c r="V2800" s="830"/>
      <c r="W2800" s="443" t="s">
        <v>4442</v>
      </c>
      <c r="X2800" s="824"/>
      <c r="Y2800" s="706"/>
      <c r="Z2800" s="824"/>
    </row>
    <row r="2801" spans="1:26">
      <c r="A2801" s="887" t="s">
        <v>2200</v>
      </c>
      <c r="B2801" s="817" t="s">
        <v>3141</v>
      </c>
      <c r="C2801" s="818" t="s">
        <v>320</v>
      </c>
      <c r="D2801" s="819" t="str">
        <f t="shared" ref="D2801" si="2784">B2801&amp;" "&amp;" "&amp;C2801</f>
        <v>SP-097  アルビナス</v>
      </c>
      <c r="E2801" s="863" t="s">
        <v>2699</v>
      </c>
      <c r="F2801" s="840" t="s">
        <v>74</v>
      </c>
      <c r="G2801" s="835" t="s">
        <v>88</v>
      </c>
      <c r="H2801" s="835" t="s">
        <v>88</v>
      </c>
      <c r="I2801" s="845"/>
      <c r="J2801" s="845"/>
      <c r="K2801" s="58" t="s">
        <v>21</v>
      </c>
      <c r="L2801" s="56" t="s">
        <v>131</v>
      </c>
      <c r="M2801" s="51" t="s">
        <v>3784</v>
      </c>
      <c r="N2801" s="52" t="s">
        <v>491</v>
      </c>
      <c r="O2801" s="824"/>
      <c r="P2801" s="271"/>
      <c r="Q2801" s="825">
        <v>2270</v>
      </c>
      <c r="R2801" s="826">
        <v>660</v>
      </c>
      <c r="S2801" s="827">
        <v>1290</v>
      </c>
      <c r="T2801" s="828">
        <v>1370</v>
      </c>
      <c r="U2801" s="829">
        <v>1120</v>
      </c>
      <c r="V2801" s="830">
        <f t="shared" ref="V2801" si="2785">SUM(Q2801:U2802)</f>
        <v>6710</v>
      </c>
      <c r="W2801" s="824" t="s">
        <v>3402</v>
      </c>
      <c r="X2801" s="824"/>
      <c r="Y2801" s="706"/>
      <c r="Z2801" s="824"/>
    </row>
    <row r="2802" spans="1:26">
      <c r="A2802" s="887" t="s">
        <v>2200</v>
      </c>
      <c r="B2802" s="817"/>
      <c r="C2802" s="818" t="s">
        <v>320</v>
      </c>
      <c r="D2802" s="819" t="s">
        <v>2</v>
      </c>
      <c r="E2802" s="863" t="s">
        <v>2699</v>
      </c>
      <c r="F2802" s="840" t="s">
        <v>74</v>
      </c>
      <c r="G2802" s="835" t="s">
        <v>88</v>
      </c>
      <c r="H2802" s="835" t="s">
        <v>88</v>
      </c>
      <c r="I2802" s="845"/>
      <c r="J2802" s="845"/>
      <c r="K2802" s="7" t="s">
        <v>37</v>
      </c>
      <c r="L2802" s="61" t="s">
        <v>205</v>
      </c>
      <c r="M2802" s="51" t="s">
        <v>2127</v>
      </c>
      <c r="N2802" s="53" t="s">
        <v>490</v>
      </c>
      <c r="O2802" s="824"/>
      <c r="P2802" s="271"/>
      <c r="Q2802" s="825"/>
      <c r="R2802" s="826"/>
      <c r="S2802" s="827"/>
      <c r="T2802" s="828"/>
      <c r="U2802" s="829"/>
      <c r="V2802" s="830"/>
      <c r="W2802" s="824" t="s">
        <v>3402</v>
      </c>
      <c r="X2802" s="824"/>
      <c r="Y2802" s="706"/>
      <c r="Z2802" s="824"/>
    </row>
    <row r="2803" spans="1:26">
      <c r="A2803" s="887" t="s">
        <v>2200</v>
      </c>
      <c r="B2803" s="817" t="s">
        <v>3142</v>
      </c>
      <c r="C2803" s="831" t="s">
        <v>44</v>
      </c>
      <c r="D2803" s="819" t="str">
        <f t="shared" ref="D2803" si="2786">B2803&amp;" "&amp;" "&amp;C2803</f>
        <v>SP-098  ヒム</v>
      </c>
      <c r="E2803" s="863" t="s">
        <v>2699</v>
      </c>
      <c r="F2803" s="840" t="s">
        <v>74</v>
      </c>
      <c r="G2803" s="833" t="s">
        <v>19</v>
      </c>
      <c r="H2803" s="833" t="s">
        <v>19</v>
      </c>
      <c r="I2803" s="15"/>
      <c r="J2803" s="15"/>
      <c r="K2803" s="7" t="s">
        <v>37</v>
      </c>
      <c r="L2803" s="59" t="s">
        <v>98</v>
      </c>
      <c r="M2803" s="51" t="s">
        <v>2128</v>
      </c>
      <c r="N2803" s="52" t="s">
        <v>492</v>
      </c>
      <c r="O2803" s="824"/>
      <c r="P2803" s="271"/>
      <c r="Q2803" s="825">
        <v>2120</v>
      </c>
      <c r="R2803" s="826">
        <v>1300</v>
      </c>
      <c r="S2803" s="827">
        <v>970</v>
      </c>
      <c r="T2803" s="828">
        <v>1120</v>
      </c>
      <c r="U2803" s="829">
        <v>1210</v>
      </c>
      <c r="V2803" s="830">
        <f t="shared" ref="V2803" si="2787">SUM(Q2803:U2804)</f>
        <v>6720</v>
      </c>
      <c r="W2803" s="824" t="s">
        <v>3402</v>
      </c>
      <c r="X2803" s="824"/>
      <c r="Y2803" s="706"/>
      <c r="Z2803" s="824"/>
    </row>
    <row r="2804" spans="1:26">
      <c r="A2804" s="887" t="s">
        <v>2200</v>
      </c>
      <c r="B2804" s="817"/>
      <c r="C2804" s="831" t="s">
        <v>44</v>
      </c>
      <c r="D2804" s="819" t="s">
        <v>2</v>
      </c>
      <c r="E2804" s="863" t="s">
        <v>2699</v>
      </c>
      <c r="F2804" s="840" t="s">
        <v>74</v>
      </c>
      <c r="G2804" s="833" t="s">
        <v>19</v>
      </c>
      <c r="H2804" s="833" t="s">
        <v>19</v>
      </c>
      <c r="I2804" s="15"/>
      <c r="J2804" s="15"/>
      <c r="K2804" s="58" t="s">
        <v>21</v>
      </c>
      <c r="L2804" s="56" t="s">
        <v>131</v>
      </c>
      <c r="M2804" s="51" t="s">
        <v>2129</v>
      </c>
      <c r="N2804" s="54" t="s">
        <v>494</v>
      </c>
      <c r="O2804" s="824"/>
      <c r="P2804" s="271"/>
      <c r="Q2804" s="825"/>
      <c r="R2804" s="826"/>
      <c r="S2804" s="827"/>
      <c r="T2804" s="828"/>
      <c r="U2804" s="829"/>
      <c r="V2804" s="830"/>
      <c r="W2804" s="824" t="s">
        <v>3402</v>
      </c>
      <c r="X2804" s="824"/>
      <c r="Y2804" s="706"/>
      <c r="Z2804" s="824"/>
    </row>
    <row r="2805" spans="1:26">
      <c r="A2805" s="887" t="s">
        <v>2200</v>
      </c>
      <c r="B2805" s="817" t="s">
        <v>3143</v>
      </c>
      <c r="C2805" s="818" t="s">
        <v>319</v>
      </c>
      <c r="D2805" s="819" t="str">
        <f t="shared" ref="D2805" si="2788">B2805&amp;" "&amp;" "&amp;C2805</f>
        <v>SP-099  超魔生物ハドラー</v>
      </c>
      <c r="E2805" s="881" t="s">
        <v>2701</v>
      </c>
      <c r="F2805" s="840" t="s">
        <v>74</v>
      </c>
      <c r="G2805" s="833" t="s">
        <v>19</v>
      </c>
      <c r="H2805" s="833" t="s">
        <v>19</v>
      </c>
      <c r="I2805" s="15"/>
      <c r="J2805" s="15"/>
      <c r="K2805" s="58" t="s">
        <v>21</v>
      </c>
      <c r="L2805" s="56" t="s">
        <v>131</v>
      </c>
      <c r="M2805" s="51" t="s">
        <v>2130</v>
      </c>
      <c r="N2805" s="52" t="s">
        <v>491</v>
      </c>
      <c r="O2805" s="824"/>
      <c r="P2805" s="271"/>
      <c r="Q2805" s="825">
        <v>2050</v>
      </c>
      <c r="R2805" s="826">
        <v>1580</v>
      </c>
      <c r="S2805" s="827">
        <v>1180</v>
      </c>
      <c r="T2805" s="828">
        <v>1030</v>
      </c>
      <c r="U2805" s="829">
        <v>1180</v>
      </c>
      <c r="V2805" s="830">
        <f t="shared" ref="V2805" si="2789">SUM(Q2805:U2806)</f>
        <v>7020</v>
      </c>
      <c r="W2805" s="824"/>
      <c r="X2805" s="824"/>
      <c r="Y2805" s="706"/>
      <c r="Z2805" s="824"/>
    </row>
    <row r="2806" spans="1:26">
      <c r="A2806" s="887" t="s">
        <v>2200</v>
      </c>
      <c r="B2806" s="817"/>
      <c r="C2806" s="818" t="s">
        <v>319</v>
      </c>
      <c r="D2806" s="819" t="s">
        <v>2</v>
      </c>
      <c r="E2806" s="881" t="s">
        <v>2701</v>
      </c>
      <c r="F2806" s="840" t="s">
        <v>74</v>
      </c>
      <c r="G2806" s="833" t="s">
        <v>19</v>
      </c>
      <c r="H2806" s="833" t="s">
        <v>19</v>
      </c>
      <c r="I2806" s="15"/>
      <c r="J2806" s="15"/>
      <c r="K2806" s="11" t="s">
        <v>81</v>
      </c>
      <c r="L2806" s="59" t="s">
        <v>81</v>
      </c>
      <c r="M2806" s="51" t="s">
        <v>2048</v>
      </c>
      <c r="N2806" s="54" t="s">
        <v>492</v>
      </c>
      <c r="O2806" s="824"/>
      <c r="P2806" s="271"/>
      <c r="Q2806" s="825"/>
      <c r="R2806" s="826"/>
      <c r="S2806" s="827"/>
      <c r="T2806" s="828"/>
      <c r="U2806" s="829"/>
      <c r="V2806" s="830"/>
      <c r="W2806" s="824"/>
      <c r="X2806" s="824"/>
      <c r="Y2806" s="706"/>
      <c r="Z2806" s="824"/>
    </row>
    <row r="2807" spans="1:26">
      <c r="A2807" s="887" t="s">
        <v>2200</v>
      </c>
      <c r="B2807" s="817" t="s">
        <v>3144</v>
      </c>
      <c r="C2807" s="831" t="s">
        <v>4</v>
      </c>
      <c r="D2807" s="819" t="str">
        <f t="shared" ref="D2807" si="2790">B2807&amp;" "&amp;" "&amp;C2807</f>
        <v>SP-100  クロコダイン</v>
      </c>
      <c r="E2807" s="863" t="s">
        <v>2699</v>
      </c>
      <c r="F2807" s="821" t="s">
        <v>34</v>
      </c>
      <c r="G2807" s="842" t="s">
        <v>89</v>
      </c>
      <c r="H2807" s="833" t="s">
        <v>19</v>
      </c>
      <c r="I2807" s="15"/>
      <c r="J2807" s="15"/>
      <c r="K2807" s="62" t="s">
        <v>21</v>
      </c>
      <c r="L2807" s="59" t="s">
        <v>105</v>
      </c>
      <c r="M2807" s="51" t="s">
        <v>2131</v>
      </c>
      <c r="N2807" s="52" t="s">
        <v>496</v>
      </c>
      <c r="O2807" s="824"/>
      <c r="P2807" s="271"/>
      <c r="Q2807" s="825">
        <v>2350</v>
      </c>
      <c r="R2807" s="826">
        <v>1500</v>
      </c>
      <c r="S2807" s="827">
        <v>610</v>
      </c>
      <c r="T2807" s="828">
        <v>780</v>
      </c>
      <c r="U2807" s="829">
        <v>1470</v>
      </c>
      <c r="V2807" s="830">
        <f t="shared" ref="V2807" si="2791">SUM(Q2807:U2808)</f>
        <v>6710</v>
      </c>
      <c r="W2807" s="824"/>
      <c r="X2807" s="824"/>
      <c r="Y2807" s="706"/>
      <c r="Z2807" s="824"/>
    </row>
    <row r="2808" spans="1:26">
      <c r="A2808" s="887" t="s">
        <v>2200</v>
      </c>
      <c r="B2808" s="817"/>
      <c r="C2808" s="831" t="s">
        <v>4</v>
      </c>
      <c r="D2808" s="819" t="s">
        <v>2</v>
      </c>
      <c r="E2808" s="863" t="s">
        <v>2699</v>
      </c>
      <c r="F2808" s="821" t="s">
        <v>34</v>
      </c>
      <c r="G2808" s="842" t="s">
        <v>89</v>
      </c>
      <c r="H2808" s="833" t="s">
        <v>19</v>
      </c>
      <c r="I2808" s="17"/>
      <c r="J2808" s="17"/>
      <c r="K2808" s="62" t="s">
        <v>21</v>
      </c>
      <c r="L2808" s="59" t="s">
        <v>3</v>
      </c>
      <c r="M2808" s="51" t="s">
        <v>2185</v>
      </c>
      <c r="N2808" s="54" t="s">
        <v>491</v>
      </c>
      <c r="O2808" s="824"/>
      <c r="P2808" s="271"/>
      <c r="Q2808" s="825"/>
      <c r="R2808" s="826"/>
      <c r="S2808" s="827"/>
      <c r="T2808" s="828"/>
      <c r="U2808" s="829"/>
      <c r="V2808" s="830"/>
      <c r="W2808" s="824"/>
      <c r="X2808" s="824"/>
      <c r="Y2808" s="706"/>
      <c r="Z2808" s="824"/>
    </row>
    <row r="2809" spans="1:26">
      <c r="A2809" s="887" t="s">
        <v>2200</v>
      </c>
      <c r="B2809" s="817" t="s">
        <v>3145</v>
      </c>
      <c r="C2809" s="831" t="s">
        <v>172</v>
      </c>
      <c r="D2809" s="819" t="str">
        <f t="shared" ref="D2809" si="2792">B2809&amp;" "&amp;" "&amp;C2809</f>
        <v>SP-101  ヒュンケル</v>
      </c>
      <c r="E2809" s="863" t="s">
        <v>2699</v>
      </c>
      <c r="F2809" s="821" t="s">
        <v>34</v>
      </c>
      <c r="G2809" s="833" t="s">
        <v>19</v>
      </c>
      <c r="H2809" s="833" t="s">
        <v>19</v>
      </c>
      <c r="I2809" s="15"/>
      <c r="J2809" s="15"/>
      <c r="K2809" s="62" t="s">
        <v>21</v>
      </c>
      <c r="L2809" s="59" t="s">
        <v>270</v>
      </c>
      <c r="M2809" s="51" t="s">
        <v>2132</v>
      </c>
      <c r="N2809" s="52" t="s">
        <v>491</v>
      </c>
      <c r="O2809" s="824"/>
      <c r="P2809" s="271"/>
      <c r="Q2809" s="825">
        <v>2160</v>
      </c>
      <c r="R2809" s="826">
        <v>1490</v>
      </c>
      <c r="S2809" s="827">
        <v>670</v>
      </c>
      <c r="T2809" s="828">
        <v>1070</v>
      </c>
      <c r="U2809" s="829">
        <v>1330</v>
      </c>
      <c r="V2809" s="830">
        <f t="shared" ref="V2809" si="2793">SUM(Q2809:U2810)</f>
        <v>6720</v>
      </c>
      <c r="W2809" s="378" t="s">
        <v>3389</v>
      </c>
      <c r="X2809" s="824"/>
      <c r="Y2809" s="706"/>
      <c r="Z2809" s="824"/>
    </row>
    <row r="2810" spans="1:26">
      <c r="A2810" s="887" t="s">
        <v>2200</v>
      </c>
      <c r="B2810" s="817"/>
      <c r="C2810" s="831" t="s">
        <v>172</v>
      </c>
      <c r="D2810" s="819" t="s">
        <v>2</v>
      </c>
      <c r="E2810" s="863" t="s">
        <v>2699</v>
      </c>
      <c r="F2810" s="821" t="s">
        <v>34</v>
      </c>
      <c r="G2810" s="833" t="s">
        <v>19</v>
      </c>
      <c r="H2810" s="833" t="s">
        <v>19</v>
      </c>
      <c r="I2810" s="15"/>
      <c r="J2810" s="15"/>
      <c r="K2810" s="7" t="s">
        <v>37</v>
      </c>
      <c r="L2810" s="59" t="s">
        <v>98</v>
      </c>
      <c r="M2810" s="51" t="s">
        <v>1060</v>
      </c>
      <c r="N2810" s="54" t="s">
        <v>492</v>
      </c>
      <c r="O2810" s="824"/>
      <c r="P2810" s="271"/>
      <c r="Q2810" s="825"/>
      <c r="R2810" s="826"/>
      <c r="S2810" s="827"/>
      <c r="T2810" s="828"/>
      <c r="U2810" s="829"/>
      <c r="V2810" s="830"/>
      <c r="W2810" s="380" t="s">
        <v>4450</v>
      </c>
      <c r="X2810" s="824"/>
      <c r="Y2810" s="706"/>
      <c r="Z2810" s="824"/>
    </row>
    <row r="2811" spans="1:26">
      <c r="A2811" s="887" t="s">
        <v>2200</v>
      </c>
      <c r="B2811" s="817" t="s">
        <v>3146</v>
      </c>
      <c r="C2811" s="831" t="s">
        <v>42</v>
      </c>
      <c r="D2811" s="819" t="str">
        <f t="shared" ref="D2811" si="2794">B2811&amp;" "&amp;" "&amp;C2811</f>
        <v>SP-102  レオナ</v>
      </c>
      <c r="E2811" s="863" t="s">
        <v>2699</v>
      </c>
      <c r="F2811" s="821" t="s">
        <v>34</v>
      </c>
      <c r="G2811" s="822" t="s">
        <v>40</v>
      </c>
      <c r="H2811" s="843" t="s">
        <v>80</v>
      </c>
      <c r="I2811" s="17"/>
      <c r="J2811" s="17"/>
      <c r="K2811" s="58" t="s">
        <v>21</v>
      </c>
      <c r="L2811" s="56" t="s">
        <v>131</v>
      </c>
      <c r="M2811" s="51" t="s">
        <v>2133</v>
      </c>
      <c r="N2811" s="52" t="s">
        <v>491</v>
      </c>
      <c r="O2811" s="824"/>
      <c r="P2811" s="271"/>
      <c r="Q2811" s="825">
        <v>2010</v>
      </c>
      <c r="R2811" s="826">
        <v>670</v>
      </c>
      <c r="S2811" s="827">
        <v>1620</v>
      </c>
      <c r="T2811" s="828">
        <v>1320</v>
      </c>
      <c r="U2811" s="829">
        <v>1060</v>
      </c>
      <c r="V2811" s="830">
        <f t="shared" ref="V2811" si="2795">SUM(Q2811:U2812)</f>
        <v>6680</v>
      </c>
      <c r="W2811" s="824" t="s">
        <v>3389</v>
      </c>
      <c r="X2811" s="824"/>
      <c r="Y2811" s="706"/>
      <c r="Z2811" s="824" t="s">
        <v>4716</v>
      </c>
    </row>
    <row r="2812" spans="1:26">
      <c r="A2812" s="887" t="s">
        <v>2200</v>
      </c>
      <c r="B2812" s="817"/>
      <c r="C2812" s="831" t="s">
        <v>42</v>
      </c>
      <c r="D2812" s="819" t="s">
        <v>2</v>
      </c>
      <c r="E2812" s="863" t="s">
        <v>2699</v>
      </c>
      <c r="F2812" s="821" t="s">
        <v>34</v>
      </c>
      <c r="G2812" s="822" t="s">
        <v>40</v>
      </c>
      <c r="H2812" s="843" t="s">
        <v>80</v>
      </c>
      <c r="I2812" s="17"/>
      <c r="J2812" s="17"/>
      <c r="K2812" s="62" t="s">
        <v>21</v>
      </c>
      <c r="L2812" s="59" t="s">
        <v>270</v>
      </c>
      <c r="M2812" s="51" t="s">
        <v>2134</v>
      </c>
      <c r="N2812" s="54" t="s">
        <v>496</v>
      </c>
      <c r="O2812" s="824"/>
      <c r="P2812" s="271"/>
      <c r="Q2812" s="825"/>
      <c r="R2812" s="826"/>
      <c r="S2812" s="827"/>
      <c r="T2812" s="828"/>
      <c r="U2812" s="829"/>
      <c r="V2812" s="830"/>
      <c r="W2812" s="824" t="s">
        <v>3389</v>
      </c>
      <c r="X2812" s="824"/>
      <c r="Y2812" s="706"/>
      <c r="Z2812" s="824" t="s">
        <v>4716</v>
      </c>
    </row>
    <row r="2813" spans="1:26">
      <c r="A2813" s="887" t="s">
        <v>2200</v>
      </c>
      <c r="B2813" s="817" t="s">
        <v>3147</v>
      </c>
      <c r="C2813" s="831" t="s">
        <v>183</v>
      </c>
      <c r="D2813" s="819" t="str">
        <f t="shared" ref="D2813" si="2796">B2813&amp;" "&amp;" "&amp;C2813</f>
        <v>SP-103  マァム</v>
      </c>
      <c r="E2813" s="863" t="s">
        <v>2699</v>
      </c>
      <c r="F2813" s="821" t="s">
        <v>34</v>
      </c>
      <c r="G2813" s="833" t="s">
        <v>19</v>
      </c>
      <c r="H2813" s="833" t="s">
        <v>19</v>
      </c>
      <c r="I2813" s="17"/>
      <c r="J2813" s="17"/>
      <c r="K2813" s="58" t="s">
        <v>21</v>
      </c>
      <c r="L2813" s="56" t="s">
        <v>131</v>
      </c>
      <c r="M2813" s="51" t="s">
        <v>2135</v>
      </c>
      <c r="N2813" s="52" t="s">
        <v>491</v>
      </c>
      <c r="O2813" s="824"/>
      <c r="P2813" s="271"/>
      <c r="Q2813" s="825">
        <v>2190</v>
      </c>
      <c r="R2813" s="826">
        <v>1310</v>
      </c>
      <c r="S2813" s="827">
        <v>870</v>
      </c>
      <c r="T2813" s="828">
        <v>1330</v>
      </c>
      <c r="U2813" s="829">
        <v>1020</v>
      </c>
      <c r="V2813" s="830">
        <f t="shared" ref="V2813" si="2797">SUM(Q2813:U2814)</f>
        <v>6720</v>
      </c>
      <c r="W2813" s="824" t="s">
        <v>3389</v>
      </c>
      <c r="X2813" s="824"/>
      <c r="Y2813" s="706"/>
      <c r="Z2813" s="824"/>
    </row>
    <row r="2814" spans="1:26">
      <c r="A2814" s="887" t="s">
        <v>2200</v>
      </c>
      <c r="B2814" s="817"/>
      <c r="C2814" s="831" t="s">
        <v>183</v>
      </c>
      <c r="D2814" s="819" t="s">
        <v>2</v>
      </c>
      <c r="E2814" s="863" t="s">
        <v>2699</v>
      </c>
      <c r="F2814" s="821" t="s">
        <v>34</v>
      </c>
      <c r="G2814" s="833" t="s">
        <v>19</v>
      </c>
      <c r="H2814" s="833" t="s">
        <v>19</v>
      </c>
      <c r="I2814" s="17"/>
      <c r="J2814" s="17"/>
      <c r="K2814" s="11" t="s">
        <v>81</v>
      </c>
      <c r="L2814" s="59" t="s">
        <v>81</v>
      </c>
      <c r="M2814" s="51" t="s">
        <v>2055</v>
      </c>
      <c r="N2814" s="54" t="s">
        <v>492</v>
      </c>
      <c r="O2814" s="824"/>
      <c r="P2814" s="271"/>
      <c r="Q2814" s="825"/>
      <c r="R2814" s="826"/>
      <c r="S2814" s="827"/>
      <c r="T2814" s="828"/>
      <c r="U2814" s="829"/>
      <c r="V2814" s="830"/>
      <c r="W2814" s="824" t="s">
        <v>3389</v>
      </c>
      <c r="X2814" s="824"/>
      <c r="Y2814" s="706"/>
      <c r="Z2814" s="824"/>
    </row>
    <row r="2815" spans="1:26">
      <c r="A2815" s="887" t="s">
        <v>2200</v>
      </c>
      <c r="B2815" s="817" t="s">
        <v>3148</v>
      </c>
      <c r="C2815" s="831" t="s">
        <v>38</v>
      </c>
      <c r="D2815" s="819" t="str">
        <f t="shared" ref="D2815" si="2798">B2815&amp;" "&amp;" "&amp;C2815</f>
        <v>SP-104  ポップ</v>
      </c>
      <c r="E2815" s="863" t="s">
        <v>2699</v>
      </c>
      <c r="F2815" s="821" t="s">
        <v>34</v>
      </c>
      <c r="G2815" s="822" t="s">
        <v>40</v>
      </c>
      <c r="H2815" s="822" t="s">
        <v>40</v>
      </c>
      <c r="I2815" s="17"/>
      <c r="J2815" s="17"/>
      <c r="K2815" s="58" t="s">
        <v>21</v>
      </c>
      <c r="L2815" s="56" t="s">
        <v>131</v>
      </c>
      <c r="M2815" s="51" t="s">
        <v>3785</v>
      </c>
      <c r="N2815" s="52" t="s">
        <v>494</v>
      </c>
      <c r="O2815" s="824"/>
      <c r="P2815" s="271"/>
      <c r="Q2815" s="825">
        <v>2160</v>
      </c>
      <c r="R2815" s="826">
        <v>700</v>
      </c>
      <c r="S2815" s="827">
        <v>1630</v>
      </c>
      <c r="T2815" s="828">
        <v>1200</v>
      </c>
      <c r="U2815" s="829">
        <v>1030</v>
      </c>
      <c r="V2815" s="830">
        <f t="shared" ref="V2815" si="2799">SUM(Q2815:U2816)</f>
        <v>6720</v>
      </c>
      <c r="W2815" s="824" t="s">
        <v>3389</v>
      </c>
      <c r="X2815" s="824"/>
      <c r="Y2815" s="706"/>
      <c r="Z2815" s="824"/>
    </row>
    <row r="2816" spans="1:26">
      <c r="A2816" s="887" t="s">
        <v>2200</v>
      </c>
      <c r="B2816" s="817"/>
      <c r="C2816" s="831" t="s">
        <v>38</v>
      </c>
      <c r="D2816" s="819" t="s">
        <v>2</v>
      </c>
      <c r="E2816" s="863" t="s">
        <v>2699</v>
      </c>
      <c r="F2816" s="821" t="s">
        <v>34</v>
      </c>
      <c r="G2816" s="822" t="s">
        <v>40</v>
      </c>
      <c r="H2816" s="822" t="s">
        <v>40</v>
      </c>
      <c r="I2816" s="17"/>
      <c r="J2816" s="17"/>
      <c r="K2816" s="62" t="s">
        <v>21</v>
      </c>
      <c r="L2816" s="59" t="s">
        <v>106</v>
      </c>
      <c r="M2816" s="51" t="s">
        <v>852</v>
      </c>
      <c r="N2816" s="54" t="s">
        <v>491</v>
      </c>
      <c r="O2816" s="824"/>
      <c r="P2816" s="271"/>
      <c r="Q2816" s="825"/>
      <c r="R2816" s="826"/>
      <c r="S2816" s="827"/>
      <c r="T2816" s="828"/>
      <c r="U2816" s="829"/>
      <c r="V2816" s="830"/>
      <c r="W2816" s="824" t="s">
        <v>3389</v>
      </c>
      <c r="X2816" s="824"/>
      <c r="Y2816" s="706"/>
      <c r="Z2816" s="824"/>
    </row>
    <row r="2817" spans="1:26">
      <c r="A2817" s="887" t="s">
        <v>2200</v>
      </c>
      <c r="B2817" s="817" t="s">
        <v>3149</v>
      </c>
      <c r="C2817" s="831" t="s">
        <v>2</v>
      </c>
      <c r="D2817" s="819" t="str">
        <f t="shared" ref="D2817" si="2800">B2817&amp;" "&amp;" "&amp;C2817</f>
        <v>SP-105  ダイ</v>
      </c>
      <c r="E2817" s="881" t="s">
        <v>2701</v>
      </c>
      <c r="F2817" s="821" t="s">
        <v>34</v>
      </c>
      <c r="G2817" s="833" t="s">
        <v>19</v>
      </c>
      <c r="H2817" s="833" t="s">
        <v>19</v>
      </c>
      <c r="I2817" s="15"/>
      <c r="J2817" s="15"/>
      <c r="K2817" s="7" t="s">
        <v>37</v>
      </c>
      <c r="L2817" s="61" t="s">
        <v>205</v>
      </c>
      <c r="M2817" s="51" t="s">
        <v>2113</v>
      </c>
      <c r="N2817" s="52" t="s">
        <v>490</v>
      </c>
      <c r="O2817" s="824"/>
      <c r="P2817" s="271"/>
      <c r="Q2817" s="825">
        <v>2200</v>
      </c>
      <c r="R2817" s="826">
        <v>1570</v>
      </c>
      <c r="S2817" s="827">
        <v>950</v>
      </c>
      <c r="T2817" s="828">
        <v>1300</v>
      </c>
      <c r="U2817" s="829">
        <v>1010</v>
      </c>
      <c r="V2817" s="830">
        <f t="shared" ref="V2817" si="2801">SUM(Q2817:U2818)</f>
        <v>7030</v>
      </c>
      <c r="W2817" s="824" t="s">
        <v>3389</v>
      </c>
      <c r="X2817" s="824"/>
      <c r="Y2817" s="706"/>
      <c r="Z2817" s="824"/>
    </row>
    <row r="2818" spans="1:26">
      <c r="A2818" s="887" t="s">
        <v>2200</v>
      </c>
      <c r="B2818" s="817"/>
      <c r="C2818" s="831" t="s">
        <v>2</v>
      </c>
      <c r="D2818" s="819" t="s">
        <v>2</v>
      </c>
      <c r="E2818" s="881" t="s">
        <v>2701</v>
      </c>
      <c r="F2818" s="821" t="s">
        <v>34</v>
      </c>
      <c r="G2818" s="833" t="s">
        <v>19</v>
      </c>
      <c r="H2818" s="833" t="s">
        <v>19</v>
      </c>
      <c r="I2818" s="15"/>
      <c r="J2818" s="15"/>
      <c r="K2818" s="62" t="s">
        <v>21</v>
      </c>
      <c r="L2818" s="59" t="s">
        <v>3</v>
      </c>
      <c r="M2818" s="51" t="s">
        <v>2186</v>
      </c>
      <c r="N2818" s="54" t="s">
        <v>494</v>
      </c>
      <c r="O2818" s="824"/>
      <c r="P2818" s="271"/>
      <c r="Q2818" s="825"/>
      <c r="R2818" s="826"/>
      <c r="S2818" s="827"/>
      <c r="T2818" s="828"/>
      <c r="U2818" s="829"/>
      <c r="V2818" s="830"/>
      <c r="W2818" s="824" t="s">
        <v>3389</v>
      </c>
      <c r="X2818" s="824"/>
      <c r="Y2818" s="706"/>
      <c r="Z2818" s="824"/>
    </row>
    <row r="2819" spans="1:26">
      <c r="A2819" s="866" t="s">
        <v>2196</v>
      </c>
      <c r="B2819" s="817" t="s">
        <v>3150</v>
      </c>
      <c r="C2819" s="831" t="s">
        <v>172</v>
      </c>
      <c r="D2819" s="819" t="str">
        <f t="shared" ref="D2819" si="2802">B2819&amp;" "&amp;" "&amp;C2819</f>
        <v>SP-106  ヒュンケル</v>
      </c>
      <c r="E2819" s="858" t="s">
        <v>609</v>
      </c>
      <c r="F2819" s="856" t="s">
        <v>129</v>
      </c>
      <c r="G2819" s="833" t="s">
        <v>19</v>
      </c>
      <c r="H2819" s="833" t="s">
        <v>19</v>
      </c>
      <c r="I2819" s="17"/>
      <c r="J2819" s="17"/>
      <c r="K2819" s="62" t="s">
        <v>21</v>
      </c>
      <c r="L2819" s="59" t="s">
        <v>3</v>
      </c>
      <c r="M2819" s="51" t="s">
        <v>2187</v>
      </c>
      <c r="N2819" s="52" t="s">
        <v>494</v>
      </c>
      <c r="O2819" s="824"/>
      <c r="P2819" s="271"/>
      <c r="Q2819" s="825">
        <v>1580</v>
      </c>
      <c r="R2819" s="826">
        <v>1060</v>
      </c>
      <c r="S2819" s="827">
        <v>480</v>
      </c>
      <c r="T2819" s="828">
        <v>760</v>
      </c>
      <c r="U2819" s="829">
        <v>1020</v>
      </c>
      <c r="V2819" s="830">
        <f t="shared" ref="V2819" si="2803">SUM(Q2819:U2820)</f>
        <v>4900</v>
      </c>
      <c r="W2819" s="824" t="s">
        <v>4687</v>
      </c>
      <c r="X2819" s="824"/>
      <c r="Y2819" s="706"/>
      <c r="Z2819" s="824"/>
    </row>
    <row r="2820" spans="1:26">
      <c r="A2820" s="866" t="s">
        <v>2196</v>
      </c>
      <c r="B2820" s="817"/>
      <c r="C2820" s="831" t="s">
        <v>172</v>
      </c>
      <c r="D2820" s="819" t="s">
        <v>2</v>
      </c>
      <c r="E2820" s="858" t="s">
        <v>609</v>
      </c>
      <c r="F2820" s="856" t="s">
        <v>129</v>
      </c>
      <c r="G2820" s="833" t="s">
        <v>19</v>
      </c>
      <c r="H2820" s="833" t="s">
        <v>19</v>
      </c>
      <c r="I2820" s="17"/>
      <c r="J2820" s="17"/>
      <c r="K2820" s="20"/>
      <c r="L2820" s="16"/>
      <c r="M2820" s="51"/>
      <c r="N2820" s="54"/>
      <c r="O2820" s="824"/>
      <c r="P2820" s="271"/>
      <c r="Q2820" s="825"/>
      <c r="R2820" s="826"/>
      <c r="S2820" s="827"/>
      <c r="T2820" s="828"/>
      <c r="U2820" s="829"/>
      <c r="V2820" s="830"/>
      <c r="W2820" s="824" t="s">
        <v>4687</v>
      </c>
      <c r="X2820" s="824"/>
      <c r="Y2820" s="706"/>
      <c r="Z2820" s="824"/>
    </row>
    <row r="2821" spans="1:26">
      <c r="A2821" s="866" t="s">
        <v>2196</v>
      </c>
      <c r="B2821" s="817" t="s">
        <v>3151</v>
      </c>
      <c r="C2821" s="831" t="s">
        <v>4</v>
      </c>
      <c r="D2821" s="819" t="str">
        <f t="shared" ref="D2821" si="2804">B2821&amp;" "&amp;" "&amp;C2821</f>
        <v>SP-107  クロコダイン</v>
      </c>
      <c r="E2821" s="858" t="s">
        <v>609</v>
      </c>
      <c r="F2821" s="857" t="s">
        <v>128</v>
      </c>
      <c r="G2821" s="842" t="s">
        <v>89</v>
      </c>
      <c r="H2821" s="833" t="s">
        <v>19</v>
      </c>
      <c r="I2821" s="17"/>
      <c r="J2821" s="17"/>
      <c r="K2821" s="58" t="s">
        <v>21</v>
      </c>
      <c r="L2821" s="56" t="s">
        <v>131</v>
      </c>
      <c r="M2821" s="51" t="s">
        <v>2136</v>
      </c>
      <c r="N2821" s="52" t="s">
        <v>494</v>
      </c>
      <c r="O2821" s="824"/>
      <c r="P2821" s="271"/>
      <c r="Q2821" s="825">
        <v>1680</v>
      </c>
      <c r="R2821" s="826">
        <v>1110</v>
      </c>
      <c r="S2821" s="827">
        <v>440</v>
      </c>
      <c r="T2821" s="828">
        <v>580</v>
      </c>
      <c r="U2821" s="829">
        <v>1080</v>
      </c>
      <c r="V2821" s="830">
        <f t="shared" ref="V2821" si="2805">SUM(Q2821:U2822)</f>
        <v>4890</v>
      </c>
      <c r="W2821" s="824" t="s">
        <v>4687</v>
      </c>
      <c r="X2821" s="824"/>
      <c r="Y2821" s="706"/>
      <c r="Z2821" s="824"/>
    </row>
    <row r="2822" spans="1:26">
      <c r="A2822" s="866" t="s">
        <v>2196</v>
      </c>
      <c r="B2822" s="817"/>
      <c r="C2822" s="831" t="s">
        <v>4</v>
      </c>
      <c r="D2822" s="819" t="s">
        <v>2</v>
      </c>
      <c r="E2822" s="858" t="s">
        <v>609</v>
      </c>
      <c r="F2822" s="857" t="s">
        <v>128</v>
      </c>
      <c r="G2822" s="842" t="s">
        <v>89</v>
      </c>
      <c r="H2822" s="833" t="s">
        <v>19</v>
      </c>
      <c r="I2822" s="17"/>
      <c r="J2822" s="17"/>
      <c r="K2822" s="20"/>
      <c r="L2822" s="16"/>
      <c r="M2822" s="51"/>
      <c r="N2822" s="54"/>
      <c r="O2822" s="824"/>
      <c r="P2822" s="271"/>
      <c r="Q2822" s="825"/>
      <c r="R2822" s="826"/>
      <c r="S2822" s="827"/>
      <c r="T2822" s="828"/>
      <c r="U2822" s="829"/>
      <c r="V2822" s="830"/>
      <c r="W2822" s="824" t="s">
        <v>4687</v>
      </c>
      <c r="X2822" s="824"/>
      <c r="Y2822" s="706"/>
      <c r="Z2822" s="824"/>
    </row>
    <row r="2823" spans="1:26">
      <c r="A2823" s="866" t="s">
        <v>2196</v>
      </c>
      <c r="B2823" s="817" t="s">
        <v>3152</v>
      </c>
      <c r="C2823" s="831" t="s">
        <v>42</v>
      </c>
      <c r="D2823" s="819" t="str">
        <f t="shared" ref="D2823" si="2806">B2823&amp;" "&amp;" "&amp;C2823</f>
        <v>SP-108  レオナ</v>
      </c>
      <c r="E2823" s="858" t="s">
        <v>609</v>
      </c>
      <c r="F2823" s="821" t="s">
        <v>34</v>
      </c>
      <c r="G2823" s="822" t="s">
        <v>40</v>
      </c>
      <c r="H2823" s="843" t="s">
        <v>80</v>
      </c>
      <c r="I2823" s="17"/>
      <c r="J2823" s="17"/>
      <c r="K2823" s="62" t="s">
        <v>21</v>
      </c>
      <c r="L2823" s="59" t="s">
        <v>106</v>
      </c>
      <c r="M2823" s="51" t="s">
        <v>3786</v>
      </c>
      <c r="N2823" s="52" t="s">
        <v>491</v>
      </c>
      <c r="O2823" s="824"/>
      <c r="P2823" s="271"/>
      <c r="Q2823" s="825">
        <v>1470</v>
      </c>
      <c r="R2823" s="826">
        <v>480</v>
      </c>
      <c r="S2823" s="827">
        <v>1210</v>
      </c>
      <c r="T2823" s="828">
        <v>970</v>
      </c>
      <c r="U2823" s="829">
        <v>760</v>
      </c>
      <c r="V2823" s="830">
        <f t="shared" ref="V2823" si="2807">SUM(Q2823:U2824)</f>
        <v>4890</v>
      </c>
      <c r="W2823" s="824" t="s">
        <v>3389</v>
      </c>
      <c r="X2823" s="824"/>
      <c r="Y2823" s="706"/>
      <c r="Z2823" s="824"/>
    </row>
    <row r="2824" spans="1:26">
      <c r="A2824" s="866" t="s">
        <v>2196</v>
      </c>
      <c r="B2824" s="817"/>
      <c r="C2824" s="831" t="s">
        <v>42</v>
      </c>
      <c r="D2824" s="819" t="s">
        <v>2</v>
      </c>
      <c r="E2824" s="858" t="s">
        <v>609</v>
      </c>
      <c r="F2824" s="821" t="s">
        <v>34</v>
      </c>
      <c r="G2824" s="822" t="s">
        <v>40</v>
      </c>
      <c r="H2824" s="843" t="s">
        <v>80</v>
      </c>
      <c r="I2824" s="17"/>
      <c r="J2824" s="17"/>
      <c r="K2824" s="20"/>
      <c r="L2824" s="16"/>
      <c r="M2824" s="51"/>
      <c r="N2824" s="54"/>
      <c r="O2824" s="824"/>
      <c r="P2824" s="271"/>
      <c r="Q2824" s="825"/>
      <c r="R2824" s="826"/>
      <c r="S2824" s="827"/>
      <c r="T2824" s="828"/>
      <c r="U2824" s="829"/>
      <c r="V2824" s="830"/>
      <c r="W2824" s="824" t="s">
        <v>3389</v>
      </c>
      <c r="X2824" s="824"/>
      <c r="Y2824" s="706"/>
      <c r="Z2824" s="824"/>
    </row>
    <row r="2825" spans="1:26">
      <c r="A2825" s="866" t="s">
        <v>2196</v>
      </c>
      <c r="B2825" s="817" t="s">
        <v>3153</v>
      </c>
      <c r="C2825" s="831" t="s">
        <v>2</v>
      </c>
      <c r="D2825" s="819" t="str">
        <f t="shared" ref="D2825" si="2808">B2825&amp;" "&amp;" "&amp;C2825</f>
        <v>SP-109  ダイ</v>
      </c>
      <c r="E2825" s="858" t="s">
        <v>609</v>
      </c>
      <c r="F2825" s="821" t="s">
        <v>34</v>
      </c>
      <c r="G2825" s="833" t="s">
        <v>19</v>
      </c>
      <c r="H2825" s="833" t="s">
        <v>19</v>
      </c>
      <c r="I2825" s="17"/>
      <c r="J2825" s="17"/>
      <c r="K2825" s="58" t="s">
        <v>21</v>
      </c>
      <c r="L2825" s="56" t="s">
        <v>131</v>
      </c>
      <c r="M2825" s="51" t="s">
        <v>2137</v>
      </c>
      <c r="N2825" s="52" t="s">
        <v>496</v>
      </c>
      <c r="O2825" s="824"/>
      <c r="P2825" s="271"/>
      <c r="Q2825" s="825">
        <v>1560</v>
      </c>
      <c r="R2825" s="826">
        <v>1080</v>
      </c>
      <c r="S2825" s="827">
        <v>620</v>
      </c>
      <c r="T2825" s="828">
        <v>910</v>
      </c>
      <c r="U2825" s="829">
        <v>740</v>
      </c>
      <c r="V2825" s="830">
        <f t="shared" ref="V2825" si="2809">SUM(Q2825:U2826)</f>
        <v>4910</v>
      </c>
      <c r="W2825" s="824" t="s">
        <v>3389</v>
      </c>
      <c r="X2825" s="824"/>
      <c r="Y2825" s="706"/>
      <c r="Z2825" s="824"/>
    </row>
    <row r="2826" spans="1:26">
      <c r="A2826" s="866" t="s">
        <v>2196</v>
      </c>
      <c r="B2826" s="817"/>
      <c r="C2826" s="831" t="s">
        <v>2</v>
      </c>
      <c r="D2826" s="819" t="s">
        <v>2</v>
      </c>
      <c r="E2826" s="858" t="s">
        <v>609</v>
      </c>
      <c r="F2826" s="821" t="s">
        <v>34</v>
      </c>
      <c r="G2826" s="833" t="s">
        <v>19</v>
      </c>
      <c r="H2826" s="833" t="s">
        <v>19</v>
      </c>
      <c r="I2826" s="17"/>
      <c r="J2826" s="17"/>
      <c r="K2826" s="19"/>
      <c r="L2826" s="57"/>
      <c r="M2826" s="51"/>
      <c r="N2826" s="54"/>
      <c r="O2826" s="824"/>
      <c r="P2826" s="271"/>
      <c r="Q2826" s="825"/>
      <c r="R2826" s="826"/>
      <c r="S2826" s="827"/>
      <c r="T2826" s="828"/>
      <c r="U2826" s="829"/>
      <c r="V2826" s="830"/>
      <c r="W2826" s="824" t="s">
        <v>3389</v>
      </c>
      <c r="X2826" s="824"/>
      <c r="Y2826" s="706"/>
      <c r="Z2826" s="824"/>
    </row>
    <row r="2827" spans="1:26">
      <c r="A2827" s="866" t="s">
        <v>2196</v>
      </c>
      <c r="B2827" s="817" t="s">
        <v>3154</v>
      </c>
      <c r="C2827" s="818" t="s">
        <v>247</v>
      </c>
      <c r="D2827" s="819" t="str">
        <f t="shared" ref="D2827" si="2810">B2827&amp;" "&amp;" "&amp;C2827</f>
        <v>SP-110  ザボエラ</v>
      </c>
      <c r="E2827" s="854" t="s">
        <v>630</v>
      </c>
      <c r="F2827" s="852" t="s">
        <v>75</v>
      </c>
      <c r="G2827" s="835" t="s">
        <v>88</v>
      </c>
      <c r="H2827" s="822" t="s">
        <v>40</v>
      </c>
      <c r="I2827" s="17"/>
      <c r="J2827" s="17"/>
      <c r="K2827" s="58" t="s">
        <v>21</v>
      </c>
      <c r="L2827" s="56" t="s">
        <v>131</v>
      </c>
      <c r="M2827" s="51" t="s">
        <v>2138</v>
      </c>
      <c r="N2827" s="52" t="s">
        <v>491</v>
      </c>
      <c r="O2827" s="824"/>
      <c r="P2827" s="271"/>
      <c r="Q2827" s="825">
        <v>1540</v>
      </c>
      <c r="R2827" s="826">
        <v>570</v>
      </c>
      <c r="S2827" s="827">
        <v>1380</v>
      </c>
      <c r="T2827" s="828">
        <v>1110</v>
      </c>
      <c r="U2827" s="829">
        <v>610</v>
      </c>
      <c r="V2827" s="830">
        <f t="shared" ref="V2827" si="2811">SUM(Q2827:U2828)</f>
        <v>5210</v>
      </c>
      <c r="W2827" s="824" t="s">
        <v>4687</v>
      </c>
      <c r="X2827" s="824"/>
      <c r="Y2827" s="706"/>
      <c r="Z2827" s="824"/>
    </row>
    <row r="2828" spans="1:26">
      <c r="A2828" s="866" t="s">
        <v>2196</v>
      </c>
      <c r="B2828" s="817"/>
      <c r="C2828" s="818" t="s">
        <v>247</v>
      </c>
      <c r="D2828" s="819" t="s">
        <v>2</v>
      </c>
      <c r="E2828" s="854" t="s">
        <v>630</v>
      </c>
      <c r="F2828" s="852" t="s">
        <v>75</v>
      </c>
      <c r="G2828" s="835" t="s">
        <v>88</v>
      </c>
      <c r="H2828" s="822" t="s">
        <v>40</v>
      </c>
      <c r="I2828" s="17"/>
      <c r="J2828" s="17"/>
      <c r="K2828" s="19"/>
      <c r="L2828" s="57"/>
      <c r="M2828" s="51"/>
      <c r="N2828" s="54"/>
      <c r="O2828" s="824"/>
      <c r="P2828" s="271"/>
      <c r="Q2828" s="825"/>
      <c r="R2828" s="826"/>
      <c r="S2828" s="827"/>
      <c r="T2828" s="828"/>
      <c r="U2828" s="829"/>
      <c r="V2828" s="830"/>
      <c r="W2828" s="824" t="s">
        <v>4687</v>
      </c>
      <c r="X2828" s="824"/>
      <c r="Y2828" s="706"/>
      <c r="Z2828" s="824"/>
    </row>
    <row r="2829" spans="1:26">
      <c r="A2829" s="866" t="s">
        <v>2196</v>
      </c>
      <c r="B2829" s="817" t="s">
        <v>3155</v>
      </c>
      <c r="C2829" s="818" t="s">
        <v>596</v>
      </c>
      <c r="D2829" s="819" t="str">
        <f t="shared" ref="D2829" si="2812">B2829&amp;" "&amp;" "&amp;C2829</f>
        <v>SP-111  ハドラー</v>
      </c>
      <c r="E2829" s="854" t="s">
        <v>630</v>
      </c>
      <c r="F2829" s="840" t="s">
        <v>74</v>
      </c>
      <c r="G2829" s="822" t="s">
        <v>40</v>
      </c>
      <c r="H2829" s="822" t="s">
        <v>40</v>
      </c>
      <c r="I2829" s="17"/>
      <c r="J2829" s="17"/>
      <c r="K2829" s="11" t="s">
        <v>81</v>
      </c>
      <c r="L2829" s="59" t="s">
        <v>81</v>
      </c>
      <c r="M2829" s="51" t="s">
        <v>2056</v>
      </c>
      <c r="N2829" s="52" t="s">
        <v>492</v>
      </c>
      <c r="O2829" s="824"/>
      <c r="P2829" s="271"/>
      <c r="Q2829" s="825">
        <v>1740</v>
      </c>
      <c r="R2829" s="826">
        <v>810</v>
      </c>
      <c r="S2829" s="827">
        <v>1040</v>
      </c>
      <c r="T2829" s="828">
        <v>770</v>
      </c>
      <c r="U2829" s="829">
        <v>880</v>
      </c>
      <c r="V2829" s="830">
        <f t="shared" ref="V2829" si="2813">SUM(Q2829:U2830)</f>
        <v>5240</v>
      </c>
      <c r="W2829" s="824"/>
      <c r="X2829" s="824"/>
      <c r="Y2829" s="706"/>
      <c r="Z2829" s="824"/>
    </row>
    <row r="2830" spans="1:26">
      <c r="A2830" s="866" t="s">
        <v>2196</v>
      </c>
      <c r="B2830" s="817"/>
      <c r="C2830" s="818" t="s">
        <v>596</v>
      </c>
      <c r="D2830" s="819" t="s">
        <v>2</v>
      </c>
      <c r="E2830" s="854" t="s">
        <v>630</v>
      </c>
      <c r="F2830" s="840" t="s">
        <v>74</v>
      </c>
      <c r="G2830" s="822" t="s">
        <v>40</v>
      </c>
      <c r="H2830" s="822" t="s">
        <v>40</v>
      </c>
      <c r="I2830" s="17"/>
      <c r="J2830" s="17"/>
      <c r="K2830" s="19"/>
      <c r="L2830" s="57"/>
      <c r="M2830" s="51"/>
      <c r="N2830" s="54"/>
      <c r="O2830" s="824"/>
      <c r="P2830" s="271"/>
      <c r="Q2830" s="825"/>
      <c r="R2830" s="826"/>
      <c r="S2830" s="827"/>
      <c r="T2830" s="828"/>
      <c r="U2830" s="829"/>
      <c r="V2830" s="830"/>
      <c r="W2830" s="824"/>
      <c r="X2830" s="824"/>
      <c r="Y2830" s="706"/>
      <c r="Z2830" s="824"/>
    </row>
    <row r="2831" spans="1:26">
      <c r="A2831" s="866" t="s">
        <v>2196</v>
      </c>
      <c r="B2831" s="817" t="s">
        <v>3156</v>
      </c>
      <c r="C2831" s="831" t="s">
        <v>172</v>
      </c>
      <c r="D2831" s="819" t="str">
        <f t="shared" ref="D2831" si="2814">B2831&amp;" "&amp;" "&amp;C2831</f>
        <v>SP-112  ヒュンケル</v>
      </c>
      <c r="E2831" s="854" t="s">
        <v>630</v>
      </c>
      <c r="F2831" s="821" t="s">
        <v>34</v>
      </c>
      <c r="G2831" s="833" t="s">
        <v>19</v>
      </c>
      <c r="H2831" s="833" t="s">
        <v>19</v>
      </c>
      <c r="I2831" s="17"/>
      <c r="J2831" s="17"/>
      <c r="K2831" s="7" t="s">
        <v>37</v>
      </c>
      <c r="L2831" s="61" t="s">
        <v>205</v>
      </c>
      <c r="M2831" s="51" t="s">
        <v>2049</v>
      </c>
      <c r="N2831" s="52" t="s">
        <v>490</v>
      </c>
      <c r="O2831" s="824"/>
      <c r="P2831" s="271"/>
      <c r="Q2831" s="825">
        <v>1660</v>
      </c>
      <c r="R2831" s="826">
        <v>1160</v>
      </c>
      <c r="S2831" s="827">
        <v>500</v>
      </c>
      <c r="T2831" s="828">
        <v>880</v>
      </c>
      <c r="U2831" s="829">
        <v>1050</v>
      </c>
      <c r="V2831" s="830">
        <f t="shared" ref="V2831" si="2815">SUM(Q2831:U2832)</f>
        <v>5250</v>
      </c>
      <c r="W2831" s="378" t="s">
        <v>3389</v>
      </c>
      <c r="X2831" s="824"/>
      <c r="Y2831" s="706"/>
      <c r="Z2831" s="824"/>
    </row>
    <row r="2832" spans="1:26">
      <c r="A2832" s="866" t="s">
        <v>2196</v>
      </c>
      <c r="B2832" s="817"/>
      <c r="C2832" s="831" t="s">
        <v>172</v>
      </c>
      <c r="D2832" s="819" t="s">
        <v>2</v>
      </c>
      <c r="E2832" s="854" t="s">
        <v>630</v>
      </c>
      <c r="F2832" s="821" t="s">
        <v>34</v>
      </c>
      <c r="G2832" s="833" t="s">
        <v>19</v>
      </c>
      <c r="H2832" s="833" t="s">
        <v>19</v>
      </c>
      <c r="I2832" s="17"/>
      <c r="J2832" s="17"/>
      <c r="K2832" s="19"/>
      <c r="L2832" s="57"/>
      <c r="M2832" s="51"/>
      <c r="N2832" s="54"/>
      <c r="O2832" s="824"/>
      <c r="P2832" s="271"/>
      <c r="Q2832" s="825"/>
      <c r="R2832" s="826"/>
      <c r="S2832" s="827"/>
      <c r="T2832" s="828"/>
      <c r="U2832" s="829"/>
      <c r="V2832" s="830"/>
      <c r="W2832" s="380" t="s">
        <v>4450</v>
      </c>
      <c r="X2832" s="824"/>
      <c r="Y2832" s="706"/>
      <c r="Z2832" s="824"/>
    </row>
    <row r="2833" spans="1:26">
      <c r="A2833" s="866" t="s">
        <v>2196</v>
      </c>
      <c r="B2833" s="817" t="s">
        <v>3157</v>
      </c>
      <c r="C2833" s="831" t="s">
        <v>183</v>
      </c>
      <c r="D2833" s="819" t="str">
        <f t="shared" ref="D2833" si="2816">B2833&amp;" "&amp;" "&amp;C2833</f>
        <v>SP-113  マァム</v>
      </c>
      <c r="E2833" s="854" t="s">
        <v>630</v>
      </c>
      <c r="F2833" s="821" t="s">
        <v>34</v>
      </c>
      <c r="G2833" s="833" t="s">
        <v>19</v>
      </c>
      <c r="H2833" s="833" t="s">
        <v>19</v>
      </c>
      <c r="I2833" s="17"/>
      <c r="J2833" s="17"/>
      <c r="K2833" s="7" t="s">
        <v>37</v>
      </c>
      <c r="L2833" s="61" t="s">
        <v>205</v>
      </c>
      <c r="M2833" s="51" t="s">
        <v>3787</v>
      </c>
      <c r="N2833" s="52" t="s">
        <v>490</v>
      </c>
      <c r="O2833" s="824"/>
      <c r="P2833" s="271"/>
      <c r="Q2833" s="825">
        <v>1660</v>
      </c>
      <c r="R2833" s="826">
        <v>1030</v>
      </c>
      <c r="S2833" s="827">
        <v>680</v>
      </c>
      <c r="T2833" s="828">
        <v>1060</v>
      </c>
      <c r="U2833" s="829">
        <v>830</v>
      </c>
      <c r="V2833" s="830">
        <f t="shared" ref="V2833" si="2817">SUM(Q2833:U2834)</f>
        <v>5260</v>
      </c>
      <c r="W2833" s="824" t="s">
        <v>3389</v>
      </c>
      <c r="X2833" s="824"/>
      <c r="Y2833" s="706"/>
      <c r="Z2833" s="824"/>
    </row>
    <row r="2834" spans="1:26">
      <c r="A2834" s="866" t="s">
        <v>2196</v>
      </c>
      <c r="B2834" s="817"/>
      <c r="C2834" s="831" t="s">
        <v>183</v>
      </c>
      <c r="D2834" s="819" t="s">
        <v>2</v>
      </c>
      <c r="E2834" s="854" t="s">
        <v>630</v>
      </c>
      <c r="F2834" s="821" t="s">
        <v>34</v>
      </c>
      <c r="G2834" s="833" t="s">
        <v>19</v>
      </c>
      <c r="H2834" s="833" t="s">
        <v>19</v>
      </c>
      <c r="I2834" s="17"/>
      <c r="J2834" s="17"/>
      <c r="K2834" s="19"/>
      <c r="L2834" s="57"/>
      <c r="M2834" s="51"/>
      <c r="N2834" s="52"/>
      <c r="O2834" s="824"/>
      <c r="P2834" s="271"/>
      <c r="Q2834" s="825"/>
      <c r="R2834" s="826"/>
      <c r="S2834" s="827"/>
      <c r="T2834" s="828"/>
      <c r="U2834" s="829"/>
      <c r="V2834" s="830"/>
      <c r="W2834" s="824" t="s">
        <v>3389</v>
      </c>
      <c r="X2834" s="824"/>
      <c r="Y2834" s="706"/>
      <c r="Z2834" s="824"/>
    </row>
    <row r="2835" spans="1:26">
      <c r="A2835" s="866" t="s">
        <v>2196</v>
      </c>
      <c r="B2835" s="817" t="s">
        <v>3158</v>
      </c>
      <c r="C2835" s="831" t="s">
        <v>38</v>
      </c>
      <c r="D2835" s="819" t="str">
        <f t="shared" ref="D2835" si="2818">B2835&amp;" "&amp;" "&amp;C2835</f>
        <v>SP-114  ポップ</v>
      </c>
      <c r="E2835" s="854" t="s">
        <v>630</v>
      </c>
      <c r="F2835" s="821" t="s">
        <v>34</v>
      </c>
      <c r="G2835" s="822" t="s">
        <v>40</v>
      </c>
      <c r="H2835" s="822" t="s">
        <v>40</v>
      </c>
      <c r="I2835" s="17"/>
      <c r="J2835" s="17"/>
      <c r="K2835" s="58" t="s">
        <v>21</v>
      </c>
      <c r="L2835" s="56" t="s">
        <v>131</v>
      </c>
      <c r="M2835" s="51" t="s">
        <v>3788</v>
      </c>
      <c r="N2835" s="52" t="s">
        <v>496</v>
      </c>
      <c r="O2835" s="824"/>
      <c r="P2835" s="271"/>
      <c r="Q2835" s="825">
        <v>1620</v>
      </c>
      <c r="R2835" s="826">
        <v>550</v>
      </c>
      <c r="S2835" s="827">
        <v>1330</v>
      </c>
      <c r="T2835" s="828">
        <v>970</v>
      </c>
      <c r="U2835" s="829">
        <v>790</v>
      </c>
      <c r="V2835" s="830">
        <f t="shared" ref="V2835" si="2819">SUM(Q2835:U2836)</f>
        <v>5260</v>
      </c>
      <c r="W2835" s="824" t="s">
        <v>3389</v>
      </c>
      <c r="X2835" s="824"/>
      <c r="Y2835" s="706"/>
      <c r="Z2835" s="824"/>
    </row>
    <row r="2836" spans="1:26">
      <c r="A2836" s="866" t="s">
        <v>2196</v>
      </c>
      <c r="B2836" s="817"/>
      <c r="C2836" s="831" t="s">
        <v>38</v>
      </c>
      <c r="D2836" s="819" t="s">
        <v>2</v>
      </c>
      <c r="E2836" s="854" t="s">
        <v>630</v>
      </c>
      <c r="F2836" s="821" t="s">
        <v>34</v>
      </c>
      <c r="G2836" s="822" t="s">
        <v>40</v>
      </c>
      <c r="H2836" s="822" t="s">
        <v>40</v>
      </c>
      <c r="I2836" s="17"/>
      <c r="J2836" s="17"/>
      <c r="K2836" s="19"/>
      <c r="L2836" s="57"/>
      <c r="M2836" s="51"/>
      <c r="N2836" s="54"/>
      <c r="O2836" s="824"/>
      <c r="P2836" s="271"/>
      <c r="Q2836" s="825"/>
      <c r="R2836" s="826"/>
      <c r="S2836" s="827"/>
      <c r="T2836" s="828"/>
      <c r="U2836" s="829"/>
      <c r="V2836" s="830"/>
      <c r="W2836" s="824" t="s">
        <v>3389</v>
      </c>
      <c r="X2836" s="824"/>
      <c r="Y2836" s="706"/>
      <c r="Z2836" s="824"/>
    </row>
    <row r="2837" spans="1:26">
      <c r="A2837" s="866" t="s">
        <v>2196</v>
      </c>
      <c r="B2837" s="817" t="s">
        <v>3159</v>
      </c>
      <c r="C2837" s="831" t="s">
        <v>44</v>
      </c>
      <c r="D2837" s="819" t="str">
        <f t="shared" ref="D2837" si="2820">B2837&amp;" "&amp;" "&amp;C2837</f>
        <v>SP-115  ヒム</v>
      </c>
      <c r="E2837" s="853" t="s">
        <v>120</v>
      </c>
      <c r="F2837" s="840" t="s">
        <v>74</v>
      </c>
      <c r="G2837" s="833" t="s">
        <v>19</v>
      </c>
      <c r="H2837" s="833" t="s">
        <v>19</v>
      </c>
      <c r="I2837" s="17"/>
      <c r="J2837" s="17"/>
      <c r="K2837" s="58" t="s">
        <v>21</v>
      </c>
      <c r="L2837" s="56" t="s">
        <v>131</v>
      </c>
      <c r="M2837" s="51" t="s">
        <v>2139</v>
      </c>
      <c r="N2837" s="52" t="s">
        <v>494</v>
      </c>
      <c r="O2837" s="824"/>
      <c r="P2837" s="271"/>
      <c r="Q2837" s="825">
        <v>2070</v>
      </c>
      <c r="R2837" s="826">
        <v>1220</v>
      </c>
      <c r="S2837" s="827">
        <v>960</v>
      </c>
      <c r="T2837" s="828">
        <v>1100</v>
      </c>
      <c r="U2837" s="829">
        <v>1130</v>
      </c>
      <c r="V2837" s="830">
        <f t="shared" ref="V2837" si="2821">SUM(Q2837:U2838)</f>
        <v>6480</v>
      </c>
      <c r="W2837" s="824" t="s">
        <v>3402</v>
      </c>
      <c r="X2837" s="824"/>
      <c r="Y2837" s="706"/>
      <c r="Z2837" s="824"/>
    </row>
    <row r="2838" spans="1:26">
      <c r="A2838" s="866" t="s">
        <v>2196</v>
      </c>
      <c r="B2838" s="817"/>
      <c r="C2838" s="831" t="s">
        <v>44</v>
      </c>
      <c r="D2838" s="819" t="s">
        <v>2</v>
      </c>
      <c r="E2838" s="853" t="s">
        <v>120</v>
      </c>
      <c r="F2838" s="840" t="s">
        <v>74</v>
      </c>
      <c r="G2838" s="833" t="s">
        <v>19</v>
      </c>
      <c r="H2838" s="833" t="s">
        <v>19</v>
      </c>
      <c r="I2838" s="17"/>
      <c r="J2838" s="17"/>
      <c r="K2838" s="58" t="s">
        <v>21</v>
      </c>
      <c r="L2838" s="56" t="s">
        <v>131</v>
      </c>
      <c r="M2838" s="51" t="s">
        <v>2140</v>
      </c>
      <c r="N2838" s="54" t="s">
        <v>491</v>
      </c>
      <c r="O2838" s="824"/>
      <c r="P2838" s="271"/>
      <c r="Q2838" s="825"/>
      <c r="R2838" s="826"/>
      <c r="S2838" s="827"/>
      <c r="T2838" s="828"/>
      <c r="U2838" s="829"/>
      <c r="V2838" s="830"/>
      <c r="W2838" s="824" t="s">
        <v>3402</v>
      </c>
      <c r="X2838" s="824"/>
      <c r="Y2838" s="706"/>
      <c r="Z2838" s="824"/>
    </row>
    <row r="2839" spans="1:26">
      <c r="A2839" s="866" t="s">
        <v>2196</v>
      </c>
      <c r="B2839" s="817" t="s">
        <v>3160</v>
      </c>
      <c r="C2839" s="831" t="s">
        <v>187</v>
      </c>
      <c r="D2839" s="819" t="str">
        <f t="shared" ref="D2839" si="2822">B2839&amp;" "&amp;" "&amp;C2839</f>
        <v>SP-116  ミストバーン</v>
      </c>
      <c r="E2839" s="853" t="s">
        <v>120</v>
      </c>
      <c r="F2839" s="851" t="s">
        <v>78</v>
      </c>
      <c r="G2839" s="833" t="s">
        <v>19</v>
      </c>
      <c r="H2839" s="833" t="s">
        <v>19</v>
      </c>
      <c r="I2839" s="15"/>
      <c r="J2839" s="15"/>
      <c r="K2839" s="62" t="s">
        <v>21</v>
      </c>
      <c r="L2839" s="59" t="s">
        <v>3</v>
      </c>
      <c r="M2839" s="51" t="s">
        <v>2188</v>
      </c>
      <c r="N2839" s="52" t="s">
        <v>494</v>
      </c>
      <c r="O2839" s="824"/>
      <c r="P2839" s="271"/>
      <c r="Q2839" s="825">
        <v>2120</v>
      </c>
      <c r="R2839" s="826">
        <v>1310</v>
      </c>
      <c r="S2839" s="827">
        <v>1070</v>
      </c>
      <c r="T2839" s="828">
        <v>890</v>
      </c>
      <c r="U2839" s="829">
        <v>1050</v>
      </c>
      <c r="V2839" s="830">
        <f t="shared" ref="V2839" si="2823">SUM(Q2839:U2840)</f>
        <v>6440</v>
      </c>
      <c r="W2839" s="824" t="s">
        <v>4687</v>
      </c>
      <c r="X2839" s="824"/>
      <c r="Y2839" s="706"/>
      <c r="Z2839" s="824"/>
    </row>
    <row r="2840" spans="1:26">
      <c r="A2840" s="866" t="s">
        <v>2196</v>
      </c>
      <c r="B2840" s="817"/>
      <c r="C2840" s="831" t="s">
        <v>187</v>
      </c>
      <c r="D2840" s="819" t="s">
        <v>2</v>
      </c>
      <c r="E2840" s="853" t="s">
        <v>120</v>
      </c>
      <c r="F2840" s="851" t="s">
        <v>78</v>
      </c>
      <c r="G2840" s="833" t="s">
        <v>19</v>
      </c>
      <c r="H2840" s="833" t="s">
        <v>19</v>
      </c>
      <c r="I2840" s="15"/>
      <c r="J2840" s="15"/>
      <c r="K2840" s="58" t="s">
        <v>21</v>
      </c>
      <c r="L2840" s="56" t="s">
        <v>131</v>
      </c>
      <c r="M2840" s="51" t="s">
        <v>2141</v>
      </c>
      <c r="N2840" s="52" t="s">
        <v>491</v>
      </c>
      <c r="O2840" s="824"/>
      <c r="P2840" s="271"/>
      <c r="Q2840" s="825"/>
      <c r="R2840" s="826"/>
      <c r="S2840" s="827"/>
      <c r="T2840" s="828"/>
      <c r="U2840" s="829"/>
      <c r="V2840" s="830"/>
      <c r="W2840" s="824" t="s">
        <v>4687</v>
      </c>
      <c r="X2840" s="824"/>
      <c r="Y2840" s="706"/>
      <c r="Z2840" s="824"/>
    </row>
    <row r="2841" spans="1:26">
      <c r="A2841" s="866" t="s">
        <v>2196</v>
      </c>
      <c r="B2841" s="817" t="s">
        <v>3161</v>
      </c>
      <c r="C2841" s="831" t="s">
        <v>2</v>
      </c>
      <c r="D2841" s="819" t="str">
        <f t="shared" ref="D2841" si="2824">B2841&amp;" "&amp;" "&amp;C2841</f>
        <v>SP-117  ダイ</v>
      </c>
      <c r="E2841" s="853" t="s">
        <v>120</v>
      </c>
      <c r="F2841" s="821" t="s">
        <v>34</v>
      </c>
      <c r="G2841" s="833" t="s">
        <v>19</v>
      </c>
      <c r="H2841" s="833" t="s">
        <v>19</v>
      </c>
      <c r="I2841" s="17"/>
      <c r="J2841" s="17"/>
      <c r="K2841" s="62" t="s">
        <v>21</v>
      </c>
      <c r="L2841" s="61" t="s">
        <v>205</v>
      </c>
      <c r="M2841" s="51" t="s">
        <v>2142</v>
      </c>
      <c r="N2841" s="52" t="s">
        <v>491</v>
      </c>
      <c r="O2841" s="824"/>
      <c r="P2841" s="271"/>
      <c r="Q2841" s="825">
        <v>2210</v>
      </c>
      <c r="R2841" s="826">
        <v>1400</v>
      </c>
      <c r="S2841" s="827">
        <v>790</v>
      </c>
      <c r="T2841" s="828">
        <v>1140</v>
      </c>
      <c r="U2841" s="829">
        <v>940</v>
      </c>
      <c r="V2841" s="830">
        <f t="shared" ref="V2841" si="2825">SUM(Q2841:U2842)</f>
        <v>6480</v>
      </c>
      <c r="W2841" s="824" t="s">
        <v>3389</v>
      </c>
      <c r="X2841" s="824"/>
      <c r="Y2841" s="706"/>
      <c r="Z2841" s="824"/>
    </row>
    <row r="2842" spans="1:26">
      <c r="A2842" s="866" t="s">
        <v>2196</v>
      </c>
      <c r="B2842" s="817"/>
      <c r="C2842" s="831" t="s">
        <v>2</v>
      </c>
      <c r="D2842" s="819" t="s">
        <v>2</v>
      </c>
      <c r="E2842" s="853" t="s">
        <v>120</v>
      </c>
      <c r="F2842" s="821" t="s">
        <v>34</v>
      </c>
      <c r="G2842" s="833" t="s">
        <v>19</v>
      </c>
      <c r="H2842" s="833" t="s">
        <v>19</v>
      </c>
      <c r="I2842" s="17"/>
      <c r="J2842" s="17"/>
      <c r="K2842" s="62" t="s">
        <v>21</v>
      </c>
      <c r="L2842" s="61" t="s">
        <v>104</v>
      </c>
      <c r="M2842" s="51" t="s">
        <v>2143</v>
      </c>
      <c r="N2842" s="54" t="s">
        <v>491</v>
      </c>
      <c r="O2842" s="824"/>
      <c r="P2842" s="271"/>
      <c r="Q2842" s="825"/>
      <c r="R2842" s="826"/>
      <c r="S2842" s="827"/>
      <c r="T2842" s="828"/>
      <c r="U2842" s="829"/>
      <c r="V2842" s="830"/>
      <c r="W2842" s="824" t="s">
        <v>3389</v>
      </c>
      <c r="X2842" s="824"/>
      <c r="Y2842" s="706"/>
      <c r="Z2842" s="824"/>
    </row>
    <row r="2843" spans="1:26">
      <c r="A2843" s="866" t="s">
        <v>2196</v>
      </c>
      <c r="B2843" s="817" t="s">
        <v>3162</v>
      </c>
      <c r="C2843" s="831" t="s">
        <v>32</v>
      </c>
      <c r="D2843" s="819" t="str">
        <f t="shared" ref="D2843" si="2826">B2843&amp;" "&amp;" "&amp;C2843</f>
        <v>SP-118  バラン</v>
      </c>
      <c r="E2843" s="853" t="s">
        <v>120</v>
      </c>
      <c r="F2843" s="832" t="s">
        <v>35</v>
      </c>
      <c r="G2843" s="833" t="s">
        <v>19</v>
      </c>
      <c r="H2843" s="833" t="s">
        <v>19</v>
      </c>
      <c r="I2843" s="15"/>
      <c r="J2843" s="15"/>
      <c r="K2843" s="58" t="s">
        <v>21</v>
      </c>
      <c r="L2843" s="56" t="s">
        <v>131</v>
      </c>
      <c r="M2843" s="51" t="s">
        <v>3789</v>
      </c>
      <c r="N2843" s="52" t="s">
        <v>491</v>
      </c>
      <c r="O2843" s="824"/>
      <c r="P2843" s="271"/>
      <c r="Q2843" s="825">
        <v>2230</v>
      </c>
      <c r="R2843" s="826">
        <v>1310</v>
      </c>
      <c r="S2843" s="827">
        <v>1060</v>
      </c>
      <c r="T2843" s="828">
        <v>1070</v>
      </c>
      <c r="U2843" s="829">
        <v>800</v>
      </c>
      <c r="V2843" s="830">
        <f t="shared" ref="V2843" si="2827">SUM(Q2843:U2844)</f>
        <v>6470</v>
      </c>
      <c r="W2843" s="824" t="s">
        <v>4687</v>
      </c>
      <c r="X2843" s="824"/>
      <c r="Y2843" s="859" t="s">
        <v>5495</v>
      </c>
      <c r="Z2843" s="824"/>
    </row>
    <row r="2844" spans="1:26">
      <c r="A2844" s="866" t="s">
        <v>2196</v>
      </c>
      <c r="B2844" s="817"/>
      <c r="C2844" s="831" t="s">
        <v>32</v>
      </c>
      <c r="D2844" s="819" t="s">
        <v>2</v>
      </c>
      <c r="E2844" s="853" t="s">
        <v>120</v>
      </c>
      <c r="F2844" s="832" t="s">
        <v>35</v>
      </c>
      <c r="G2844" s="833" t="s">
        <v>19</v>
      </c>
      <c r="H2844" s="833" t="s">
        <v>19</v>
      </c>
      <c r="I2844" s="15"/>
      <c r="J2844" s="15"/>
      <c r="K2844" s="7" t="s">
        <v>37</v>
      </c>
      <c r="L2844" s="59" t="s">
        <v>98</v>
      </c>
      <c r="M2844" s="51" t="s">
        <v>3790</v>
      </c>
      <c r="N2844" s="52" t="s">
        <v>490</v>
      </c>
      <c r="O2844" s="824"/>
      <c r="P2844" s="271"/>
      <c r="Q2844" s="825"/>
      <c r="R2844" s="826"/>
      <c r="S2844" s="827"/>
      <c r="T2844" s="828"/>
      <c r="U2844" s="829"/>
      <c r="V2844" s="830"/>
      <c r="W2844" s="824" t="s">
        <v>4687</v>
      </c>
      <c r="X2844" s="824"/>
      <c r="Y2844" s="859" t="s">
        <v>5495</v>
      </c>
      <c r="Z2844" s="824"/>
    </row>
    <row r="2845" spans="1:26">
      <c r="A2845" s="860" t="s">
        <v>2207</v>
      </c>
      <c r="B2845" s="817" t="s">
        <v>3163</v>
      </c>
      <c r="C2845" s="831" t="s">
        <v>42</v>
      </c>
      <c r="D2845" s="819" t="str">
        <f t="shared" ref="D2845" si="2828">B2845&amp;" "&amp;" "&amp;C2845</f>
        <v>SP-119  レオナ</v>
      </c>
      <c r="E2845" s="863" t="s">
        <v>2699</v>
      </c>
      <c r="F2845" s="821" t="s">
        <v>34</v>
      </c>
      <c r="G2845" s="822" t="s">
        <v>40</v>
      </c>
      <c r="H2845" s="843" t="s">
        <v>80</v>
      </c>
      <c r="I2845" s="15"/>
      <c r="J2845" s="15"/>
      <c r="K2845" s="58" t="s">
        <v>21</v>
      </c>
      <c r="L2845" s="56" t="s">
        <v>131</v>
      </c>
      <c r="M2845" s="51" t="s">
        <v>3791</v>
      </c>
      <c r="N2845" s="52" t="s">
        <v>491</v>
      </c>
      <c r="O2845" s="824"/>
      <c r="P2845" s="271"/>
      <c r="Q2845" s="825">
        <v>2130</v>
      </c>
      <c r="R2845" s="826">
        <v>680</v>
      </c>
      <c r="S2845" s="827">
        <v>1510</v>
      </c>
      <c r="T2845" s="828">
        <v>1280</v>
      </c>
      <c r="U2845" s="829">
        <v>1070</v>
      </c>
      <c r="V2845" s="830">
        <f t="shared" ref="V2845" si="2829">SUM(Q2845:U2846)</f>
        <v>6670</v>
      </c>
      <c r="W2845" s="824" t="s">
        <v>3389</v>
      </c>
      <c r="X2845" s="824"/>
      <c r="Y2845" s="859" t="s">
        <v>5513</v>
      </c>
      <c r="Z2845" s="824"/>
    </row>
    <row r="2846" spans="1:26">
      <c r="A2846" s="860" t="s">
        <v>2207</v>
      </c>
      <c r="B2846" s="817"/>
      <c r="C2846" s="831" t="s">
        <v>42</v>
      </c>
      <c r="D2846" s="819" t="s">
        <v>2</v>
      </c>
      <c r="E2846" s="863" t="s">
        <v>2699</v>
      </c>
      <c r="F2846" s="821" t="s">
        <v>34</v>
      </c>
      <c r="G2846" s="822" t="s">
        <v>40</v>
      </c>
      <c r="H2846" s="843" t="s">
        <v>80</v>
      </c>
      <c r="I2846" s="15"/>
      <c r="J2846" s="15"/>
      <c r="K2846" s="11" t="s">
        <v>81</v>
      </c>
      <c r="L2846" s="59" t="s">
        <v>81</v>
      </c>
      <c r="M2846" s="37" t="s">
        <v>2050</v>
      </c>
      <c r="N2846" s="52" t="s">
        <v>492</v>
      </c>
      <c r="O2846" s="824"/>
      <c r="P2846" s="271"/>
      <c r="Q2846" s="825"/>
      <c r="R2846" s="826"/>
      <c r="S2846" s="827"/>
      <c r="T2846" s="828"/>
      <c r="U2846" s="829"/>
      <c r="V2846" s="830"/>
      <c r="W2846" s="824" t="s">
        <v>3389</v>
      </c>
      <c r="X2846" s="824"/>
      <c r="Y2846" s="859"/>
      <c r="Z2846" s="824"/>
    </row>
    <row r="2847" spans="1:26">
      <c r="A2847" s="817" t="s">
        <v>2695</v>
      </c>
      <c r="B2847" s="817" t="s">
        <v>3164</v>
      </c>
      <c r="C2847" s="831" t="s">
        <v>32</v>
      </c>
      <c r="D2847" s="819" t="str">
        <f t="shared" ref="D2847" si="2830">B2847&amp;" "&amp;" "&amp;C2847</f>
        <v>SP-120  バラン</v>
      </c>
      <c r="E2847" s="863" t="s">
        <v>2699</v>
      </c>
      <c r="F2847" s="832" t="s">
        <v>35</v>
      </c>
      <c r="G2847" s="833" t="s">
        <v>19</v>
      </c>
      <c r="H2847" s="833" t="s">
        <v>19</v>
      </c>
      <c r="I2847" s="17"/>
      <c r="J2847" s="17"/>
      <c r="K2847" s="62" t="s">
        <v>21</v>
      </c>
      <c r="L2847" s="61" t="s">
        <v>205</v>
      </c>
      <c r="M2847" s="51" t="s">
        <v>2144</v>
      </c>
      <c r="N2847" s="52" t="s">
        <v>491</v>
      </c>
      <c r="O2847" s="824"/>
      <c r="P2847" s="271"/>
      <c r="Q2847" s="825">
        <v>2350</v>
      </c>
      <c r="R2847" s="826">
        <v>1380</v>
      </c>
      <c r="S2847" s="827">
        <v>1060</v>
      </c>
      <c r="T2847" s="828">
        <v>1070</v>
      </c>
      <c r="U2847" s="829">
        <v>850</v>
      </c>
      <c r="V2847" s="830">
        <f t="shared" ref="V2847" si="2831">SUM(Q2847:U2848)</f>
        <v>6710</v>
      </c>
      <c r="W2847" s="824" t="s">
        <v>4687</v>
      </c>
      <c r="X2847" s="824"/>
      <c r="Y2847" s="859" t="s">
        <v>5485</v>
      </c>
      <c r="Z2847" s="824"/>
    </row>
    <row r="2848" spans="1:26">
      <c r="A2848" s="817" t="s">
        <v>2695</v>
      </c>
      <c r="B2848" s="817"/>
      <c r="C2848" s="831" t="s">
        <v>32</v>
      </c>
      <c r="D2848" s="819" t="s">
        <v>2</v>
      </c>
      <c r="E2848" s="863" t="s">
        <v>2699</v>
      </c>
      <c r="F2848" s="832" t="s">
        <v>35</v>
      </c>
      <c r="G2848" s="833" t="s">
        <v>19</v>
      </c>
      <c r="H2848" s="833" t="s">
        <v>19</v>
      </c>
      <c r="I2848" s="17"/>
      <c r="J2848" s="17"/>
      <c r="K2848" s="62" t="s">
        <v>21</v>
      </c>
      <c r="L2848" s="59" t="s">
        <v>105</v>
      </c>
      <c r="M2848" s="37" t="s">
        <v>2145</v>
      </c>
      <c r="N2848" s="54" t="s">
        <v>495</v>
      </c>
      <c r="O2848" s="824"/>
      <c r="P2848" s="271"/>
      <c r="Q2848" s="825"/>
      <c r="R2848" s="826"/>
      <c r="S2848" s="827"/>
      <c r="T2848" s="828"/>
      <c r="U2848" s="829"/>
      <c r="V2848" s="830"/>
      <c r="W2848" s="824" t="s">
        <v>4687</v>
      </c>
      <c r="X2848" s="824"/>
      <c r="Y2848" s="859"/>
      <c r="Z2848" s="824"/>
    </row>
    <row r="2849" spans="1:26">
      <c r="A2849" s="817" t="s">
        <v>2695</v>
      </c>
      <c r="B2849" s="817" t="s">
        <v>3165</v>
      </c>
      <c r="C2849" s="831" t="s">
        <v>172</v>
      </c>
      <c r="D2849" s="819" t="str">
        <f t="shared" ref="D2849" si="2832">B2849&amp;" "&amp;" "&amp;C2849</f>
        <v>SP-121  ヒュンケル</v>
      </c>
      <c r="E2849" s="863" t="s">
        <v>2699</v>
      </c>
      <c r="F2849" s="821" t="s">
        <v>34</v>
      </c>
      <c r="G2849" s="833" t="s">
        <v>19</v>
      </c>
      <c r="H2849" s="833" t="s">
        <v>19</v>
      </c>
      <c r="I2849" s="17"/>
      <c r="J2849" s="17"/>
      <c r="K2849" s="62" t="s">
        <v>21</v>
      </c>
      <c r="L2849" s="59" t="s">
        <v>270</v>
      </c>
      <c r="M2849" s="51" t="s">
        <v>2146</v>
      </c>
      <c r="N2849" s="52" t="s">
        <v>491</v>
      </c>
      <c r="O2849" s="824"/>
      <c r="P2849" s="271"/>
      <c r="Q2849" s="825">
        <v>2160</v>
      </c>
      <c r="R2849" s="826">
        <v>1400</v>
      </c>
      <c r="S2849" s="827">
        <v>620</v>
      </c>
      <c r="T2849" s="828">
        <v>980</v>
      </c>
      <c r="U2849" s="829">
        <v>1320</v>
      </c>
      <c r="V2849" s="830">
        <f t="shared" ref="V2849" si="2833">SUM(Q2849:U2850)</f>
        <v>6480</v>
      </c>
      <c r="W2849" s="378" t="s">
        <v>3389</v>
      </c>
      <c r="X2849" s="824"/>
      <c r="Y2849" s="859" t="s">
        <v>5487</v>
      </c>
      <c r="Z2849" s="824"/>
    </row>
    <row r="2850" spans="1:26">
      <c r="A2850" s="817" t="s">
        <v>2695</v>
      </c>
      <c r="B2850" s="817"/>
      <c r="C2850" s="831" t="s">
        <v>172</v>
      </c>
      <c r="D2850" s="819" t="s">
        <v>2</v>
      </c>
      <c r="E2850" s="863" t="s">
        <v>2699</v>
      </c>
      <c r="F2850" s="821" t="s">
        <v>34</v>
      </c>
      <c r="G2850" s="833" t="s">
        <v>19</v>
      </c>
      <c r="H2850" s="833" t="s">
        <v>19</v>
      </c>
      <c r="I2850" s="17"/>
      <c r="J2850" s="17"/>
      <c r="K2850" s="58" t="s">
        <v>21</v>
      </c>
      <c r="L2850" s="56" t="s">
        <v>131</v>
      </c>
      <c r="M2850" s="51" t="s">
        <v>3792</v>
      </c>
      <c r="N2850" s="54" t="s">
        <v>491</v>
      </c>
      <c r="O2850" s="824"/>
      <c r="P2850" s="271"/>
      <c r="Q2850" s="825"/>
      <c r="R2850" s="826"/>
      <c r="S2850" s="827"/>
      <c r="T2850" s="828"/>
      <c r="U2850" s="829"/>
      <c r="V2850" s="830"/>
      <c r="W2850" s="380" t="s">
        <v>4450</v>
      </c>
      <c r="X2850" s="824"/>
      <c r="Y2850" s="859"/>
      <c r="Z2850" s="824"/>
    </row>
    <row r="2851" spans="1:26">
      <c r="A2851" s="860" t="s">
        <v>2207</v>
      </c>
      <c r="B2851" s="817" t="s">
        <v>3166</v>
      </c>
      <c r="C2851" s="831" t="s">
        <v>188</v>
      </c>
      <c r="D2851" s="819" t="str">
        <f t="shared" ref="D2851" si="2834">B2851&amp;" "&amp;" "&amp;C2851</f>
        <v>SP-122  キルバーン</v>
      </c>
      <c r="E2851" s="863" t="s">
        <v>2699</v>
      </c>
      <c r="F2851" s="840" t="s">
        <v>74</v>
      </c>
      <c r="G2851" s="833" t="s">
        <v>19</v>
      </c>
      <c r="H2851" s="833" t="s">
        <v>19</v>
      </c>
      <c r="I2851" s="15"/>
      <c r="J2851" s="15"/>
      <c r="K2851" s="8" t="s">
        <v>99</v>
      </c>
      <c r="L2851" s="59" t="s">
        <v>131</v>
      </c>
      <c r="M2851" s="51" t="s">
        <v>3793</v>
      </c>
      <c r="N2851" s="52" t="s">
        <v>491</v>
      </c>
      <c r="O2851" s="824"/>
      <c r="P2851" s="271"/>
      <c r="Q2851" s="825">
        <v>2180</v>
      </c>
      <c r="R2851" s="826">
        <v>1210</v>
      </c>
      <c r="S2851" s="827">
        <v>1090</v>
      </c>
      <c r="T2851" s="828">
        <v>1220</v>
      </c>
      <c r="U2851" s="829">
        <v>1000</v>
      </c>
      <c r="V2851" s="830">
        <f t="shared" ref="V2851" si="2835">SUM(Q2851:U2852)</f>
        <v>6700</v>
      </c>
      <c r="W2851" s="824"/>
      <c r="X2851" s="824"/>
      <c r="Y2851" s="859" t="s">
        <v>5516</v>
      </c>
      <c r="Z2851" s="824"/>
    </row>
    <row r="2852" spans="1:26">
      <c r="A2852" s="860" t="s">
        <v>2207</v>
      </c>
      <c r="B2852" s="817"/>
      <c r="C2852" s="831" t="s">
        <v>188</v>
      </c>
      <c r="D2852" s="819" t="s">
        <v>2</v>
      </c>
      <c r="E2852" s="863" t="s">
        <v>2699</v>
      </c>
      <c r="F2852" s="840" t="s">
        <v>74</v>
      </c>
      <c r="G2852" s="833" t="s">
        <v>19</v>
      </c>
      <c r="H2852" s="833" t="s">
        <v>19</v>
      </c>
      <c r="I2852" s="15"/>
      <c r="J2852" s="15"/>
      <c r="K2852" s="11" t="s">
        <v>81</v>
      </c>
      <c r="L2852" s="59" t="s">
        <v>81</v>
      </c>
      <c r="M2852" s="51" t="s">
        <v>2051</v>
      </c>
      <c r="N2852" s="52" t="s">
        <v>490</v>
      </c>
      <c r="O2852" s="824"/>
      <c r="P2852" s="271"/>
      <c r="Q2852" s="825"/>
      <c r="R2852" s="826"/>
      <c r="S2852" s="827"/>
      <c r="T2852" s="828"/>
      <c r="U2852" s="829"/>
      <c r="V2852" s="830"/>
      <c r="W2852" s="824"/>
      <c r="X2852" s="824"/>
      <c r="Y2852" s="859"/>
      <c r="Z2852" s="824"/>
    </row>
    <row r="2853" spans="1:26">
      <c r="A2853" s="817" t="s">
        <v>2695</v>
      </c>
      <c r="B2853" s="817" t="s">
        <v>3167</v>
      </c>
      <c r="C2853" s="831" t="s">
        <v>2</v>
      </c>
      <c r="D2853" s="819" t="str">
        <f t="shared" ref="D2853" si="2836">B2853&amp;" "&amp;" "&amp;C2853</f>
        <v>SP-123  ダイ</v>
      </c>
      <c r="E2853" s="863" t="s">
        <v>2699</v>
      </c>
      <c r="F2853" s="821" t="s">
        <v>34</v>
      </c>
      <c r="G2853" s="833" t="s">
        <v>19</v>
      </c>
      <c r="H2853" s="833" t="s">
        <v>19</v>
      </c>
      <c r="I2853" s="15"/>
      <c r="J2853" s="15"/>
      <c r="K2853" s="7" t="s">
        <v>37</v>
      </c>
      <c r="L2853" s="59" t="s">
        <v>98</v>
      </c>
      <c r="M2853" s="51" t="s">
        <v>2147</v>
      </c>
      <c r="N2853" s="52" t="s">
        <v>490</v>
      </c>
      <c r="O2853" s="824"/>
      <c r="P2853" s="271"/>
      <c r="Q2853" s="825">
        <v>2130</v>
      </c>
      <c r="R2853" s="826">
        <v>1490</v>
      </c>
      <c r="S2853" s="827">
        <v>920</v>
      </c>
      <c r="T2853" s="828">
        <v>1160</v>
      </c>
      <c r="U2853" s="829">
        <v>950</v>
      </c>
      <c r="V2853" s="830">
        <f t="shared" ref="V2853" si="2837">SUM(Q2853:U2854)</f>
        <v>6650</v>
      </c>
      <c r="W2853" s="824" t="s">
        <v>3389</v>
      </c>
      <c r="X2853" s="824"/>
      <c r="Y2853" s="859" t="s">
        <v>5484</v>
      </c>
      <c r="Z2853" s="824"/>
    </row>
    <row r="2854" spans="1:26">
      <c r="A2854" s="817" t="s">
        <v>2695</v>
      </c>
      <c r="B2854" s="817"/>
      <c r="C2854" s="831" t="s">
        <v>2</v>
      </c>
      <c r="D2854" s="819" t="s">
        <v>2</v>
      </c>
      <c r="E2854" s="863" t="s">
        <v>2699</v>
      </c>
      <c r="F2854" s="821" t="s">
        <v>34</v>
      </c>
      <c r="G2854" s="833" t="s">
        <v>19</v>
      </c>
      <c r="H2854" s="833" t="s">
        <v>19</v>
      </c>
      <c r="I2854" s="15"/>
      <c r="J2854" s="15"/>
      <c r="K2854" s="58" t="s">
        <v>21</v>
      </c>
      <c r="L2854" s="56" t="s">
        <v>131</v>
      </c>
      <c r="M2854" s="51" t="s">
        <v>2148</v>
      </c>
      <c r="N2854" s="52" t="s">
        <v>490</v>
      </c>
      <c r="O2854" s="824"/>
      <c r="P2854" s="271"/>
      <c r="Q2854" s="825"/>
      <c r="R2854" s="826"/>
      <c r="S2854" s="827"/>
      <c r="T2854" s="828"/>
      <c r="U2854" s="829"/>
      <c r="V2854" s="830"/>
      <c r="W2854" s="824" t="s">
        <v>3389</v>
      </c>
      <c r="X2854" s="824"/>
      <c r="Y2854" s="859"/>
      <c r="Z2854" s="824"/>
    </row>
    <row r="2855" spans="1:26">
      <c r="A2855" s="860" t="s">
        <v>2207</v>
      </c>
      <c r="B2855" s="817" t="s">
        <v>3168</v>
      </c>
      <c r="C2855" s="831" t="s">
        <v>2</v>
      </c>
      <c r="D2855" s="819" t="str">
        <f t="shared" ref="D2855" si="2838">B2855&amp;" "&amp;" "&amp;C2855</f>
        <v>SP-124  ダイ</v>
      </c>
      <c r="E2855" s="863" t="s">
        <v>2699</v>
      </c>
      <c r="F2855" s="821" t="s">
        <v>34</v>
      </c>
      <c r="G2855" s="833" t="s">
        <v>19</v>
      </c>
      <c r="H2855" s="833" t="s">
        <v>19</v>
      </c>
      <c r="I2855" s="846" t="s">
        <v>93</v>
      </c>
      <c r="J2855" s="817">
        <v>4</v>
      </c>
      <c r="K2855" s="58" t="s">
        <v>21</v>
      </c>
      <c r="L2855" s="56" t="s">
        <v>131</v>
      </c>
      <c r="M2855" s="51" t="s">
        <v>2149</v>
      </c>
      <c r="N2855" s="52" t="s">
        <v>491</v>
      </c>
      <c r="O2855" s="824"/>
      <c r="P2855" s="271"/>
      <c r="Q2855" s="825">
        <v>2340</v>
      </c>
      <c r="R2855" s="826">
        <v>1430</v>
      </c>
      <c r="S2855" s="827">
        <v>940</v>
      </c>
      <c r="T2855" s="828">
        <v>1210</v>
      </c>
      <c r="U2855" s="829">
        <v>1030</v>
      </c>
      <c r="V2855" s="830">
        <f t="shared" ref="V2855" si="2839">SUM(Q2855:U2856)</f>
        <v>6950</v>
      </c>
      <c r="W2855" s="824" t="s">
        <v>3389</v>
      </c>
      <c r="X2855" s="824"/>
      <c r="Y2855" s="859" t="s">
        <v>5509</v>
      </c>
      <c r="Z2855" s="824"/>
    </row>
    <row r="2856" spans="1:26">
      <c r="A2856" s="860" t="s">
        <v>2207</v>
      </c>
      <c r="B2856" s="817"/>
      <c r="C2856" s="831" t="s">
        <v>2</v>
      </c>
      <c r="D2856" s="819" t="s">
        <v>2</v>
      </c>
      <c r="E2856" s="863" t="s">
        <v>2699</v>
      </c>
      <c r="F2856" s="821" t="s">
        <v>34</v>
      </c>
      <c r="G2856" s="833" t="s">
        <v>19</v>
      </c>
      <c r="H2856" s="833" t="s">
        <v>19</v>
      </c>
      <c r="I2856" s="846" t="s">
        <v>93</v>
      </c>
      <c r="J2856" s="817">
        <v>4</v>
      </c>
      <c r="K2856" s="19"/>
      <c r="L2856" s="57"/>
      <c r="M2856" s="51"/>
      <c r="N2856" s="52"/>
      <c r="O2856" s="824"/>
      <c r="P2856" s="271"/>
      <c r="Q2856" s="825"/>
      <c r="R2856" s="826"/>
      <c r="S2856" s="827"/>
      <c r="T2856" s="828"/>
      <c r="U2856" s="829"/>
      <c r="V2856" s="830"/>
      <c r="W2856" s="824" t="s">
        <v>3389</v>
      </c>
      <c r="X2856" s="824"/>
      <c r="Y2856" s="859"/>
      <c r="Z2856" s="824"/>
    </row>
    <row r="2857" spans="1:26">
      <c r="A2857" s="817" t="s">
        <v>2695</v>
      </c>
      <c r="B2857" s="817" t="s">
        <v>3169</v>
      </c>
      <c r="C2857" s="831" t="s">
        <v>38</v>
      </c>
      <c r="D2857" s="819" t="str">
        <f t="shared" ref="D2857" si="2840">B2857&amp;" "&amp;" "&amp;C2857</f>
        <v>SP-125  ポップ</v>
      </c>
      <c r="E2857" s="863" t="s">
        <v>2699</v>
      </c>
      <c r="F2857" s="821" t="s">
        <v>34</v>
      </c>
      <c r="G2857" s="822" t="s">
        <v>40</v>
      </c>
      <c r="H2857" s="822" t="s">
        <v>40</v>
      </c>
      <c r="I2857" s="834" t="s">
        <v>90</v>
      </c>
      <c r="J2857" s="845">
        <v>3</v>
      </c>
      <c r="K2857" s="62" t="s">
        <v>21</v>
      </c>
      <c r="L2857" s="59" t="s">
        <v>106</v>
      </c>
      <c r="M2857" s="51" t="s">
        <v>2150</v>
      </c>
      <c r="N2857" s="52" t="s">
        <v>491</v>
      </c>
      <c r="O2857" s="824"/>
      <c r="P2857" s="271"/>
      <c r="Q2857" s="825">
        <v>2310</v>
      </c>
      <c r="R2857" s="826">
        <v>820</v>
      </c>
      <c r="S2857" s="827">
        <v>1550</v>
      </c>
      <c r="T2857" s="828">
        <v>1210</v>
      </c>
      <c r="U2857" s="829">
        <v>1040</v>
      </c>
      <c r="V2857" s="830">
        <f t="shared" ref="V2857" si="2841">SUM(Q2857:U2858)</f>
        <v>6930</v>
      </c>
      <c r="W2857" s="824" t="s">
        <v>3389</v>
      </c>
      <c r="X2857" s="824"/>
      <c r="Y2857" s="859" t="s">
        <v>5483</v>
      </c>
      <c r="Z2857" s="824"/>
    </row>
    <row r="2858" spans="1:26">
      <c r="A2858" s="817" t="s">
        <v>2695</v>
      </c>
      <c r="B2858" s="817"/>
      <c r="C2858" s="831" t="s">
        <v>38</v>
      </c>
      <c r="D2858" s="819" t="s">
        <v>2</v>
      </c>
      <c r="E2858" s="863" t="s">
        <v>2699</v>
      </c>
      <c r="F2858" s="821" t="s">
        <v>34</v>
      </c>
      <c r="G2858" s="822" t="s">
        <v>40</v>
      </c>
      <c r="H2858" s="822" t="s">
        <v>40</v>
      </c>
      <c r="I2858" s="834" t="s">
        <v>90</v>
      </c>
      <c r="J2858" s="845">
        <v>3</v>
      </c>
      <c r="K2858" s="19"/>
      <c r="L2858" s="57"/>
      <c r="M2858" s="51"/>
      <c r="N2858" s="52"/>
      <c r="O2858" s="824"/>
      <c r="P2858" s="271"/>
      <c r="Q2858" s="825"/>
      <c r="R2858" s="826"/>
      <c r="S2858" s="827"/>
      <c r="T2858" s="828"/>
      <c r="U2858" s="829"/>
      <c r="V2858" s="830"/>
      <c r="W2858" s="824" t="s">
        <v>3389</v>
      </c>
      <c r="X2858" s="824"/>
      <c r="Y2858" s="859"/>
      <c r="Z2858" s="824"/>
    </row>
    <row r="2859" spans="1:26">
      <c r="A2859" s="860" t="s">
        <v>2207</v>
      </c>
      <c r="B2859" s="817" t="s">
        <v>3170</v>
      </c>
      <c r="C2859" s="831" t="s">
        <v>44</v>
      </c>
      <c r="D2859" s="819" t="str">
        <f t="shared" ref="D2859" si="2842">B2859&amp;" "&amp;" "&amp;C2859</f>
        <v>SP-126  ヒム</v>
      </c>
      <c r="E2859" s="863" t="s">
        <v>2699</v>
      </c>
      <c r="F2859" s="840" t="s">
        <v>74</v>
      </c>
      <c r="G2859" s="833" t="s">
        <v>19</v>
      </c>
      <c r="H2859" s="833" t="s">
        <v>19</v>
      </c>
      <c r="I2859" s="885" t="s">
        <v>82</v>
      </c>
      <c r="J2859" s="817">
        <v>4</v>
      </c>
      <c r="K2859" s="7" t="s">
        <v>37</v>
      </c>
      <c r="L2859" s="61" t="s">
        <v>205</v>
      </c>
      <c r="M2859" s="51" t="s">
        <v>2151</v>
      </c>
      <c r="N2859" s="52" t="s">
        <v>490</v>
      </c>
      <c r="O2859" s="824"/>
      <c r="P2859" s="271"/>
      <c r="Q2859" s="825">
        <v>2300</v>
      </c>
      <c r="R2859" s="826">
        <v>1250</v>
      </c>
      <c r="S2859" s="827">
        <v>1040</v>
      </c>
      <c r="T2859" s="828">
        <v>1150</v>
      </c>
      <c r="U2859" s="829">
        <v>1190</v>
      </c>
      <c r="V2859" s="830">
        <f t="shared" ref="V2859" si="2843">SUM(Q2859:U2860)</f>
        <v>6930</v>
      </c>
      <c r="W2859" s="824" t="s">
        <v>3402</v>
      </c>
      <c r="X2859" s="824"/>
      <c r="Y2859" s="859" t="s">
        <v>5517</v>
      </c>
      <c r="Z2859" s="824"/>
    </row>
    <row r="2860" spans="1:26">
      <c r="A2860" s="860" t="s">
        <v>2207</v>
      </c>
      <c r="B2860" s="817"/>
      <c r="C2860" s="831" t="s">
        <v>44</v>
      </c>
      <c r="D2860" s="819" t="s">
        <v>2</v>
      </c>
      <c r="E2860" s="863" t="s">
        <v>2699</v>
      </c>
      <c r="F2860" s="840" t="s">
        <v>74</v>
      </c>
      <c r="G2860" s="833" t="s">
        <v>19</v>
      </c>
      <c r="H2860" s="833" t="s">
        <v>19</v>
      </c>
      <c r="I2860" s="885" t="s">
        <v>82</v>
      </c>
      <c r="J2860" s="817">
        <v>4</v>
      </c>
      <c r="K2860" s="19"/>
      <c r="L2860" s="57"/>
      <c r="M2860" s="51"/>
      <c r="N2860" s="54"/>
      <c r="O2860" s="824"/>
      <c r="P2860" s="271"/>
      <c r="Q2860" s="825"/>
      <c r="R2860" s="826"/>
      <c r="S2860" s="827"/>
      <c r="T2860" s="828"/>
      <c r="U2860" s="829"/>
      <c r="V2860" s="830"/>
      <c r="W2860" s="824" t="s">
        <v>3402</v>
      </c>
      <c r="X2860" s="824"/>
      <c r="Y2860" s="859"/>
      <c r="Z2860" s="824"/>
    </row>
    <row r="2861" spans="1:26">
      <c r="A2861" s="860" t="s">
        <v>2207</v>
      </c>
      <c r="B2861" s="817" t="s">
        <v>3171</v>
      </c>
      <c r="C2861" s="831" t="s">
        <v>2</v>
      </c>
      <c r="D2861" s="819" t="str">
        <f t="shared" ref="D2861" si="2844">B2861&amp;" "&amp;" "&amp;C2861</f>
        <v>SP-127  ダイ</v>
      </c>
      <c r="E2861" s="863" t="s">
        <v>2699</v>
      </c>
      <c r="F2861" s="821" t="s">
        <v>34</v>
      </c>
      <c r="G2861" s="833" t="s">
        <v>19</v>
      </c>
      <c r="H2861" s="833" t="s">
        <v>19</v>
      </c>
      <c r="I2861" s="17"/>
      <c r="J2861" s="17"/>
      <c r="K2861" s="58" t="s">
        <v>21</v>
      </c>
      <c r="L2861" s="56" t="s">
        <v>131</v>
      </c>
      <c r="M2861" s="51" t="s">
        <v>2152</v>
      </c>
      <c r="N2861" s="52" t="s">
        <v>491</v>
      </c>
      <c r="O2861" s="824"/>
      <c r="P2861" s="271"/>
      <c r="Q2861" s="825">
        <v>2260</v>
      </c>
      <c r="R2861" s="826">
        <v>1290</v>
      </c>
      <c r="S2861" s="827">
        <v>940</v>
      </c>
      <c r="T2861" s="828">
        <v>1320</v>
      </c>
      <c r="U2861" s="829">
        <v>950</v>
      </c>
      <c r="V2861" s="830">
        <f t="shared" ref="V2861" si="2845">SUM(Q2861:U2862)</f>
        <v>6760</v>
      </c>
      <c r="W2861" s="824" t="s">
        <v>3389</v>
      </c>
      <c r="X2861" s="824"/>
      <c r="Y2861" s="859" t="s">
        <v>5527</v>
      </c>
      <c r="Z2861" s="824"/>
    </row>
    <row r="2862" spans="1:26">
      <c r="A2862" s="860" t="s">
        <v>2207</v>
      </c>
      <c r="B2862" s="817"/>
      <c r="C2862" s="831" t="s">
        <v>2</v>
      </c>
      <c r="D2862" s="819" t="s">
        <v>2</v>
      </c>
      <c r="E2862" s="863" t="s">
        <v>2699</v>
      </c>
      <c r="F2862" s="821" t="s">
        <v>34</v>
      </c>
      <c r="G2862" s="833" t="s">
        <v>19</v>
      </c>
      <c r="H2862" s="833" t="s">
        <v>19</v>
      </c>
      <c r="I2862" s="17"/>
      <c r="J2862" s="17"/>
      <c r="K2862" s="7" t="s">
        <v>37</v>
      </c>
      <c r="L2862" s="56" t="s">
        <v>20</v>
      </c>
      <c r="M2862" s="51" t="s">
        <v>2035</v>
      </c>
      <c r="N2862" s="52" t="s">
        <v>491</v>
      </c>
      <c r="O2862" s="824"/>
      <c r="P2862" s="271"/>
      <c r="Q2862" s="825"/>
      <c r="R2862" s="826"/>
      <c r="S2862" s="827"/>
      <c r="T2862" s="828"/>
      <c r="U2862" s="829"/>
      <c r="V2862" s="830"/>
      <c r="W2862" s="824" t="s">
        <v>3389</v>
      </c>
      <c r="X2862" s="824"/>
      <c r="Y2862" s="859"/>
      <c r="Z2862" s="824"/>
    </row>
    <row r="2863" spans="1:26">
      <c r="A2863" s="817" t="s">
        <v>2695</v>
      </c>
      <c r="B2863" s="817" t="s">
        <v>3172</v>
      </c>
      <c r="C2863" s="818" t="s">
        <v>319</v>
      </c>
      <c r="D2863" s="819" t="str">
        <f t="shared" ref="D2863" si="2846">B2863&amp;" "&amp;" "&amp;C2863</f>
        <v>SP-128  超魔生物ハドラー</v>
      </c>
      <c r="E2863" s="863" t="s">
        <v>2699</v>
      </c>
      <c r="F2863" s="840" t="s">
        <v>74</v>
      </c>
      <c r="G2863" s="833" t="s">
        <v>19</v>
      </c>
      <c r="H2863" s="833" t="s">
        <v>19</v>
      </c>
      <c r="I2863" s="849" t="s">
        <v>91</v>
      </c>
      <c r="J2863" s="845">
        <v>3</v>
      </c>
      <c r="K2863" s="7" t="s">
        <v>37</v>
      </c>
      <c r="L2863" s="59" t="s">
        <v>98</v>
      </c>
      <c r="M2863" s="51" t="s">
        <v>2153</v>
      </c>
      <c r="N2863" s="52" t="s">
        <v>1441</v>
      </c>
      <c r="O2863" s="824"/>
      <c r="P2863" s="271"/>
      <c r="Q2863" s="825">
        <v>2360</v>
      </c>
      <c r="R2863" s="826">
        <v>1390</v>
      </c>
      <c r="S2863" s="827">
        <v>1140</v>
      </c>
      <c r="T2863" s="828">
        <v>1020</v>
      </c>
      <c r="U2863" s="829">
        <v>1180</v>
      </c>
      <c r="V2863" s="830">
        <f t="shared" ref="V2863" si="2847">SUM(Q2863:U2864)</f>
        <v>7090</v>
      </c>
      <c r="W2863" s="824"/>
      <c r="X2863" s="824"/>
      <c r="Y2863" s="859" t="s">
        <v>5482</v>
      </c>
      <c r="Z2863" s="824"/>
    </row>
    <row r="2864" spans="1:26">
      <c r="A2864" s="817" t="s">
        <v>2695</v>
      </c>
      <c r="B2864" s="817"/>
      <c r="C2864" s="818" t="s">
        <v>319</v>
      </c>
      <c r="D2864" s="819" t="s">
        <v>2</v>
      </c>
      <c r="E2864" s="863" t="s">
        <v>2699</v>
      </c>
      <c r="F2864" s="840" t="s">
        <v>74</v>
      </c>
      <c r="G2864" s="833" t="s">
        <v>19</v>
      </c>
      <c r="H2864" s="833" t="s">
        <v>19</v>
      </c>
      <c r="I2864" s="849" t="s">
        <v>91</v>
      </c>
      <c r="J2864" s="845">
        <v>3</v>
      </c>
      <c r="K2864" s="19"/>
      <c r="L2864" s="57"/>
      <c r="M2864" s="51"/>
      <c r="N2864" s="54"/>
      <c r="O2864" s="824"/>
      <c r="P2864" s="271"/>
      <c r="Q2864" s="825"/>
      <c r="R2864" s="826"/>
      <c r="S2864" s="827"/>
      <c r="T2864" s="828"/>
      <c r="U2864" s="829"/>
      <c r="V2864" s="830"/>
      <c r="W2864" s="824"/>
      <c r="X2864" s="824"/>
      <c r="Y2864" s="859"/>
      <c r="Z2864" s="824"/>
    </row>
    <row r="2865" spans="1:26">
      <c r="A2865" s="860" t="s">
        <v>2207</v>
      </c>
      <c r="B2865" s="817" t="s">
        <v>3173</v>
      </c>
      <c r="C2865" s="831" t="s">
        <v>172</v>
      </c>
      <c r="D2865" s="819" t="str">
        <f t="shared" ref="D2865" si="2848">B2865&amp;" "&amp;" "&amp;C2865</f>
        <v>SP-129  ヒュンケル</v>
      </c>
      <c r="E2865" s="863" t="s">
        <v>2699</v>
      </c>
      <c r="F2865" s="821" t="s">
        <v>34</v>
      </c>
      <c r="G2865" s="833" t="s">
        <v>19</v>
      </c>
      <c r="H2865" s="833" t="s">
        <v>19</v>
      </c>
      <c r="I2865" s="848" t="s">
        <v>87</v>
      </c>
      <c r="J2865" s="817">
        <v>1</v>
      </c>
      <c r="K2865" s="58" t="s">
        <v>21</v>
      </c>
      <c r="L2865" s="56" t="s">
        <v>131</v>
      </c>
      <c r="M2865" s="51" t="s">
        <v>2154</v>
      </c>
      <c r="N2865" s="52" t="s">
        <v>491</v>
      </c>
      <c r="O2865" s="824"/>
      <c r="P2865" s="271"/>
      <c r="Q2865" s="825">
        <v>2290</v>
      </c>
      <c r="R2865" s="826">
        <v>1440</v>
      </c>
      <c r="S2865" s="827">
        <v>810</v>
      </c>
      <c r="T2865" s="828">
        <v>1150</v>
      </c>
      <c r="U2865" s="829">
        <v>1390</v>
      </c>
      <c r="V2865" s="830">
        <f t="shared" ref="V2865" si="2849">SUM(Q2865:U2866)</f>
        <v>7080</v>
      </c>
      <c r="W2865" s="378" t="s">
        <v>3389</v>
      </c>
      <c r="X2865" s="824"/>
      <c r="Y2865" s="859" t="s">
        <v>5508</v>
      </c>
      <c r="Z2865" s="824"/>
    </row>
    <row r="2866" spans="1:26">
      <c r="A2866" s="860" t="s">
        <v>2207</v>
      </c>
      <c r="B2866" s="817"/>
      <c r="C2866" s="831" t="s">
        <v>172</v>
      </c>
      <c r="D2866" s="819" t="s">
        <v>2</v>
      </c>
      <c r="E2866" s="863" t="s">
        <v>2699</v>
      </c>
      <c r="F2866" s="821" t="s">
        <v>34</v>
      </c>
      <c r="G2866" s="833" t="s">
        <v>19</v>
      </c>
      <c r="H2866" s="833" t="s">
        <v>19</v>
      </c>
      <c r="I2866" s="848" t="s">
        <v>87</v>
      </c>
      <c r="J2866" s="817">
        <v>1</v>
      </c>
      <c r="K2866" s="19"/>
      <c r="L2866" s="57"/>
      <c r="M2866" s="51"/>
      <c r="N2866" s="52"/>
      <c r="O2866" s="824"/>
      <c r="P2866" s="271"/>
      <c r="Q2866" s="825"/>
      <c r="R2866" s="826"/>
      <c r="S2866" s="827"/>
      <c r="T2866" s="828"/>
      <c r="U2866" s="829"/>
      <c r="V2866" s="830"/>
      <c r="W2866" s="380" t="s">
        <v>4450</v>
      </c>
      <c r="X2866" s="824"/>
      <c r="Y2866" s="859"/>
      <c r="Z2866" s="824"/>
    </row>
    <row r="2867" spans="1:26">
      <c r="A2867" s="860" t="s">
        <v>2207</v>
      </c>
      <c r="B2867" s="817" t="s">
        <v>3174</v>
      </c>
      <c r="C2867" s="831" t="s">
        <v>38</v>
      </c>
      <c r="D2867" s="819" t="str">
        <f t="shared" ref="D2867" si="2850">B2867&amp;" "&amp;" "&amp;C2867</f>
        <v>SP-130  ポップ</v>
      </c>
      <c r="E2867" s="863" t="s">
        <v>2699</v>
      </c>
      <c r="F2867" s="821" t="s">
        <v>34</v>
      </c>
      <c r="G2867" s="822" t="s">
        <v>40</v>
      </c>
      <c r="H2867" s="822" t="s">
        <v>40</v>
      </c>
      <c r="I2867" s="849" t="s">
        <v>91</v>
      </c>
      <c r="J2867" s="845">
        <v>3</v>
      </c>
      <c r="K2867" s="11" t="s">
        <v>81</v>
      </c>
      <c r="L2867" s="59" t="s">
        <v>81</v>
      </c>
      <c r="M2867" s="51" t="s">
        <v>2047</v>
      </c>
      <c r="N2867" s="52" t="s">
        <v>490</v>
      </c>
      <c r="O2867" s="824"/>
      <c r="P2867" s="271"/>
      <c r="Q2867" s="825">
        <v>2350</v>
      </c>
      <c r="R2867" s="826">
        <v>800</v>
      </c>
      <c r="S2867" s="827">
        <v>1590</v>
      </c>
      <c r="T2867" s="828">
        <v>1200</v>
      </c>
      <c r="U2867" s="829">
        <v>1140</v>
      </c>
      <c r="V2867" s="830">
        <f t="shared" ref="V2867" si="2851">SUM(Q2867:U2868)</f>
        <v>7080</v>
      </c>
      <c r="W2867" s="824" t="s">
        <v>3389</v>
      </c>
      <c r="X2867" s="824"/>
      <c r="Y2867" s="859" t="s">
        <v>5505</v>
      </c>
      <c r="Z2867" s="824"/>
    </row>
    <row r="2868" spans="1:26">
      <c r="A2868" s="860" t="s">
        <v>2207</v>
      </c>
      <c r="B2868" s="817"/>
      <c r="C2868" s="831" t="s">
        <v>38</v>
      </c>
      <c r="D2868" s="819" t="s">
        <v>2</v>
      </c>
      <c r="E2868" s="863" t="s">
        <v>2699</v>
      </c>
      <c r="F2868" s="821" t="s">
        <v>34</v>
      </c>
      <c r="G2868" s="822" t="s">
        <v>40</v>
      </c>
      <c r="H2868" s="822" t="s">
        <v>40</v>
      </c>
      <c r="I2868" s="849" t="s">
        <v>91</v>
      </c>
      <c r="J2868" s="845">
        <v>3</v>
      </c>
      <c r="K2868" s="48"/>
      <c r="L2868" s="47"/>
      <c r="M2868" s="51"/>
      <c r="N2868" s="52"/>
      <c r="O2868" s="824"/>
      <c r="P2868" s="271"/>
      <c r="Q2868" s="825"/>
      <c r="R2868" s="826"/>
      <c r="S2868" s="827"/>
      <c r="T2868" s="828"/>
      <c r="U2868" s="829"/>
      <c r="V2868" s="830"/>
      <c r="W2868" s="824" t="s">
        <v>3389</v>
      </c>
      <c r="X2868" s="824"/>
      <c r="Y2868" s="859"/>
      <c r="Z2868" s="824"/>
    </row>
    <row r="2869" spans="1:26" ht="13.15" customHeight="1">
      <c r="A2869" s="888" t="s">
        <v>2203</v>
      </c>
      <c r="B2869" s="817" t="s">
        <v>3175</v>
      </c>
      <c r="C2869" s="818" t="s">
        <v>320</v>
      </c>
      <c r="D2869" s="819" t="str">
        <f t="shared" ref="D2869" si="2852">B2869&amp;" "&amp;" "&amp;C2869</f>
        <v>SP-131  アルビナス</v>
      </c>
      <c r="E2869" s="863" t="s">
        <v>2699</v>
      </c>
      <c r="F2869" s="840" t="s">
        <v>74</v>
      </c>
      <c r="G2869" s="835" t="s">
        <v>88</v>
      </c>
      <c r="H2869" s="835" t="s">
        <v>88</v>
      </c>
      <c r="I2869" s="17"/>
      <c r="J2869" s="17"/>
      <c r="K2869" s="58" t="s">
        <v>21</v>
      </c>
      <c r="L2869" s="56" t="s">
        <v>131</v>
      </c>
      <c r="M2869" s="51" t="s">
        <v>2155</v>
      </c>
      <c r="N2869" s="52" t="s">
        <v>491</v>
      </c>
      <c r="O2869" s="824"/>
      <c r="P2869" s="271"/>
      <c r="Q2869" s="825">
        <v>2480</v>
      </c>
      <c r="R2869" s="826">
        <v>720</v>
      </c>
      <c r="S2869" s="827">
        <v>1360</v>
      </c>
      <c r="T2869" s="828">
        <v>1400</v>
      </c>
      <c r="U2869" s="829">
        <v>1140</v>
      </c>
      <c r="V2869" s="830">
        <f t="shared" ref="V2869" si="2853">SUM(Q2869:U2870)</f>
        <v>7100</v>
      </c>
      <c r="W2869" s="824" t="s">
        <v>3402</v>
      </c>
      <c r="X2869" s="824"/>
      <c r="Y2869" s="859" t="s">
        <v>5495</v>
      </c>
      <c r="Z2869" s="824"/>
    </row>
    <row r="2870" spans="1:26" ht="13.15" customHeight="1">
      <c r="A2870" s="888" t="s">
        <v>2203</v>
      </c>
      <c r="B2870" s="817"/>
      <c r="C2870" s="818" t="s">
        <v>320</v>
      </c>
      <c r="D2870" s="819" t="s">
        <v>2</v>
      </c>
      <c r="E2870" s="863" t="s">
        <v>2699</v>
      </c>
      <c r="F2870" s="840" t="s">
        <v>74</v>
      </c>
      <c r="G2870" s="835" t="s">
        <v>88</v>
      </c>
      <c r="H2870" s="835" t="s">
        <v>88</v>
      </c>
      <c r="I2870" s="17"/>
      <c r="J2870" s="17"/>
      <c r="K2870" s="62" t="s">
        <v>21</v>
      </c>
      <c r="L2870" s="59" t="s">
        <v>330</v>
      </c>
      <c r="M2870" s="37" t="s">
        <v>2156</v>
      </c>
      <c r="N2870" s="52" t="s">
        <v>490</v>
      </c>
      <c r="O2870" s="824"/>
      <c r="P2870" s="271"/>
      <c r="Q2870" s="825"/>
      <c r="R2870" s="826"/>
      <c r="S2870" s="827"/>
      <c r="T2870" s="828"/>
      <c r="U2870" s="829"/>
      <c r="V2870" s="830"/>
      <c r="W2870" s="824" t="s">
        <v>3402</v>
      </c>
      <c r="X2870" s="824"/>
      <c r="Y2870" s="859" t="s">
        <v>5495</v>
      </c>
      <c r="Z2870" s="824"/>
    </row>
    <row r="2871" spans="1:26" ht="13.15" customHeight="1">
      <c r="A2871" s="888" t="s">
        <v>2203</v>
      </c>
      <c r="B2871" s="817" t="s">
        <v>3176</v>
      </c>
      <c r="C2871" s="818" t="s">
        <v>319</v>
      </c>
      <c r="D2871" s="819" t="str">
        <f t="shared" ref="D2871" si="2854">B2871&amp;" "&amp;" "&amp;C2871</f>
        <v>SP-132  超魔生物ハドラー</v>
      </c>
      <c r="E2871" s="863" t="s">
        <v>2699</v>
      </c>
      <c r="F2871" s="840" t="s">
        <v>74</v>
      </c>
      <c r="G2871" s="833" t="s">
        <v>19</v>
      </c>
      <c r="H2871" s="822" t="s">
        <v>40</v>
      </c>
      <c r="I2871" s="17"/>
      <c r="J2871" s="17"/>
      <c r="K2871" s="62" t="s">
        <v>21</v>
      </c>
      <c r="L2871" s="59" t="s">
        <v>270</v>
      </c>
      <c r="M2871" s="51" t="s">
        <v>2157</v>
      </c>
      <c r="N2871" s="52" t="s">
        <v>491</v>
      </c>
      <c r="O2871" s="824"/>
      <c r="P2871" s="271"/>
      <c r="Q2871" s="825">
        <v>2150</v>
      </c>
      <c r="R2871" s="826">
        <v>1370</v>
      </c>
      <c r="S2871" s="827">
        <v>1350</v>
      </c>
      <c r="T2871" s="828">
        <v>1080</v>
      </c>
      <c r="U2871" s="829">
        <v>1140</v>
      </c>
      <c r="V2871" s="830">
        <f t="shared" ref="V2871" si="2855">SUM(Q2871:U2872)</f>
        <v>7090</v>
      </c>
      <c r="W2871" s="824"/>
      <c r="X2871" s="824"/>
      <c r="Y2871" s="859" t="s">
        <v>5495</v>
      </c>
      <c r="Z2871" s="824"/>
    </row>
    <row r="2872" spans="1:26" ht="13.15" customHeight="1">
      <c r="A2872" s="888" t="s">
        <v>2203</v>
      </c>
      <c r="B2872" s="817"/>
      <c r="C2872" s="818" t="s">
        <v>319</v>
      </c>
      <c r="D2872" s="819" t="s">
        <v>2</v>
      </c>
      <c r="E2872" s="863" t="s">
        <v>2699</v>
      </c>
      <c r="F2872" s="840" t="s">
        <v>74</v>
      </c>
      <c r="G2872" s="833" t="s">
        <v>19</v>
      </c>
      <c r="H2872" s="822" t="s">
        <v>40</v>
      </c>
      <c r="I2872" s="17"/>
      <c r="J2872" s="17"/>
      <c r="K2872" s="7" t="s">
        <v>37</v>
      </c>
      <c r="L2872" s="59" t="s">
        <v>98</v>
      </c>
      <c r="M2872" s="39" t="s">
        <v>3794</v>
      </c>
      <c r="N2872" s="52" t="s">
        <v>490</v>
      </c>
      <c r="O2872" s="824"/>
      <c r="P2872" s="271"/>
      <c r="Q2872" s="825"/>
      <c r="R2872" s="826"/>
      <c r="S2872" s="827"/>
      <c r="T2872" s="828"/>
      <c r="U2872" s="829"/>
      <c r="V2872" s="830"/>
      <c r="W2872" s="824"/>
      <c r="X2872" s="824"/>
      <c r="Y2872" s="859" t="s">
        <v>5495</v>
      </c>
      <c r="Z2872" s="824"/>
    </row>
    <row r="2873" spans="1:26" ht="13.15" customHeight="1">
      <c r="A2873" s="888" t="s">
        <v>2203</v>
      </c>
      <c r="B2873" s="817" t="s">
        <v>3177</v>
      </c>
      <c r="C2873" s="831" t="s">
        <v>172</v>
      </c>
      <c r="D2873" s="819" t="str">
        <f t="shared" ref="D2873" si="2856">B2873&amp;" "&amp;" "&amp;C2873</f>
        <v>SP-133  ヒュンケル</v>
      </c>
      <c r="E2873" s="863" t="s">
        <v>2699</v>
      </c>
      <c r="F2873" s="821" t="s">
        <v>34</v>
      </c>
      <c r="G2873" s="833" t="s">
        <v>19</v>
      </c>
      <c r="H2873" s="833" t="s">
        <v>19</v>
      </c>
      <c r="I2873" s="15"/>
      <c r="J2873" s="15"/>
      <c r="K2873" s="62" t="s">
        <v>21</v>
      </c>
      <c r="L2873" s="61" t="s">
        <v>104</v>
      </c>
      <c r="M2873" s="51" t="s">
        <v>2158</v>
      </c>
      <c r="N2873" s="54" t="s">
        <v>491</v>
      </c>
      <c r="O2873" s="824"/>
      <c r="P2873" s="271"/>
      <c r="Q2873" s="825">
        <v>2330</v>
      </c>
      <c r="R2873" s="826">
        <v>1430</v>
      </c>
      <c r="S2873" s="827">
        <v>750</v>
      </c>
      <c r="T2873" s="828">
        <v>1110</v>
      </c>
      <c r="U2873" s="829">
        <v>1470</v>
      </c>
      <c r="V2873" s="830">
        <f t="shared" ref="V2873" si="2857">SUM(Q2873:U2874)</f>
        <v>7090</v>
      </c>
      <c r="W2873" s="378" t="s">
        <v>3389</v>
      </c>
      <c r="X2873" s="824"/>
      <c r="Y2873" s="859" t="s">
        <v>5495</v>
      </c>
      <c r="Z2873" s="824"/>
    </row>
    <row r="2874" spans="1:26" ht="13.15" customHeight="1">
      <c r="A2874" s="888" t="s">
        <v>2203</v>
      </c>
      <c r="B2874" s="817"/>
      <c r="C2874" s="831" t="s">
        <v>172</v>
      </c>
      <c r="D2874" s="819" t="s">
        <v>2</v>
      </c>
      <c r="E2874" s="863" t="s">
        <v>2699</v>
      </c>
      <c r="F2874" s="821" t="s">
        <v>34</v>
      </c>
      <c r="G2874" s="833" t="s">
        <v>19</v>
      </c>
      <c r="H2874" s="833" t="s">
        <v>19</v>
      </c>
      <c r="I2874" s="15"/>
      <c r="J2874" s="15"/>
      <c r="K2874" s="62" t="s">
        <v>21</v>
      </c>
      <c r="L2874" s="59" t="s">
        <v>3</v>
      </c>
      <c r="M2874" s="51" t="s">
        <v>2189</v>
      </c>
      <c r="N2874" s="54" t="s">
        <v>491</v>
      </c>
      <c r="O2874" s="824"/>
      <c r="P2874" s="271"/>
      <c r="Q2874" s="825"/>
      <c r="R2874" s="826"/>
      <c r="S2874" s="827"/>
      <c r="T2874" s="828"/>
      <c r="U2874" s="829"/>
      <c r="V2874" s="830"/>
      <c r="W2874" s="380" t="s">
        <v>4450</v>
      </c>
      <c r="X2874" s="824"/>
      <c r="Y2874" s="859" t="s">
        <v>5495</v>
      </c>
      <c r="Z2874" s="824"/>
    </row>
    <row r="2875" spans="1:26" ht="13.15" customHeight="1">
      <c r="A2875" s="888" t="s">
        <v>2203</v>
      </c>
      <c r="B2875" s="817" t="s">
        <v>3178</v>
      </c>
      <c r="C2875" s="831" t="s">
        <v>2</v>
      </c>
      <c r="D2875" s="819" t="str">
        <f t="shared" ref="D2875" si="2858">B2875&amp;" "&amp;" "&amp;C2875</f>
        <v>SP-134  ダイ</v>
      </c>
      <c r="E2875" s="863" t="s">
        <v>2699</v>
      </c>
      <c r="F2875" s="821" t="s">
        <v>34</v>
      </c>
      <c r="G2875" s="833" t="s">
        <v>19</v>
      </c>
      <c r="H2875" s="833" t="s">
        <v>1224</v>
      </c>
      <c r="I2875" s="845"/>
      <c r="J2875" s="845"/>
      <c r="K2875" s="62" t="s">
        <v>21</v>
      </c>
      <c r="L2875" s="61" t="s">
        <v>104</v>
      </c>
      <c r="M2875" s="51" t="s">
        <v>2159</v>
      </c>
      <c r="N2875" s="52" t="s">
        <v>491</v>
      </c>
      <c r="O2875" s="824"/>
      <c r="P2875" s="271"/>
      <c r="Q2875" s="825">
        <v>2510</v>
      </c>
      <c r="R2875" s="826">
        <v>1420</v>
      </c>
      <c r="S2875" s="827">
        <v>940</v>
      </c>
      <c r="T2875" s="828">
        <v>1200</v>
      </c>
      <c r="U2875" s="829">
        <v>1040</v>
      </c>
      <c r="V2875" s="830">
        <f t="shared" ref="V2875" si="2859">SUM(Q2875:U2876)</f>
        <v>7110</v>
      </c>
      <c r="W2875" s="824" t="s">
        <v>3389</v>
      </c>
      <c r="X2875" s="824"/>
      <c r="Y2875" s="859" t="s">
        <v>5495</v>
      </c>
      <c r="Z2875" s="824"/>
    </row>
    <row r="2876" spans="1:26" ht="13.15" customHeight="1">
      <c r="A2876" s="888" t="s">
        <v>2203</v>
      </c>
      <c r="B2876" s="817"/>
      <c r="C2876" s="831" t="s">
        <v>2</v>
      </c>
      <c r="D2876" s="819" t="s">
        <v>2</v>
      </c>
      <c r="E2876" s="863" t="s">
        <v>2699</v>
      </c>
      <c r="F2876" s="821" t="s">
        <v>34</v>
      </c>
      <c r="G2876" s="833" t="s">
        <v>19</v>
      </c>
      <c r="H2876" s="833" t="s">
        <v>19</v>
      </c>
      <c r="I2876" s="845"/>
      <c r="J2876" s="845"/>
      <c r="K2876" s="7" t="s">
        <v>37</v>
      </c>
      <c r="L2876" s="59" t="s">
        <v>98</v>
      </c>
      <c r="M2876" s="51" t="s">
        <v>2160</v>
      </c>
      <c r="N2876" s="53" t="s">
        <v>490</v>
      </c>
      <c r="O2876" s="824"/>
      <c r="P2876" s="271"/>
      <c r="Q2876" s="825"/>
      <c r="R2876" s="826"/>
      <c r="S2876" s="827"/>
      <c r="T2876" s="828"/>
      <c r="U2876" s="829"/>
      <c r="V2876" s="830"/>
      <c r="W2876" s="824" t="s">
        <v>3389</v>
      </c>
      <c r="X2876" s="824"/>
      <c r="Y2876" s="859" t="s">
        <v>5495</v>
      </c>
      <c r="Z2876" s="824"/>
    </row>
    <row r="2877" spans="1:26" ht="13.15" customHeight="1">
      <c r="A2877" s="888" t="s">
        <v>2203</v>
      </c>
      <c r="B2877" s="817" t="s">
        <v>3179</v>
      </c>
      <c r="C2877" s="831" t="s">
        <v>183</v>
      </c>
      <c r="D2877" s="819" t="str">
        <f t="shared" ref="D2877" si="2860">B2877&amp;" "&amp;" "&amp;C2877</f>
        <v>SP-135  マァム</v>
      </c>
      <c r="E2877" s="863" t="s">
        <v>2699</v>
      </c>
      <c r="F2877" s="821" t="s">
        <v>34</v>
      </c>
      <c r="G2877" s="833" t="s">
        <v>19</v>
      </c>
      <c r="H2877" s="833" t="s">
        <v>19</v>
      </c>
      <c r="I2877" s="845"/>
      <c r="J2877" s="845"/>
      <c r="K2877" s="58" t="s">
        <v>21</v>
      </c>
      <c r="L2877" s="56" t="s">
        <v>131</v>
      </c>
      <c r="M2877" s="51" t="s">
        <v>2161</v>
      </c>
      <c r="N2877" s="52" t="s">
        <v>491</v>
      </c>
      <c r="O2877" s="824"/>
      <c r="P2877" s="271"/>
      <c r="Q2877" s="825">
        <v>2280</v>
      </c>
      <c r="R2877" s="826">
        <v>1340</v>
      </c>
      <c r="S2877" s="827">
        <v>1010</v>
      </c>
      <c r="T2877" s="828">
        <v>1370</v>
      </c>
      <c r="U2877" s="829">
        <v>1080</v>
      </c>
      <c r="V2877" s="830">
        <f t="shared" ref="V2877" si="2861">SUM(Q2877:U2878)</f>
        <v>7080</v>
      </c>
      <c r="W2877" s="824" t="s">
        <v>3389</v>
      </c>
      <c r="X2877" s="824"/>
      <c r="Y2877" s="859" t="s">
        <v>5523</v>
      </c>
      <c r="Z2877" s="824"/>
    </row>
    <row r="2878" spans="1:26" ht="13.15" customHeight="1">
      <c r="A2878" s="888" t="s">
        <v>2203</v>
      </c>
      <c r="B2878" s="817"/>
      <c r="C2878" s="831" t="s">
        <v>183</v>
      </c>
      <c r="D2878" s="819" t="s">
        <v>2</v>
      </c>
      <c r="E2878" s="863" t="s">
        <v>2699</v>
      </c>
      <c r="F2878" s="821" t="s">
        <v>34</v>
      </c>
      <c r="G2878" s="833" t="s">
        <v>19</v>
      </c>
      <c r="H2878" s="833" t="s">
        <v>19</v>
      </c>
      <c r="I2878" s="845"/>
      <c r="J2878" s="845"/>
      <c r="K2878" s="7" t="s">
        <v>37</v>
      </c>
      <c r="L2878" s="56" t="s">
        <v>20</v>
      </c>
      <c r="M2878" s="51" t="s">
        <v>2046</v>
      </c>
      <c r="N2878" s="53" t="s">
        <v>491</v>
      </c>
      <c r="O2878" s="824"/>
      <c r="P2878" s="271"/>
      <c r="Q2878" s="825"/>
      <c r="R2878" s="826"/>
      <c r="S2878" s="827"/>
      <c r="T2878" s="828"/>
      <c r="U2878" s="829"/>
      <c r="V2878" s="830"/>
      <c r="W2878" s="824" t="s">
        <v>3389</v>
      </c>
      <c r="X2878" s="824"/>
      <c r="Y2878" s="859"/>
      <c r="Z2878" s="824"/>
    </row>
    <row r="2879" spans="1:26">
      <c r="A2879" s="866" t="s">
        <v>2696</v>
      </c>
      <c r="B2879" s="817" t="s">
        <v>3180</v>
      </c>
      <c r="C2879" s="831" t="s">
        <v>57</v>
      </c>
      <c r="D2879" s="819" t="str">
        <f t="shared" ref="D2879" si="2862">B2879&amp;" "&amp;" "&amp;C2879</f>
        <v>SP-136  ゴメちゃん</v>
      </c>
      <c r="E2879" s="889" t="s">
        <v>4428</v>
      </c>
      <c r="F2879" s="821" t="s">
        <v>34</v>
      </c>
      <c r="G2879" s="833" t="s">
        <v>19</v>
      </c>
      <c r="H2879" s="833" t="s">
        <v>19</v>
      </c>
      <c r="I2879" s="845"/>
      <c r="J2879" s="845"/>
      <c r="K2879" s="58" t="s">
        <v>21</v>
      </c>
      <c r="L2879" s="56" t="s">
        <v>131</v>
      </c>
      <c r="M2879" s="51" t="s">
        <v>3795</v>
      </c>
      <c r="N2879" s="52" t="s">
        <v>491</v>
      </c>
      <c r="O2879" s="824"/>
      <c r="P2879" s="271"/>
      <c r="Q2879" s="825">
        <v>2450</v>
      </c>
      <c r="R2879" s="826">
        <v>1320</v>
      </c>
      <c r="S2879" s="827">
        <v>1040</v>
      </c>
      <c r="T2879" s="828">
        <v>1540</v>
      </c>
      <c r="U2879" s="829">
        <v>1590</v>
      </c>
      <c r="V2879" s="830">
        <f t="shared" ref="V2879" si="2863">SUM(Q2879:U2880)</f>
        <v>7940</v>
      </c>
      <c r="W2879" s="445" t="s">
        <v>4685</v>
      </c>
      <c r="X2879" s="824"/>
      <c r="Y2879" s="865" t="s">
        <v>5796</v>
      </c>
      <c r="Z2879" s="824" t="s">
        <v>4716</v>
      </c>
    </row>
    <row r="2880" spans="1:26">
      <c r="A2880" s="866" t="s">
        <v>2696</v>
      </c>
      <c r="B2880" s="817"/>
      <c r="C2880" s="831" t="s">
        <v>57</v>
      </c>
      <c r="D2880" s="819" t="s">
        <v>2</v>
      </c>
      <c r="E2880" s="889" t="s">
        <v>4428</v>
      </c>
      <c r="F2880" s="821" t="s">
        <v>34</v>
      </c>
      <c r="G2880" s="833" t="s">
        <v>19</v>
      </c>
      <c r="H2880" s="833" t="s">
        <v>19</v>
      </c>
      <c r="I2880" s="845"/>
      <c r="J2880" s="845"/>
      <c r="K2880" s="11" t="s">
        <v>81</v>
      </c>
      <c r="L2880" s="59" t="s">
        <v>81</v>
      </c>
      <c r="M2880" s="51" t="s">
        <v>3796</v>
      </c>
      <c r="N2880" s="53" t="s">
        <v>490</v>
      </c>
      <c r="O2880" s="824"/>
      <c r="P2880" s="271"/>
      <c r="Q2880" s="825"/>
      <c r="R2880" s="826"/>
      <c r="S2880" s="827"/>
      <c r="T2880" s="828"/>
      <c r="U2880" s="829"/>
      <c r="V2880" s="830"/>
      <c r="W2880" s="443" t="s">
        <v>4682</v>
      </c>
      <c r="X2880" s="824"/>
      <c r="Y2880" s="859"/>
      <c r="Z2880" s="824" t="s">
        <v>4716</v>
      </c>
    </row>
    <row r="2881" spans="1:26" ht="13.15" customHeight="1">
      <c r="A2881" s="888" t="s">
        <v>2697</v>
      </c>
      <c r="B2881" s="817" t="s">
        <v>3181</v>
      </c>
      <c r="C2881" s="818" t="s">
        <v>319</v>
      </c>
      <c r="D2881" s="819" t="str">
        <f t="shared" ref="D2881" si="2864">B2881&amp;" "&amp;" "&amp;C2881</f>
        <v>SP-137  超魔生物ハドラー</v>
      </c>
      <c r="E2881" s="863" t="s">
        <v>2699</v>
      </c>
      <c r="F2881" s="840" t="s">
        <v>74</v>
      </c>
      <c r="G2881" s="833" t="s">
        <v>19</v>
      </c>
      <c r="H2881" s="822" t="s">
        <v>40</v>
      </c>
      <c r="I2881" s="836" t="s">
        <v>41</v>
      </c>
      <c r="J2881" s="845">
        <v>3</v>
      </c>
      <c r="K2881" s="62" t="s">
        <v>21</v>
      </c>
      <c r="L2881" s="59" t="s">
        <v>131</v>
      </c>
      <c r="M2881" s="51" t="s">
        <v>3797</v>
      </c>
      <c r="N2881" s="52" t="s">
        <v>495</v>
      </c>
      <c r="O2881" s="824"/>
      <c r="P2881" s="271"/>
      <c r="Q2881" s="825">
        <v>2210</v>
      </c>
      <c r="R2881" s="826">
        <v>1450</v>
      </c>
      <c r="S2881" s="827">
        <v>1370</v>
      </c>
      <c r="T2881" s="828">
        <v>1040</v>
      </c>
      <c r="U2881" s="829">
        <v>1170</v>
      </c>
      <c r="V2881" s="830">
        <f t="shared" ref="V2881" si="2865">SUM(Q2881:U2882)</f>
        <v>7240</v>
      </c>
      <c r="X2881" s="824"/>
      <c r="Y2881" s="706"/>
      <c r="Z2881" s="824" t="s">
        <v>4716</v>
      </c>
    </row>
    <row r="2882" spans="1:26">
      <c r="A2882" s="888" t="s">
        <v>2697</v>
      </c>
      <c r="B2882" s="817"/>
      <c r="C2882" s="818" t="s">
        <v>319</v>
      </c>
      <c r="D2882" s="819" t="s">
        <v>2</v>
      </c>
      <c r="E2882" s="863" t="s">
        <v>2699</v>
      </c>
      <c r="F2882" s="840" t="s">
        <v>74</v>
      </c>
      <c r="G2882" s="833" t="s">
        <v>19</v>
      </c>
      <c r="H2882" s="822" t="s">
        <v>40</v>
      </c>
      <c r="I2882" s="836" t="s">
        <v>41</v>
      </c>
      <c r="J2882" s="845">
        <v>3</v>
      </c>
      <c r="K2882" s="48"/>
      <c r="L2882" s="48"/>
      <c r="M2882" s="51"/>
      <c r="N2882" s="53"/>
      <c r="O2882" s="824"/>
      <c r="P2882" s="271"/>
      <c r="Q2882" s="825"/>
      <c r="R2882" s="826"/>
      <c r="S2882" s="827"/>
      <c r="T2882" s="828"/>
      <c r="U2882" s="829"/>
      <c r="V2882" s="830"/>
      <c r="X2882" s="824"/>
      <c r="Y2882" s="706"/>
      <c r="Z2882" s="824" t="s">
        <v>4716</v>
      </c>
    </row>
    <row r="2883" spans="1:26">
      <c r="A2883" s="888" t="s">
        <v>2697</v>
      </c>
      <c r="B2883" s="817" t="s">
        <v>3182</v>
      </c>
      <c r="C2883" s="818" t="s">
        <v>1355</v>
      </c>
      <c r="D2883" s="819" t="str">
        <f t="shared" ref="D2883" si="2866">B2883&amp;" "&amp;" "&amp;C2883</f>
        <v>SP-138  マトリフ</v>
      </c>
      <c r="E2883" s="863" t="s">
        <v>2699</v>
      </c>
      <c r="F2883" s="821" t="s">
        <v>34</v>
      </c>
      <c r="G2883" s="822" t="s">
        <v>40</v>
      </c>
      <c r="H2883" s="822" t="s">
        <v>40</v>
      </c>
      <c r="I2883" s="834" t="s">
        <v>90</v>
      </c>
      <c r="J2883" s="845">
        <v>3</v>
      </c>
      <c r="K2883" s="62" t="s">
        <v>21</v>
      </c>
      <c r="L2883" s="59" t="s">
        <v>106</v>
      </c>
      <c r="M2883" s="51" t="s">
        <v>3798</v>
      </c>
      <c r="N2883" s="52" t="s">
        <v>491</v>
      </c>
      <c r="O2883" s="824"/>
      <c r="P2883" s="271"/>
      <c r="Q2883" s="825">
        <v>2310</v>
      </c>
      <c r="R2883" s="826">
        <v>1020</v>
      </c>
      <c r="S2883" s="827">
        <v>1600</v>
      </c>
      <c r="T2883" s="828">
        <v>1090</v>
      </c>
      <c r="U2883" s="829">
        <v>1170</v>
      </c>
      <c r="V2883" s="830">
        <f t="shared" ref="V2883" si="2867">SUM(Q2883:U2884)</f>
        <v>7190</v>
      </c>
      <c r="X2883" s="824"/>
      <c r="Y2883" s="706"/>
      <c r="Z2883" s="824"/>
    </row>
    <row r="2884" spans="1:26">
      <c r="A2884" s="888" t="s">
        <v>2697</v>
      </c>
      <c r="B2884" s="817"/>
      <c r="C2884" s="818" t="s">
        <v>1355</v>
      </c>
      <c r="D2884" s="819" t="s">
        <v>2</v>
      </c>
      <c r="E2884" s="863" t="s">
        <v>2699</v>
      </c>
      <c r="F2884" s="821" t="s">
        <v>34</v>
      </c>
      <c r="G2884" s="822" t="s">
        <v>40</v>
      </c>
      <c r="H2884" s="822" t="s">
        <v>40</v>
      </c>
      <c r="I2884" s="834" t="s">
        <v>90</v>
      </c>
      <c r="J2884" s="845">
        <v>3</v>
      </c>
      <c r="K2884" s="48"/>
      <c r="L2884" s="48"/>
      <c r="M2884" s="51"/>
      <c r="N2884" s="53"/>
      <c r="O2884" s="824"/>
      <c r="P2884" s="271"/>
      <c r="Q2884" s="825"/>
      <c r="R2884" s="826"/>
      <c r="S2884" s="827"/>
      <c r="T2884" s="828"/>
      <c r="U2884" s="829"/>
      <c r="V2884" s="830"/>
      <c r="X2884" s="824"/>
      <c r="Y2884" s="706"/>
      <c r="Z2884" s="824"/>
    </row>
    <row r="2885" spans="1:26">
      <c r="A2885" s="888" t="s">
        <v>2697</v>
      </c>
      <c r="B2885" s="817" t="s">
        <v>3183</v>
      </c>
      <c r="C2885" s="831" t="s">
        <v>42</v>
      </c>
      <c r="D2885" s="819" t="str">
        <f t="shared" ref="D2885" si="2868">B2885&amp;" "&amp;" "&amp;C2885</f>
        <v>SP-139  レオナ</v>
      </c>
      <c r="E2885" s="863" t="s">
        <v>2699</v>
      </c>
      <c r="F2885" s="821" t="s">
        <v>34</v>
      </c>
      <c r="G2885" s="822" t="s">
        <v>40</v>
      </c>
      <c r="H2885" s="843" t="s">
        <v>80</v>
      </c>
      <c r="I2885" s="845"/>
      <c r="J2885" s="845"/>
      <c r="K2885" s="11" t="s">
        <v>81</v>
      </c>
      <c r="L2885" s="59" t="s">
        <v>81</v>
      </c>
      <c r="M2885" s="51" t="s">
        <v>3664</v>
      </c>
      <c r="N2885" s="52" t="s">
        <v>490</v>
      </c>
      <c r="O2885" s="824"/>
      <c r="P2885" s="271"/>
      <c r="Q2885" s="825">
        <v>2400</v>
      </c>
      <c r="R2885" s="826">
        <v>820</v>
      </c>
      <c r="S2885" s="827">
        <v>1550</v>
      </c>
      <c r="T2885" s="828">
        <v>1290</v>
      </c>
      <c r="U2885" s="829">
        <v>1140</v>
      </c>
      <c r="V2885" s="830">
        <f t="shared" ref="V2885" si="2869">SUM(Q2885:U2886)</f>
        <v>7200</v>
      </c>
      <c r="W2885" s="824" t="s">
        <v>3389</v>
      </c>
      <c r="X2885" s="824"/>
      <c r="Y2885" s="706"/>
      <c r="Z2885" s="824"/>
    </row>
    <row r="2886" spans="1:26">
      <c r="A2886" s="888" t="s">
        <v>2697</v>
      </c>
      <c r="B2886" s="817"/>
      <c r="C2886" s="831" t="s">
        <v>42</v>
      </c>
      <c r="D2886" s="819" t="s">
        <v>2</v>
      </c>
      <c r="E2886" s="863" t="s">
        <v>2699</v>
      </c>
      <c r="F2886" s="821" t="s">
        <v>34</v>
      </c>
      <c r="G2886" s="822" t="s">
        <v>40</v>
      </c>
      <c r="H2886" s="843" t="s">
        <v>80</v>
      </c>
      <c r="I2886" s="845"/>
      <c r="J2886" s="845"/>
      <c r="K2886" s="62" t="s">
        <v>21</v>
      </c>
      <c r="L2886" s="59" t="s">
        <v>106</v>
      </c>
      <c r="M2886" s="37" t="s">
        <v>3799</v>
      </c>
      <c r="N2886" s="53" t="s">
        <v>490</v>
      </c>
      <c r="O2886" s="824"/>
      <c r="P2886" s="271"/>
      <c r="Q2886" s="825"/>
      <c r="R2886" s="826"/>
      <c r="S2886" s="827"/>
      <c r="T2886" s="828"/>
      <c r="U2886" s="829"/>
      <c r="V2886" s="830"/>
      <c r="W2886" s="824" t="s">
        <v>3389</v>
      </c>
      <c r="X2886" s="824"/>
      <c r="Y2886" s="706"/>
      <c r="Z2886" s="824"/>
    </row>
    <row r="2887" spans="1:26">
      <c r="A2887" s="888" t="s">
        <v>2697</v>
      </c>
      <c r="B2887" s="817" t="s">
        <v>3184</v>
      </c>
      <c r="C2887" s="831" t="s">
        <v>38</v>
      </c>
      <c r="D2887" s="819" t="str">
        <f t="shared" ref="D2887" si="2870">B2887&amp;" "&amp;" "&amp;C2887</f>
        <v>SP-140  ポップ</v>
      </c>
      <c r="E2887" s="863" t="s">
        <v>2699</v>
      </c>
      <c r="F2887" s="821" t="s">
        <v>34</v>
      </c>
      <c r="G2887" s="822" t="s">
        <v>40</v>
      </c>
      <c r="H2887" s="822" t="s">
        <v>40</v>
      </c>
      <c r="I2887" s="846" t="s">
        <v>93</v>
      </c>
      <c r="J2887" s="845">
        <v>3</v>
      </c>
      <c r="K2887" s="7" t="s">
        <v>37</v>
      </c>
      <c r="L2887" s="59" t="s">
        <v>98</v>
      </c>
      <c r="M2887" s="51" t="s">
        <v>2162</v>
      </c>
      <c r="N2887" s="52" t="s">
        <v>490</v>
      </c>
      <c r="O2887" s="824"/>
      <c r="P2887" s="271"/>
      <c r="Q2887" s="825">
        <v>2440</v>
      </c>
      <c r="R2887" s="826">
        <v>810</v>
      </c>
      <c r="S2887" s="827">
        <v>1630</v>
      </c>
      <c r="T2887" s="828">
        <v>1240</v>
      </c>
      <c r="U2887" s="829">
        <v>1110</v>
      </c>
      <c r="V2887" s="830">
        <f t="shared" ref="V2887" si="2871">SUM(Q2887:U2888)</f>
        <v>7230</v>
      </c>
      <c r="W2887" s="824" t="s">
        <v>3389</v>
      </c>
      <c r="X2887" s="824"/>
      <c r="Y2887" s="706"/>
      <c r="Z2887" s="824"/>
    </row>
    <row r="2888" spans="1:26">
      <c r="A2888" s="888" t="s">
        <v>2697</v>
      </c>
      <c r="B2888" s="817"/>
      <c r="C2888" s="831" t="s">
        <v>38</v>
      </c>
      <c r="D2888" s="819" t="s">
        <v>2</v>
      </c>
      <c r="E2888" s="863" t="s">
        <v>2699</v>
      </c>
      <c r="F2888" s="821" t="s">
        <v>34</v>
      </c>
      <c r="G2888" s="822" t="s">
        <v>40</v>
      </c>
      <c r="H2888" s="822" t="s">
        <v>40</v>
      </c>
      <c r="I2888" s="846" t="s">
        <v>93</v>
      </c>
      <c r="J2888" s="845">
        <v>3</v>
      </c>
      <c r="K2888" s="48"/>
      <c r="L2888" s="48"/>
      <c r="M2888" s="51"/>
      <c r="N2888" s="53"/>
      <c r="O2888" s="824"/>
      <c r="P2888" s="271"/>
      <c r="Q2888" s="825"/>
      <c r="R2888" s="826"/>
      <c r="S2888" s="827"/>
      <c r="T2888" s="828"/>
      <c r="U2888" s="829"/>
      <c r="V2888" s="830"/>
      <c r="W2888" s="824" t="s">
        <v>3389</v>
      </c>
      <c r="X2888" s="824"/>
      <c r="Y2888" s="706"/>
      <c r="Z2888" s="824"/>
    </row>
    <row r="2889" spans="1:26">
      <c r="A2889" s="888" t="s">
        <v>2697</v>
      </c>
      <c r="B2889" s="817" t="s">
        <v>3185</v>
      </c>
      <c r="C2889" s="831" t="s">
        <v>186</v>
      </c>
      <c r="D2889" s="819" t="str">
        <f t="shared" ref="D2889" si="2872">B2889&amp;" "&amp;" "&amp;C2889</f>
        <v>SP-141  バーン</v>
      </c>
      <c r="E2889" s="863" t="s">
        <v>2699</v>
      </c>
      <c r="F2889" s="840" t="s">
        <v>74</v>
      </c>
      <c r="G2889" s="835" t="s">
        <v>88</v>
      </c>
      <c r="H2889" s="822" t="s">
        <v>40</v>
      </c>
      <c r="I2889" s="845"/>
      <c r="J2889" s="845"/>
      <c r="K2889" s="62" t="s">
        <v>21</v>
      </c>
      <c r="L2889" s="59" t="s">
        <v>106</v>
      </c>
      <c r="M2889" s="51" t="s">
        <v>2163</v>
      </c>
      <c r="N2889" s="52" t="s">
        <v>491</v>
      </c>
      <c r="O2889" s="824"/>
      <c r="P2889" s="271"/>
      <c r="Q2889" s="825">
        <v>2550</v>
      </c>
      <c r="R2889" s="826">
        <v>880</v>
      </c>
      <c r="S2889" s="827">
        <v>1710</v>
      </c>
      <c r="T2889" s="828">
        <v>1270</v>
      </c>
      <c r="U2889" s="829">
        <v>990</v>
      </c>
      <c r="V2889" s="830">
        <f t="shared" ref="V2889" si="2873">SUM(Q2889:U2890)</f>
        <v>7400</v>
      </c>
      <c r="X2889" s="824"/>
      <c r="Y2889" s="706"/>
      <c r="Z2889" s="824"/>
    </row>
    <row r="2890" spans="1:26">
      <c r="A2890" s="888" t="s">
        <v>2697</v>
      </c>
      <c r="B2890" s="817"/>
      <c r="C2890" s="831" t="s">
        <v>186</v>
      </c>
      <c r="D2890" s="819" t="s">
        <v>2</v>
      </c>
      <c r="E2890" s="863" t="s">
        <v>2699</v>
      </c>
      <c r="F2890" s="840" t="s">
        <v>74</v>
      </c>
      <c r="G2890" s="835" t="s">
        <v>88</v>
      </c>
      <c r="H2890" s="822" t="s">
        <v>40</v>
      </c>
      <c r="I2890" s="845"/>
      <c r="J2890" s="845"/>
      <c r="K2890" s="7" t="s">
        <v>37</v>
      </c>
      <c r="L2890" s="59" t="s">
        <v>98</v>
      </c>
      <c r="M2890" s="51" t="s">
        <v>3800</v>
      </c>
      <c r="N2890" s="53" t="s">
        <v>1441</v>
      </c>
      <c r="O2890" s="824"/>
      <c r="P2890" s="271"/>
      <c r="Q2890" s="825"/>
      <c r="R2890" s="826"/>
      <c r="S2890" s="827"/>
      <c r="T2890" s="828"/>
      <c r="U2890" s="829"/>
      <c r="V2890" s="830"/>
      <c r="X2890" s="824"/>
      <c r="Y2890" s="706"/>
      <c r="Z2890" s="824"/>
    </row>
    <row r="2891" spans="1:26">
      <c r="A2891" s="888" t="s">
        <v>2698</v>
      </c>
      <c r="B2891" s="817" t="s">
        <v>3186</v>
      </c>
      <c r="C2891" s="831" t="s">
        <v>188</v>
      </c>
      <c r="D2891" s="819" t="str">
        <f t="shared" ref="D2891" si="2874">B2891&amp;" "&amp;" "&amp;C2891</f>
        <v>SP-142  キルバーン</v>
      </c>
      <c r="E2891" s="863" t="s">
        <v>2699</v>
      </c>
      <c r="F2891" s="840" t="s">
        <v>74</v>
      </c>
      <c r="G2891" s="833" t="s">
        <v>19</v>
      </c>
      <c r="H2891" s="833" t="s">
        <v>19</v>
      </c>
      <c r="I2891" s="845"/>
      <c r="J2891" s="845"/>
      <c r="K2891" s="8" t="s">
        <v>99</v>
      </c>
      <c r="L2891" s="59" t="s">
        <v>131</v>
      </c>
      <c r="M2891" s="51" t="s">
        <v>2180</v>
      </c>
      <c r="N2891" s="52" t="s">
        <v>496</v>
      </c>
      <c r="O2891" s="824"/>
      <c r="P2891" s="271"/>
      <c r="Q2891" s="825">
        <v>2290</v>
      </c>
      <c r="R2891" s="826">
        <v>1440</v>
      </c>
      <c r="S2891" s="827">
        <v>1130</v>
      </c>
      <c r="T2891" s="828">
        <v>1210</v>
      </c>
      <c r="U2891" s="829">
        <v>1160</v>
      </c>
      <c r="V2891" s="830">
        <f t="shared" ref="V2891" si="2875">SUM(Q2891:U2892)</f>
        <v>7230</v>
      </c>
      <c r="X2891" s="824"/>
      <c r="Y2891" s="706"/>
      <c r="Z2891" s="824"/>
    </row>
    <row r="2892" spans="1:26">
      <c r="A2892" s="888" t="s">
        <v>2698</v>
      </c>
      <c r="B2892" s="817"/>
      <c r="C2892" s="831" t="s">
        <v>188</v>
      </c>
      <c r="D2892" s="819" t="s">
        <v>2</v>
      </c>
      <c r="E2892" s="863" t="s">
        <v>2699</v>
      </c>
      <c r="F2892" s="840" t="s">
        <v>74</v>
      </c>
      <c r="G2892" s="833" t="s">
        <v>19</v>
      </c>
      <c r="H2892" s="833" t="s">
        <v>19</v>
      </c>
      <c r="I2892" s="845"/>
      <c r="J2892" s="845"/>
      <c r="K2892" s="7" t="s">
        <v>37</v>
      </c>
      <c r="L2892" s="59" t="s">
        <v>98</v>
      </c>
      <c r="M2892" s="51" t="s">
        <v>1995</v>
      </c>
      <c r="N2892" s="53" t="s">
        <v>492</v>
      </c>
      <c r="O2892" s="824"/>
      <c r="P2892" s="271"/>
      <c r="Q2892" s="825"/>
      <c r="R2892" s="826"/>
      <c r="S2892" s="827"/>
      <c r="T2892" s="828"/>
      <c r="U2892" s="829"/>
      <c r="V2892" s="830"/>
      <c r="X2892" s="824"/>
      <c r="Y2892" s="706"/>
      <c r="Z2892" s="824"/>
    </row>
    <row r="2893" spans="1:26" ht="13.15" customHeight="1">
      <c r="A2893" s="888" t="s">
        <v>2698</v>
      </c>
      <c r="B2893" s="817" t="s">
        <v>3187</v>
      </c>
      <c r="C2893" s="831" t="s">
        <v>187</v>
      </c>
      <c r="D2893" s="819" t="str">
        <f t="shared" ref="D2893" si="2876">B2893&amp;" "&amp;" "&amp;C2893</f>
        <v>SP-143  ミストバーン</v>
      </c>
      <c r="E2893" s="863" t="s">
        <v>2699</v>
      </c>
      <c r="F2893" s="851" t="s">
        <v>78</v>
      </c>
      <c r="G2893" s="833" t="s">
        <v>19</v>
      </c>
      <c r="H2893" s="833" t="s">
        <v>19</v>
      </c>
      <c r="I2893" s="849" t="s">
        <v>91</v>
      </c>
      <c r="J2893" s="845">
        <v>3</v>
      </c>
      <c r="K2893" s="8" t="s">
        <v>99</v>
      </c>
      <c r="L2893" s="59" t="s">
        <v>131</v>
      </c>
      <c r="M2893" s="51" t="s">
        <v>3801</v>
      </c>
      <c r="N2893" s="52" t="s">
        <v>491</v>
      </c>
      <c r="O2893" s="824"/>
      <c r="P2893" s="271"/>
      <c r="Q2893" s="825">
        <v>2400</v>
      </c>
      <c r="R2893" s="826">
        <v>1450</v>
      </c>
      <c r="S2893" s="827">
        <v>1150</v>
      </c>
      <c r="T2893" s="828">
        <v>1100</v>
      </c>
      <c r="U2893" s="829">
        <v>1100</v>
      </c>
      <c r="V2893" s="830">
        <f t="shared" ref="V2893" si="2877">SUM(Q2893:U2894)</f>
        <v>7200</v>
      </c>
      <c r="W2893" s="824" t="s">
        <v>4687</v>
      </c>
      <c r="X2893" s="824"/>
      <c r="Y2893" s="706"/>
      <c r="Z2893" s="824"/>
    </row>
    <row r="2894" spans="1:26">
      <c r="A2894" s="888" t="s">
        <v>2698</v>
      </c>
      <c r="B2894" s="817"/>
      <c r="C2894" s="831" t="s">
        <v>187</v>
      </c>
      <c r="D2894" s="819" t="s">
        <v>2</v>
      </c>
      <c r="E2894" s="863" t="s">
        <v>2699</v>
      </c>
      <c r="F2894" s="851" t="s">
        <v>78</v>
      </c>
      <c r="G2894" s="833" t="s">
        <v>19</v>
      </c>
      <c r="H2894" s="833" t="s">
        <v>19</v>
      </c>
      <c r="I2894" s="849" t="s">
        <v>91</v>
      </c>
      <c r="J2894" s="845">
        <v>3</v>
      </c>
      <c r="K2894" s="48"/>
      <c r="L2894" s="48"/>
      <c r="M2894" s="51"/>
      <c r="N2894" s="53"/>
      <c r="O2894" s="824"/>
      <c r="P2894" s="271"/>
      <c r="Q2894" s="825"/>
      <c r="R2894" s="826"/>
      <c r="S2894" s="827"/>
      <c r="T2894" s="828"/>
      <c r="U2894" s="829"/>
      <c r="V2894" s="830"/>
      <c r="W2894" s="824" t="s">
        <v>4687</v>
      </c>
      <c r="X2894" s="824"/>
      <c r="Y2894" s="706"/>
      <c r="Z2894" s="824"/>
    </row>
    <row r="2895" spans="1:26">
      <c r="A2895" s="888" t="s">
        <v>2698</v>
      </c>
      <c r="B2895" s="817" t="s">
        <v>3188</v>
      </c>
      <c r="C2895" s="831" t="s">
        <v>189</v>
      </c>
      <c r="D2895" s="819" t="str">
        <f t="shared" ref="D2895" si="2878">B2895&amp;" "&amp;" "&amp;C2895</f>
        <v>SP-144  アバン</v>
      </c>
      <c r="E2895" s="863" t="s">
        <v>2699</v>
      </c>
      <c r="F2895" s="821" t="s">
        <v>34</v>
      </c>
      <c r="G2895" s="833" t="s">
        <v>19</v>
      </c>
      <c r="H2895" s="833" t="s">
        <v>19</v>
      </c>
      <c r="I2895" s="848" t="s">
        <v>87</v>
      </c>
      <c r="J2895" s="817">
        <v>2</v>
      </c>
      <c r="K2895" s="62" t="s">
        <v>21</v>
      </c>
      <c r="L2895" s="59" t="s">
        <v>105</v>
      </c>
      <c r="M2895" s="51" t="s">
        <v>3802</v>
      </c>
      <c r="N2895" s="52" t="s">
        <v>491</v>
      </c>
      <c r="O2895" s="824"/>
      <c r="P2895" s="271"/>
      <c r="Q2895" s="825">
        <v>2490</v>
      </c>
      <c r="R2895" s="826">
        <v>1430</v>
      </c>
      <c r="S2895" s="827">
        <v>940</v>
      </c>
      <c r="T2895" s="828">
        <v>1150</v>
      </c>
      <c r="U2895" s="829">
        <v>1200</v>
      </c>
      <c r="V2895" s="830">
        <f t="shared" ref="V2895" si="2879">SUM(Q2895:U2896)</f>
        <v>7210</v>
      </c>
      <c r="X2895" s="824"/>
      <c r="Y2895" s="706"/>
      <c r="Z2895" s="824"/>
    </row>
    <row r="2896" spans="1:26">
      <c r="A2896" s="888" t="s">
        <v>2698</v>
      </c>
      <c r="B2896" s="817"/>
      <c r="C2896" s="831" t="s">
        <v>189</v>
      </c>
      <c r="D2896" s="819" t="s">
        <v>2</v>
      </c>
      <c r="E2896" s="863" t="s">
        <v>2699</v>
      </c>
      <c r="F2896" s="821" t="s">
        <v>34</v>
      </c>
      <c r="G2896" s="833" t="s">
        <v>19</v>
      </c>
      <c r="H2896" s="833" t="s">
        <v>19</v>
      </c>
      <c r="I2896" s="848" t="s">
        <v>87</v>
      </c>
      <c r="J2896" s="817">
        <v>2</v>
      </c>
      <c r="K2896" s="48"/>
      <c r="L2896" s="48"/>
      <c r="M2896" s="51"/>
      <c r="N2896" s="53"/>
      <c r="O2896" s="824"/>
      <c r="P2896" s="271"/>
      <c r="Q2896" s="825"/>
      <c r="R2896" s="826"/>
      <c r="S2896" s="827"/>
      <c r="T2896" s="828"/>
      <c r="U2896" s="829"/>
      <c r="V2896" s="830"/>
      <c r="X2896" s="824"/>
      <c r="Y2896" s="706"/>
      <c r="Z2896" s="824"/>
    </row>
    <row r="2897" spans="1:26">
      <c r="A2897" s="888" t="s">
        <v>2698</v>
      </c>
      <c r="B2897" s="817" t="s">
        <v>3189</v>
      </c>
      <c r="C2897" s="831" t="s">
        <v>183</v>
      </c>
      <c r="D2897" s="819" t="str">
        <f t="shared" ref="D2897" si="2880">B2897&amp;" "&amp;" "&amp;C2897</f>
        <v>SP-145  マァム</v>
      </c>
      <c r="E2897" s="863" t="s">
        <v>2699</v>
      </c>
      <c r="F2897" s="821" t="s">
        <v>34</v>
      </c>
      <c r="G2897" s="833" t="s">
        <v>19</v>
      </c>
      <c r="H2897" s="833" t="s">
        <v>19</v>
      </c>
      <c r="I2897" s="836" t="s">
        <v>41</v>
      </c>
      <c r="J2897" s="845">
        <v>3</v>
      </c>
      <c r="K2897" s="11" t="s">
        <v>81</v>
      </c>
      <c r="L2897" s="59" t="s">
        <v>81</v>
      </c>
      <c r="M2897" s="51" t="s">
        <v>3803</v>
      </c>
      <c r="N2897" s="52" t="s">
        <v>490</v>
      </c>
      <c r="O2897" s="824"/>
      <c r="P2897" s="271"/>
      <c r="Q2897" s="825">
        <v>2490</v>
      </c>
      <c r="R2897" s="826">
        <v>1400</v>
      </c>
      <c r="S2897" s="827">
        <v>850</v>
      </c>
      <c r="T2897" s="828">
        <v>1290</v>
      </c>
      <c r="U2897" s="829">
        <v>1200</v>
      </c>
      <c r="V2897" s="830">
        <f t="shared" ref="V2897" si="2881">SUM(Q2897:U2898)</f>
        <v>7230</v>
      </c>
      <c r="W2897" s="824" t="s">
        <v>3389</v>
      </c>
      <c r="X2897" s="824"/>
      <c r="Y2897" s="706"/>
      <c r="Z2897" s="824"/>
    </row>
    <row r="2898" spans="1:26">
      <c r="A2898" s="888" t="s">
        <v>2698</v>
      </c>
      <c r="B2898" s="817"/>
      <c r="C2898" s="831" t="s">
        <v>183</v>
      </c>
      <c r="D2898" s="819" t="s">
        <v>2</v>
      </c>
      <c r="E2898" s="863" t="s">
        <v>2699</v>
      </c>
      <c r="F2898" s="821" t="s">
        <v>34</v>
      </c>
      <c r="G2898" s="833" t="s">
        <v>19</v>
      </c>
      <c r="H2898" s="833" t="s">
        <v>19</v>
      </c>
      <c r="I2898" s="836" t="s">
        <v>41</v>
      </c>
      <c r="J2898" s="845">
        <v>3</v>
      </c>
      <c r="K2898" s="48"/>
      <c r="L2898" s="48"/>
      <c r="M2898" s="51"/>
      <c r="N2898" s="53"/>
      <c r="O2898" s="824"/>
      <c r="P2898" s="271"/>
      <c r="Q2898" s="825"/>
      <c r="R2898" s="826"/>
      <c r="S2898" s="827"/>
      <c r="T2898" s="828"/>
      <c r="U2898" s="829"/>
      <c r="V2898" s="830"/>
      <c r="W2898" s="824" t="s">
        <v>3389</v>
      </c>
      <c r="X2898" s="824"/>
      <c r="Y2898" s="706"/>
      <c r="Z2898" s="824"/>
    </row>
    <row r="2899" spans="1:26">
      <c r="A2899" s="888" t="s">
        <v>2698</v>
      </c>
      <c r="B2899" s="817" t="s">
        <v>3190</v>
      </c>
      <c r="C2899" s="831" t="s">
        <v>2</v>
      </c>
      <c r="D2899" s="819" t="str">
        <f t="shared" ref="D2899" si="2882">B2899&amp;" "&amp;" "&amp;C2899</f>
        <v>SP-146  ダイ</v>
      </c>
      <c r="E2899" s="863" t="s">
        <v>2699</v>
      </c>
      <c r="F2899" s="821" t="s">
        <v>34</v>
      </c>
      <c r="G2899" s="833" t="s">
        <v>19</v>
      </c>
      <c r="H2899" s="833" t="s">
        <v>19</v>
      </c>
      <c r="I2899" s="845"/>
      <c r="J2899" s="845"/>
      <c r="K2899" s="58" t="s">
        <v>21</v>
      </c>
      <c r="L2899" s="56" t="s">
        <v>131</v>
      </c>
      <c r="M2899" s="37" t="s">
        <v>3804</v>
      </c>
      <c r="N2899" s="52" t="s">
        <v>490</v>
      </c>
      <c r="O2899" s="824"/>
      <c r="P2899" s="271"/>
      <c r="Q2899" s="825">
        <v>2320</v>
      </c>
      <c r="R2899" s="826">
        <v>1640</v>
      </c>
      <c r="S2899" s="827">
        <v>1000</v>
      </c>
      <c r="T2899" s="828">
        <v>1360</v>
      </c>
      <c r="U2899" s="829">
        <v>1050</v>
      </c>
      <c r="V2899" s="830">
        <f t="shared" ref="V2899" si="2883">SUM(Q2899:U2900)</f>
        <v>7370</v>
      </c>
      <c r="W2899" s="824" t="s">
        <v>3389</v>
      </c>
      <c r="X2899" s="824"/>
      <c r="Y2899" s="706"/>
      <c r="Z2899" s="824"/>
    </row>
    <row r="2900" spans="1:26">
      <c r="A2900" s="888" t="s">
        <v>2698</v>
      </c>
      <c r="B2900" s="817"/>
      <c r="C2900" s="831" t="s">
        <v>2</v>
      </c>
      <c r="D2900" s="819" t="s">
        <v>2</v>
      </c>
      <c r="E2900" s="863" t="s">
        <v>2699</v>
      </c>
      <c r="F2900" s="821" t="s">
        <v>34</v>
      </c>
      <c r="G2900" s="833" t="s">
        <v>19</v>
      </c>
      <c r="H2900" s="833" t="s">
        <v>19</v>
      </c>
      <c r="I2900" s="845"/>
      <c r="J2900" s="845"/>
      <c r="K2900" s="7" t="s">
        <v>37</v>
      </c>
      <c r="L2900" s="59" t="s">
        <v>98</v>
      </c>
      <c r="M2900" s="51" t="s">
        <v>3805</v>
      </c>
      <c r="N2900" s="53" t="s">
        <v>490</v>
      </c>
      <c r="O2900" s="824"/>
      <c r="P2900" s="271"/>
      <c r="Q2900" s="825"/>
      <c r="R2900" s="826"/>
      <c r="S2900" s="827"/>
      <c r="T2900" s="828"/>
      <c r="U2900" s="829"/>
      <c r="V2900" s="830"/>
      <c r="W2900" s="824" t="s">
        <v>3389</v>
      </c>
      <c r="X2900" s="824"/>
      <c r="Y2900" s="706"/>
      <c r="Z2900" s="824"/>
    </row>
    <row r="2901" spans="1:26">
      <c r="A2901" s="860" t="s">
        <v>2207</v>
      </c>
      <c r="B2901" s="817" t="s">
        <v>3191</v>
      </c>
      <c r="C2901" s="831" t="s">
        <v>43</v>
      </c>
      <c r="D2901" s="819" t="str">
        <f t="shared" ref="D2901" si="2884">B2901&amp;" "&amp;" "&amp;C2901</f>
        <v>SP-147  ラーハルト</v>
      </c>
      <c r="E2901" s="863" t="s">
        <v>2699</v>
      </c>
      <c r="F2901" s="832" t="s">
        <v>35</v>
      </c>
      <c r="G2901" s="833" t="s">
        <v>19</v>
      </c>
      <c r="H2901" s="833" t="s">
        <v>19</v>
      </c>
      <c r="I2901" s="836" t="s">
        <v>41</v>
      </c>
      <c r="J2901" s="845">
        <v>3</v>
      </c>
      <c r="K2901" s="7" t="s">
        <v>37</v>
      </c>
      <c r="L2901" s="59" t="s">
        <v>98</v>
      </c>
      <c r="M2901" s="51" t="s">
        <v>2164</v>
      </c>
      <c r="N2901" s="52" t="s">
        <v>492</v>
      </c>
      <c r="O2901" s="824"/>
      <c r="P2901" s="271"/>
      <c r="Q2901" s="825">
        <v>2370</v>
      </c>
      <c r="R2901" s="826">
        <v>1420</v>
      </c>
      <c r="S2901" s="827">
        <v>1080</v>
      </c>
      <c r="T2901" s="828">
        <v>1440</v>
      </c>
      <c r="U2901" s="829">
        <v>910</v>
      </c>
      <c r="V2901" s="830">
        <f t="shared" ref="V2901" si="2885">SUM(Q2901:U2902)</f>
        <v>7220</v>
      </c>
      <c r="W2901" s="378" t="s">
        <v>3397</v>
      </c>
      <c r="X2901" s="824"/>
      <c r="Y2901" s="859" t="s">
        <v>5511</v>
      </c>
      <c r="Z2901" s="824"/>
    </row>
    <row r="2902" spans="1:26">
      <c r="A2902" s="860" t="s">
        <v>2207</v>
      </c>
      <c r="B2902" s="817"/>
      <c r="C2902" s="831" t="s">
        <v>43</v>
      </c>
      <c r="D2902" s="819" t="s">
        <v>2</v>
      </c>
      <c r="E2902" s="863" t="s">
        <v>2699</v>
      </c>
      <c r="F2902" s="832" t="s">
        <v>35</v>
      </c>
      <c r="G2902" s="833" t="s">
        <v>19</v>
      </c>
      <c r="H2902" s="833" t="s">
        <v>19</v>
      </c>
      <c r="I2902" s="836" t="s">
        <v>41</v>
      </c>
      <c r="J2902" s="845">
        <v>3</v>
      </c>
      <c r="K2902" s="48"/>
      <c r="L2902" s="48"/>
      <c r="M2902" s="51"/>
      <c r="N2902" s="53"/>
      <c r="O2902" s="824"/>
      <c r="P2902" s="271"/>
      <c r="Q2902" s="825"/>
      <c r="R2902" s="826"/>
      <c r="S2902" s="827"/>
      <c r="T2902" s="828"/>
      <c r="U2902" s="829"/>
      <c r="V2902" s="830"/>
      <c r="W2902" s="378" t="s">
        <v>4450</v>
      </c>
      <c r="X2902" s="824"/>
      <c r="Y2902" s="859"/>
      <c r="Z2902" s="824"/>
    </row>
    <row r="2903" spans="1:26">
      <c r="A2903" s="817" t="s">
        <v>2695</v>
      </c>
      <c r="B2903" s="817" t="s">
        <v>3192</v>
      </c>
      <c r="C2903" s="831" t="s">
        <v>172</v>
      </c>
      <c r="D2903" s="819" t="str">
        <f>B2903&amp;" "&amp;" "&amp;C2903</f>
        <v>SP-148  ヒュンケル</v>
      </c>
      <c r="E2903" s="863" t="s">
        <v>2699</v>
      </c>
      <c r="F2903" s="821" t="s">
        <v>34</v>
      </c>
      <c r="G2903" s="833" t="s">
        <v>19</v>
      </c>
      <c r="H2903" s="835" t="s">
        <v>88</v>
      </c>
      <c r="I2903" s="834" t="s">
        <v>90</v>
      </c>
      <c r="J2903" s="845">
        <v>3</v>
      </c>
      <c r="K2903" s="62" t="s">
        <v>21</v>
      </c>
      <c r="L2903" s="61" t="s">
        <v>104</v>
      </c>
      <c r="M2903" s="51" t="s">
        <v>2165</v>
      </c>
      <c r="N2903" s="52" t="s">
        <v>491</v>
      </c>
      <c r="O2903" s="824"/>
      <c r="P2903" s="271"/>
      <c r="Q2903" s="825">
        <v>2430</v>
      </c>
      <c r="R2903" s="826">
        <v>1510</v>
      </c>
      <c r="S2903" s="827">
        <v>750</v>
      </c>
      <c r="T2903" s="828">
        <v>1130</v>
      </c>
      <c r="U2903" s="829">
        <v>1420</v>
      </c>
      <c r="V2903" s="830">
        <f>SUM(Q2903:U2904)</f>
        <v>7240</v>
      </c>
      <c r="W2903" s="378" t="s">
        <v>3389</v>
      </c>
      <c r="X2903" s="824"/>
      <c r="Y2903" s="865" t="s">
        <v>5479</v>
      </c>
      <c r="Z2903" s="824"/>
    </row>
    <row r="2904" spans="1:26">
      <c r="A2904" s="817" t="s">
        <v>2695</v>
      </c>
      <c r="B2904" s="817"/>
      <c r="C2904" s="831" t="s">
        <v>172</v>
      </c>
      <c r="D2904" s="819" t="s">
        <v>2</v>
      </c>
      <c r="E2904" s="863" t="s">
        <v>2699</v>
      </c>
      <c r="F2904" s="821" t="s">
        <v>34</v>
      </c>
      <c r="G2904" s="833" t="s">
        <v>19</v>
      </c>
      <c r="H2904" s="835" t="s">
        <v>88</v>
      </c>
      <c r="I2904" s="834" t="s">
        <v>90</v>
      </c>
      <c r="J2904" s="845">
        <v>3</v>
      </c>
      <c r="K2904" s="60"/>
      <c r="L2904" s="60"/>
      <c r="M2904" s="51"/>
      <c r="N2904" s="53"/>
      <c r="O2904" s="824"/>
      <c r="P2904" s="271"/>
      <c r="Q2904" s="825"/>
      <c r="R2904" s="826"/>
      <c r="S2904" s="827"/>
      <c r="T2904" s="828"/>
      <c r="U2904" s="829"/>
      <c r="V2904" s="830"/>
      <c r="W2904" s="380" t="s">
        <v>4450</v>
      </c>
      <c r="X2904" s="824"/>
      <c r="Y2904" s="859"/>
      <c r="Z2904" s="824"/>
    </row>
    <row r="2905" spans="1:26">
      <c r="A2905" s="817" t="s">
        <v>2695</v>
      </c>
      <c r="B2905" s="817" t="s">
        <v>3193</v>
      </c>
      <c r="C2905" s="831" t="s">
        <v>38</v>
      </c>
      <c r="D2905" s="819" t="str">
        <f t="shared" ref="D2905" si="2886">B2905&amp;" "&amp;" "&amp;C2905</f>
        <v>SP-149  ポップ</v>
      </c>
      <c r="E2905" s="863" t="s">
        <v>2699</v>
      </c>
      <c r="F2905" s="821" t="s">
        <v>34</v>
      </c>
      <c r="G2905" s="822" t="s">
        <v>40</v>
      </c>
      <c r="H2905" s="822" t="s">
        <v>40</v>
      </c>
      <c r="I2905" s="836" t="s">
        <v>41</v>
      </c>
      <c r="J2905" s="845">
        <v>3</v>
      </c>
      <c r="K2905" s="58" t="s">
        <v>21</v>
      </c>
      <c r="L2905" s="56" t="s">
        <v>131</v>
      </c>
      <c r="M2905" s="51" t="s">
        <v>3791</v>
      </c>
      <c r="N2905" s="52" t="s">
        <v>491</v>
      </c>
      <c r="O2905" s="824"/>
      <c r="P2905" s="271"/>
      <c r="Q2905" s="825">
        <v>2400</v>
      </c>
      <c r="R2905" s="826">
        <v>850</v>
      </c>
      <c r="S2905" s="827">
        <v>1630</v>
      </c>
      <c r="T2905" s="828">
        <v>1260</v>
      </c>
      <c r="U2905" s="829">
        <v>1090</v>
      </c>
      <c r="V2905" s="830">
        <f t="shared" ref="V2905" si="2887">SUM(Q2905:U2906)</f>
        <v>7230</v>
      </c>
      <c r="W2905" s="824" t="s">
        <v>3389</v>
      </c>
      <c r="X2905" s="824"/>
      <c r="Y2905" s="859" t="s">
        <v>5478</v>
      </c>
      <c r="Z2905" s="824"/>
    </row>
    <row r="2906" spans="1:26">
      <c r="A2906" s="817" t="s">
        <v>2695</v>
      </c>
      <c r="B2906" s="817"/>
      <c r="C2906" s="831" t="s">
        <v>38</v>
      </c>
      <c r="D2906" s="819" t="s">
        <v>2</v>
      </c>
      <c r="E2906" s="863" t="s">
        <v>2699</v>
      </c>
      <c r="F2906" s="821" t="s">
        <v>34</v>
      </c>
      <c r="G2906" s="822" t="s">
        <v>40</v>
      </c>
      <c r="H2906" s="822" t="s">
        <v>40</v>
      </c>
      <c r="I2906" s="836" t="s">
        <v>41</v>
      </c>
      <c r="J2906" s="845">
        <v>3</v>
      </c>
      <c r="K2906" s="48"/>
      <c r="L2906" s="48"/>
      <c r="M2906" s="51"/>
      <c r="N2906" s="53"/>
      <c r="O2906" s="824"/>
      <c r="P2906" s="271"/>
      <c r="Q2906" s="825"/>
      <c r="R2906" s="826"/>
      <c r="S2906" s="827"/>
      <c r="T2906" s="828"/>
      <c r="U2906" s="829"/>
      <c r="V2906" s="830"/>
      <c r="W2906" s="824" t="s">
        <v>3389</v>
      </c>
      <c r="X2906" s="824"/>
      <c r="Y2906" s="859"/>
      <c r="Z2906" s="824"/>
    </row>
    <row r="2907" spans="1:26">
      <c r="A2907" s="860" t="s">
        <v>2207</v>
      </c>
      <c r="B2907" s="817" t="s">
        <v>3194</v>
      </c>
      <c r="C2907" s="831" t="s">
        <v>4</v>
      </c>
      <c r="D2907" s="819" t="str">
        <f t="shared" ref="D2907" si="2888">B2907&amp;" "&amp;" "&amp;C2907</f>
        <v>SP-150  クロコダイン</v>
      </c>
      <c r="E2907" s="863" t="s">
        <v>2699</v>
      </c>
      <c r="F2907" s="821" t="s">
        <v>34</v>
      </c>
      <c r="G2907" s="842" t="s">
        <v>89</v>
      </c>
      <c r="H2907" s="833" t="s">
        <v>19</v>
      </c>
      <c r="I2907" s="848" t="s">
        <v>87</v>
      </c>
      <c r="J2907" s="817">
        <v>1</v>
      </c>
      <c r="K2907" s="58" t="s">
        <v>21</v>
      </c>
      <c r="L2907" s="56" t="s">
        <v>131</v>
      </c>
      <c r="M2907" s="51" t="s">
        <v>2166</v>
      </c>
      <c r="N2907" s="52" t="s">
        <v>491</v>
      </c>
      <c r="O2907" s="824"/>
      <c r="P2907" s="271"/>
      <c r="Q2907" s="825">
        <v>2510</v>
      </c>
      <c r="R2907" s="826">
        <v>1310</v>
      </c>
      <c r="S2907" s="827">
        <v>840</v>
      </c>
      <c r="T2907" s="828">
        <v>940</v>
      </c>
      <c r="U2907" s="829">
        <v>1330</v>
      </c>
      <c r="V2907" s="830">
        <f t="shared" ref="V2907" si="2889">SUM(Q2907:U2908)</f>
        <v>6930</v>
      </c>
      <c r="X2907" s="824"/>
      <c r="Y2907" s="859" t="s">
        <v>5503</v>
      </c>
      <c r="Z2907" s="824"/>
    </row>
    <row r="2908" spans="1:26">
      <c r="A2908" s="860" t="s">
        <v>2207</v>
      </c>
      <c r="B2908" s="817"/>
      <c r="C2908" s="831" t="s">
        <v>4</v>
      </c>
      <c r="D2908" s="819" t="s">
        <v>2</v>
      </c>
      <c r="E2908" s="863" t="s">
        <v>2699</v>
      </c>
      <c r="F2908" s="821" t="s">
        <v>34</v>
      </c>
      <c r="G2908" s="842" t="s">
        <v>89</v>
      </c>
      <c r="H2908" s="833" t="s">
        <v>19</v>
      </c>
      <c r="I2908" s="848" t="s">
        <v>87</v>
      </c>
      <c r="J2908" s="817">
        <v>1</v>
      </c>
      <c r="K2908" s="48"/>
      <c r="L2908" s="48"/>
      <c r="M2908" s="51"/>
      <c r="N2908" s="53"/>
      <c r="O2908" s="824"/>
      <c r="P2908" s="271"/>
      <c r="Q2908" s="825"/>
      <c r="R2908" s="826"/>
      <c r="S2908" s="827"/>
      <c r="T2908" s="828"/>
      <c r="U2908" s="829"/>
      <c r="V2908" s="830"/>
      <c r="X2908" s="824"/>
      <c r="Y2908" s="859"/>
      <c r="Z2908" s="824"/>
    </row>
    <row r="2909" spans="1:26">
      <c r="A2909" s="860" t="s">
        <v>2207</v>
      </c>
      <c r="B2909" s="817" t="s">
        <v>3195</v>
      </c>
      <c r="C2909" s="818" t="s">
        <v>328</v>
      </c>
      <c r="D2909" s="819" t="str">
        <f t="shared" ref="D2909" si="2890">B2909&amp;" "&amp;" "&amp;C2909</f>
        <v>SP-151  超越魔王ダムド</v>
      </c>
      <c r="E2909" s="863" t="s">
        <v>2699</v>
      </c>
      <c r="F2909" s="840" t="s">
        <v>74</v>
      </c>
      <c r="G2909" s="833" t="s">
        <v>19</v>
      </c>
      <c r="H2909" s="833" t="s">
        <v>19</v>
      </c>
      <c r="I2909" s="836" t="s">
        <v>41</v>
      </c>
      <c r="J2909" s="845">
        <v>3</v>
      </c>
      <c r="K2909" s="7" t="s">
        <v>37</v>
      </c>
      <c r="L2909" s="59" t="s">
        <v>98</v>
      </c>
      <c r="M2909" s="51" t="s">
        <v>3806</v>
      </c>
      <c r="N2909" s="52" t="s">
        <v>490</v>
      </c>
      <c r="O2909" s="824"/>
      <c r="P2909" s="271"/>
      <c r="Q2909" s="825">
        <v>2510</v>
      </c>
      <c r="R2909" s="826">
        <v>1520</v>
      </c>
      <c r="S2909" s="827">
        <v>1210</v>
      </c>
      <c r="T2909" s="828">
        <v>1140</v>
      </c>
      <c r="U2909" s="829">
        <v>880</v>
      </c>
      <c r="V2909" s="830">
        <f t="shared" ref="V2909" si="2891">SUM(Q2909:U2910)</f>
        <v>7260</v>
      </c>
      <c r="X2909" s="824"/>
      <c r="Y2909" s="859" t="s">
        <v>5506</v>
      </c>
      <c r="Z2909" s="824"/>
    </row>
    <row r="2910" spans="1:26">
      <c r="A2910" s="860" t="s">
        <v>2207</v>
      </c>
      <c r="B2910" s="817"/>
      <c r="C2910" s="818" t="s">
        <v>328</v>
      </c>
      <c r="D2910" s="819" t="s">
        <v>2</v>
      </c>
      <c r="E2910" s="863" t="s">
        <v>2699</v>
      </c>
      <c r="F2910" s="840" t="s">
        <v>74</v>
      </c>
      <c r="G2910" s="833" t="s">
        <v>19</v>
      </c>
      <c r="H2910" s="833" t="s">
        <v>19</v>
      </c>
      <c r="I2910" s="836" t="s">
        <v>41</v>
      </c>
      <c r="J2910" s="845">
        <v>3</v>
      </c>
      <c r="K2910" s="48"/>
      <c r="L2910" s="48"/>
      <c r="M2910" s="51"/>
      <c r="N2910" s="53"/>
      <c r="O2910" s="824"/>
      <c r="P2910" s="271"/>
      <c r="Q2910" s="825"/>
      <c r="R2910" s="826"/>
      <c r="S2910" s="827"/>
      <c r="T2910" s="828"/>
      <c r="U2910" s="829"/>
      <c r="V2910" s="830"/>
      <c r="X2910" s="824"/>
      <c r="Y2910" s="859"/>
      <c r="Z2910" s="824"/>
    </row>
    <row r="2911" spans="1:26">
      <c r="A2911" s="866" t="s">
        <v>2696</v>
      </c>
      <c r="B2911" s="817" t="s">
        <v>3196</v>
      </c>
      <c r="C2911" s="831" t="s">
        <v>2</v>
      </c>
      <c r="D2911" s="819" t="str">
        <f t="shared" ref="D2911" si="2892">B2911&amp;" "&amp;" "&amp;C2911</f>
        <v>SP-152  ダイ</v>
      </c>
      <c r="E2911" s="863" t="s">
        <v>2699</v>
      </c>
      <c r="F2911" s="821" t="s">
        <v>34</v>
      </c>
      <c r="G2911" s="833" t="s">
        <v>19</v>
      </c>
      <c r="H2911" s="833" t="s">
        <v>19</v>
      </c>
      <c r="I2911" s="836" t="s">
        <v>41</v>
      </c>
      <c r="J2911" s="817">
        <v>4</v>
      </c>
      <c r="K2911" s="62" t="s">
        <v>21</v>
      </c>
      <c r="L2911" s="59" t="s">
        <v>105</v>
      </c>
      <c r="M2911" s="37" t="s">
        <v>2167</v>
      </c>
      <c r="N2911" s="52" t="s">
        <v>490</v>
      </c>
      <c r="O2911" s="824"/>
      <c r="P2911" s="271"/>
      <c r="Q2911" s="825">
        <v>2330</v>
      </c>
      <c r="R2911" s="826">
        <v>1530</v>
      </c>
      <c r="S2911" s="827">
        <v>1000</v>
      </c>
      <c r="T2911" s="828">
        <v>1330</v>
      </c>
      <c r="U2911" s="829">
        <v>1060</v>
      </c>
      <c r="V2911" s="830">
        <f t="shared" ref="V2911" si="2893">SUM(Q2911:U2912)</f>
        <v>7250</v>
      </c>
      <c r="W2911" s="824" t="s">
        <v>3389</v>
      </c>
      <c r="X2911" s="824"/>
      <c r="Y2911" s="859" t="s">
        <v>5477</v>
      </c>
      <c r="Z2911" s="824"/>
    </row>
    <row r="2912" spans="1:26">
      <c r="A2912" s="866" t="s">
        <v>2696</v>
      </c>
      <c r="B2912" s="817"/>
      <c r="C2912" s="831" t="s">
        <v>2</v>
      </c>
      <c r="D2912" s="819" t="s">
        <v>2</v>
      </c>
      <c r="E2912" s="863" t="s">
        <v>2699</v>
      </c>
      <c r="F2912" s="821" t="s">
        <v>34</v>
      </c>
      <c r="G2912" s="833" t="s">
        <v>19</v>
      </c>
      <c r="H2912" s="833" t="s">
        <v>19</v>
      </c>
      <c r="I2912" s="836" t="s">
        <v>41</v>
      </c>
      <c r="J2912" s="817">
        <v>4</v>
      </c>
      <c r="K2912" s="19"/>
      <c r="L2912" s="57"/>
      <c r="M2912" s="51"/>
      <c r="N2912" s="53"/>
      <c r="O2912" s="824"/>
      <c r="P2912" s="271"/>
      <c r="Q2912" s="825"/>
      <c r="R2912" s="826"/>
      <c r="S2912" s="827"/>
      <c r="T2912" s="828"/>
      <c r="U2912" s="829"/>
      <c r="V2912" s="830"/>
      <c r="W2912" s="824" t="s">
        <v>3389</v>
      </c>
      <c r="X2912" s="824"/>
      <c r="Y2912" s="859"/>
      <c r="Z2912" s="824"/>
    </row>
    <row r="2913" spans="1:26">
      <c r="A2913" s="817" t="s">
        <v>2695</v>
      </c>
      <c r="B2913" s="817" t="s">
        <v>3197</v>
      </c>
      <c r="C2913" s="831" t="s">
        <v>2</v>
      </c>
      <c r="D2913" s="819" t="str">
        <f t="shared" ref="D2913" si="2894">B2913&amp;" "&amp;" "&amp;C2913</f>
        <v>SP-153  ダイ</v>
      </c>
      <c r="E2913" s="863" t="s">
        <v>2699</v>
      </c>
      <c r="F2913" s="821" t="s">
        <v>34</v>
      </c>
      <c r="G2913" s="833" t="s">
        <v>19</v>
      </c>
      <c r="H2913" s="833" t="s">
        <v>19</v>
      </c>
      <c r="I2913" s="834" t="s">
        <v>90</v>
      </c>
      <c r="J2913" s="817">
        <v>2</v>
      </c>
      <c r="K2913" s="58" t="s">
        <v>21</v>
      </c>
      <c r="L2913" s="56" t="s">
        <v>131</v>
      </c>
      <c r="M2913" s="51" t="s">
        <v>2168</v>
      </c>
      <c r="N2913" s="52" t="s">
        <v>491</v>
      </c>
      <c r="O2913" s="824"/>
      <c r="P2913" s="271"/>
      <c r="Q2913" s="825">
        <v>2460</v>
      </c>
      <c r="R2913" s="826">
        <v>1470</v>
      </c>
      <c r="S2913" s="827">
        <v>1000</v>
      </c>
      <c r="T2913" s="828">
        <v>1320</v>
      </c>
      <c r="U2913" s="829">
        <v>1150</v>
      </c>
      <c r="V2913" s="830">
        <f t="shared" ref="V2913" si="2895">SUM(Q2913:U2914)</f>
        <v>7400</v>
      </c>
      <c r="W2913" s="824" t="s">
        <v>3389</v>
      </c>
      <c r="X2913" s="824"/>
      <c r="Y2913" s="859" t="s">
        <v>5475</v>
      </c>
      <c r="Z2913" s="824"/>
    </row>
    <row r="2914" spans="1:26">
      <c r="A2914" s="817" t="s">
        <v>2695</v>
      </c>
      <c r="B2914" s="817"/>
      <c r="C2914" s="831" t="s">
        <v>2</v>
      </c>
      <c r="D2914" s="819" t="s">
        <v>2</v>
      </c>
      <c r="E2914" s="863" t="s">
        <v>2699</v>
      </c>
      <c r="F2914" s="821" t="s">
        <v>34</v>
      </c>
      <c r="G2914" s="833" t="s">
        <v>19</v>
      </c>
      <c r="H2914" s="833" t="s">
        <v>19</v>
      </c>
      <c r="I2914" s="834" t="s">
        <v>90</v>
      </c>
      <c r="J2914" s="817">
        <v>2</v>
      </c>
      <c r="K2914" s="19"/>
      <c r="L2914" s="57"/>
      <c r="M2914" s="51"/>
      <c r="N2914" s="53"/>
      <c r="O2914" s="824"/>
      <c r="P2914" s="271"/>
      <c r="Q2914" s="825"/>
      <c r="R2914" s="826"/>
      <c r="S2914" s="827"/>
      <c r="T2914" s="828"/>
      <c r="U2914" s="829"/>
      <c r="V2914" s="830"/>
      <c r="W2914" s="824" t="s">
        <v>3389</v>
      </c>
      <c r="X2914" s="824"/>
      <c r="Y2914" s="859"/>
      <c r="Z2914" s="824"/>
    </row>
    <row r="2915" spans="1:26">
      <c r="A2915" s="817" t="s">
        <v>2695</v>
      </c>
      <c r="B2915" s="817" t="s">
        <v>3198</v>
      </c>
      <c r="C2915" s="831" t="s">
        <v>189</v>
      </c>
      <c r="D2915" s="819" t="str">
        <f t="shared" ref="D2915" si="2896">B2915&amp;" "&amp;" "&amp;C2915</f>
        <v>SP-154  アバン</v>
      </c>
      <c r="E2915" s="863" t="s">
        <v>2699</v>
      </c>
      <c r="F2915" s="821" t="s">
        <v>34</v>
      </c>
      <c r="G2915" s="833" t="s">
        <v>19</v>
      </c>
      <c r="H2915" s="833" t="s">
        <v>19</v>
      </c>
      <c r="I2915" s="836" t="s">
        <v>41</v>
      </c>
      <c r="J2915" s="817">
        <v>4</v>
      </c>
      <c r="K2915" s="62" t="s">
        <v>21</v>
      </c>
      <c r="L2915" s="59" t="s">
        <v>105</v>
      </c>
      <c r="M2915" s="51" t="s">
        <v>3423</v>
      </c>
      <c r="N2915" s="52" t="s">
        <v>491</v>
      </c>
      <c r="O2915" s="824"/>
      <c r="P2915" s="271"/>
      <c r="Q2915" s="825">
        <v>2430</v>
      </c>
      <c r="R2915" s="826">
        <v>1470</v>
      </c>
      <c r="S2915" s="827">
        <v>1040</v>
      </c>
      <c r="T2915" s="828">
        <v>1230</v>
      </c>
      <c r="U2915" s="829">
        <v>1190</v>
      </c>
      <c r="V2915" s="830">
        <f t="shared" ref="V2915" si="2897">SUM(Q2915:U2916)</f>
        <v>7360</v>
      </c>
      <c r="X2915" s="824"/>
      <c r="Y2915" s="859" t="s">
        <v>5476</v>
      </c>
      <c r="Z2915" s="824"/>
    </row>
    <row r="2916" spans="1:26">
      <c r="A2916" s="817" t="s">
        <v>2695</v>
      </c>
      <c r="B2916" s="817"/>
      <c r="C2916" s="831" t="s">
        <v>189</v>
      </c>
      <c r="D2916" s="819" t="s">
        <v>2</v>
      </c>
      <c r="E2916" s="863" t="s">
        <v>2699</v>
      </c>
      <c r="F2916" s="821" t="s">
        <v>34</v>
      </c>
      <c r="G2916" s="833" t="s">
        <v>19</v>
      </c>
      <c r="H2916" s="833" t="s">
        <v>19</v>
      </c>
      <c r="I2916" s="836" t="s">
        <v>41</v>
      </c>
      <c r="J2916" s="817">
        <v>4</v>
      </c>
      <c r="K2916" s="19"/>
      <c r="L2916" s="57"/>
      <c r="M2916" s="51"/>
      <c r="N2916" s="53"/>
      <c r="O2916" s="824"/>
      <c r="P2916" s="271"/>
      <c r="Q2916" s="825"/>
      <c r="R2916" s="826"/>
      <c r="S2916" s="827"/>
      <c r="T2916" s="828"/>
      <c r="U2916" s="829"/>
      <c r="V2916" s="830"/>
      <c r="X2916" s="824"/>
      <c r="Y2916" s="859"/>
      <c r="Z2916" s="824"/>
    </row>
    <row r="2917" spans="1:26">
      <c r="A2917" s="860" t="s">
        <v>2207</v>
      </c>
      <c r="B2917" s="817" t="s">
        <v>3199</v>
      </c>
      <c r="C2917" s="831" t="s">
        <v>3370</v>
      </c>
      <c r="D2917" s="819" t="str">
        <f t="shared" ref="D2917" si="2898">B2917&amp;" "&amp;" "&amp;C2917</f>
        <v>SP-155  アバン (勇者アバン)</v>
      </c>
      <c r="E2917" s="863" t="s">
        <v>2699</v>
      </c>
      <c r="F2917" s="821" t="s">
        <v>34</v>
      </c>
      <c r="G2917" s="833" t="s">
        <v>19</v>
      </c>
      <c r="H2917" s="833" t="s">
        <v>19</v>
      </c>
      <c r="I2917" s="834" t="s">
        <v>90</v>
      </c>
      <c r="J2917" s="845">
        <v>3</v>
      </c>
      <c r="K2917" s="62" t="s">
        <v>21</v>
      </c>
      <c r="L2917" s="61" t="s">
        <v>104</v>
      </c>
      <c r="M2917" s="51" t="s">
        <v>3807</v>
      </c>
      <c r="N2917" s="52" t="s">
        <v>491</v>
      </c>
      <c r="O2917" s="824"/>
      <c r="P2917" s="271"/>
      <c r="Q2917" s="825">
        <v>2490</v>
      </c>
      <c r="R2917" s="826">
        <v>1410</v>
      </c>
      <c r="S2917" s="827">
        <v>1020</v>
      </c>
      <c r="T2917" s="828">
        <v>1170</v>
      </c>
      <c r="U2917" s="829">
        <v>1250</v>
      </c>
      <c r="V2917" s="830">
        <f t="shared" ref="V2917" si="2899">SUM(Q2917:U2918)</f>
        <v>7340</v>
      </c>
      <c r="X2917" s="824"/>
      <c r="Y2917" s="859" t="s">
        <v>5512</v>
      </c>
      <c r="Z2917" s="824"/>
    </row>
    <row r="2918" spans="1:26">
      <c r="A2918" s="860" t="s">
        <v>2207</v>
      </c>
      <c r="B2918" s="817"/>
      <c r="C2918" s="831" t="s">
        <v>3370</v>
      </c>
      <c r="D2918" s="819" t="s">
        <v>2</v>
      </c>
      <c r="E2918" s="863" t="s">
        <v>2699</v>
      </c>
      <c r="F2918" s="821" t="s">
        <v>34</v>
      </c>
      <c r="G2918" s="833" t="s">
        <v>19</v>
      </c>
      <c r="H2918" s="833" t="s">
        <v>19</v>
      </c>
      <c r="I2918" s="834" t="s">
        <v>90</v>
      </c>
      <c r="J2918" s="845">
        <v>3</v>
      </c>
      <c r="K2918" s="19"/>
      <c r="L2918" s="57"/>
      <c r="M2918" s="51"/>
      <c r="N2918" s="53"/>
      <c r="O2918" s="824"/>
      <c r="P2918" s="271"/>
      <c r="Q2918" s="825"/>
      <c r="R2918" s="826"/>
      <c r="S2918" s="827"/>
      <c r="T2918" s="828"/>
      <c r="U2918" s="829"/>
      <c r="V2918" s="830"/>
      <c r="X2918" s="824"/>
      <c r="Y2918" s="859"/>
      <c r="Z2918" s="824"/>
    </row>
    <row r="2919" spans="1:26" ht="13.15" customHeight="1">
      <c r="A2919" s="888" t="s">
        <v>2206</v>
      </c>
      <c r="B2919" s="817" t="s">
        <v>3200</v>
      </c>
      <c r="C2919" s="831" t="s">
        <v>38</v>
      </c>
      <c r="D2919" s="819" t="str">
        <f t="shared" ref="D2919" si="2900">B2919&amp;" "&amp;" "&amp;C2919</f>
        <v>SP-156  ポップ</v>
      </c>
      <c r="E2919" s="863" t="s">
        <v>2699</v>
      </c>
      <c r="F2919" s="821" t="s">
        <v>34</v>
      </c>
      <c r="G2919" s="822" t="s">
        <v>40</v>
      </c>
      <c r="H2919" s="822" t="s">
        <v>40</v>
      </c>
      <c r="I2919" s="845"/>
      <c r="J2919" s="845"/>
      <c r="K2919" s="58" t="s">
        <v>21</v>
      </c>
      <c r="L2919" s="56" t="s">
        <v>131</v>
      </c>
      <c r="M2919" s="51" t="s">
        <v>2169</v>
      </c>
      <c r="N2919" s="52" t="s">
        <v>496</v>
      </c>
      <c r="O2919" s="824"/>
      <c r="P2919" s="271"/>
      <c r="Q2919" s="825">
        <v>2450</v>
      </c>
      <c r="R2919" s="826">
        <v>890</v>
      </c>
      <c r="S2919" s="827">
        <v>1580</v>
      </c>
      <c r="T2919" s="828">
        <v>1340</v>
      </c>
      <c r="U2919" s="829">
        <v>1120</v>
      </c>
      <c r="V2919" s="830">
        <f t="shared" ref="V2919" si="2901">SUM(Q2919:U2920)</f>
        <v>7380</v>
      </c>
      <c r="W2919" s="824" t="s">
        <v>3389</v>
      </c>
      <c r="X2919" s="824"/>
      <c r="Y2919" s="706"/>
      <c r="Z2919" s="824"/>
    </row>
    <row r="2920" spans="1:26" ht="13.15" customHeight="1">
      <c r="A2920" s="888" t="s">
        <v>2206</v>
      </c>
      <c r="B2920" s="817"/>
      <c r="C2920" s="831" t="s">
        <v>38</v>
      </c>
      <c r="D2920" s="819" t="s">
        <v>2</v>
      </c>
      <c r="E2920" s="863" t="s">
        <v>2699</v>
      </c>
      <c r="F2920" s="821" t="s">
        <v>34</v>
      </c>
      <c r="G2920" s="822" t="s">
        <v>40</v>
      </c>
      <c r="H2920" s="822" t="s">
        <v>40</v>
      </c>
      <c r="I2920" s="845"/>
      <c r="J2920" s="845"/>
      <c r="K2920" s="7" t="s">
        <v>37</v>
      </c>
      <c r="L2920" s="59" t="s">
        <v>98</v>
      </c>
      <c r="M2920" s="51" t="s">
        <v>2170</v>
      </c>
      <c r="N2920" s="53" t="s">
        <v>490</v>
      </c>
      <c r="O2920" s="824"/>
      <c r="P2920" s="271"/>
      <c r="Q2920" s="825"/>
      <c r="R2920" s="826"/>
      <c r="S2920" s="827"/>
      <c r="T2920" s="828"/>
      <c r="U2920" s="829"/>
      <c r="V2920" s="830"/>
      <c r="W2920" s="824" t="s">
        <v>3389</v>
      </c>
      <c r="X2920" s="824"/>
      <c r="Y2920" s="706"/>
      <c r="Z2920" s="824"/>
    </row>
    <row r="2921" spans="1:26" ht="13.15" customHeight="1">
      <c r="A2921" s="888" t="s">
        <v>2206</v>
      </c>
      <c r="B2921" s="817" t="s">
        <v>3201</v>
      </c>
      <c r="C2921" s="831" t="s">
        <v>2</v>
      </c>
      <c r="D2921" s="819" t="str">
        <f t="shared" ref="D2921" si="2902">B2921&amp;" "&amp;" "&amp;C2921</f>
        <v>SP-157  ダイ</v>
      </c>
      <c r="E2921" s="863" t="s">
        <v>2699</v>
      </c>
      <c r="F2921" s="821" t="s">
        <v>34</v>
      </c>
      <c r="G2921" s="833" t="s">
        <v>19</v>
      </c>
      <c r="H2921" s="833" t="s">
        <v>19</v>
      </c>
      <c r="I2921" s="834" t="s">
        <v>90</v>
      </c>
      <c r="J2921" s="817">
        <v>2</v>
      </c>
      <c r="K2921" s="58" t="s">
        <v>21</v>
      </c>
      <c r="L2921" s="56" t="s">
        <v>131</v>
      </c>
      <c r="M2921" s="51" t="s">
        <v>2171</v>
      </c>
      <c r="N2921" s="52" t="s">
        <v>494</v>
      </c>
      <c r="O2921" s="824"/>
      <c r="P2921" s="271"/>
      <c r="Q2921" s="825">
        <v>2480</v>
      </c>
      <c r="R2921" s="826">
        <v>1570</v>
      </c>
      <c r="S2921" s="827">
        <v>970</v>
      </c>
      <c r="T2921" s="828">
        <v>1270</v>
      </c>
      <c r="U2921" s="829">
        <v>1110</v>
      </c>
      <c r="V2921" s="830">
        <f t="shared" ref="V2921" si="2903">SUM(Q2921:U2922)</f>
        <v>7400</v>
      </c>
      <c r="W2921" s="824" t="s">
        <v>3389</v>
      </c>
      <c r="X2921" s="824"/>
      <c r="Y2921" s="706"/>
      <c r="Z2921" s="824"/>
    </row>
    <row r="2922" spans="1:26" ht="13.15" customHeight="1">
      <c r="A2922" s="888" t="s">
        <v>2206</v>
      </c>
      <c r="B2922" s="817"/>
      <c r="C2922" s="831" t="s">
        <v>2</v>
      </c>
      <c r="D2922" s="819" t="s">
        <v>2</v>
      </c>
      <c r="E2922" s="863" t="s">
        <v>2699</v>
      </c>
      <c r="F2922" s="821" t="s">
        <v>34</v>
      </c>
      <c r="G2922" s="833" t="s">
        <v>19</v>
      </c>
      <c r="H2922" s="833" t="s">
        <v>19</v>
      </c>
      <c r="I2922" s="834" t="s">
        <v>90</v>
      </c>
      <c r="J2922" s="817">
        <v>2</v>
      </c>
      <c r="K2922" s="19"/>
      <c r="L2922" s="57"/>
      <c r="M2922" s="51"/>
      <c r="N2922" s="53"/>
      <c r="O2922" s="824"/>
      <c r="P2922" s="271"/>
      <c r="Q2922" s="825"/>
      <c r="R2922" s="826"/>
      <c r="S2922" s="827"/>
      <c r="T2922" s="828"/>
      <c r="U2922" s="829"/>
      <c r="V2922" s="830"/>
      <c r="W2922" s="824" t="s">
        <v>3389</v>
      </c>
      <c r="X2922" s="824"/>
      <c r="Y2922" s="706"/>
      <c r="Z2922" s="824"/>
    </row>
    <row r="2923" spans="1:26" ht="13.15" customHeight="1">
      <c r="A2923" s="888" t="s">
        <v>2206</v>
      </c>
      <c r="B2923" s="817" t="s">
        <v>3202</v>
      </c>
      <c r="C2923" s="831" t="s">
        <v>57</v>
      </c>
      <c r="D2923" s="819" t="str">
        <f t="shared" ref="D2923" si="2904">B2923&amp;" "&amp;" "&amp;C2923</f>
        <v>SP-158  ゴメちゃん</v>
      </c>
      <c r="E2923" s="863" t="s">
        <v>2699</v>
      </c>
      <c r="F2923" s="821" t="s">
        <v>34</v>
      </c>
      <c r="G2923" s="833" t="s">
        <v>19</v>
      </c>
      <c r="H2923" s="833" t="s">
        <v>19</v>
      </c>
      <c r="I2923" s="848" t="s">
        <v>87</v>
      </c>
      <c r="J2923" s="817">
        <v>2</v>
      </c>
      <c r="K2923" s="7" t="s">
        <v>37</v>
      </c>
      <c r="L2923" s="61" t="s">
        <v>205</v>
      </c>
      <c r="M2923" s="51" t="s">
        <v>2172</v>
      </c>
      <c r="N2923" s="52" t="s">
        <v>490</v>
      </c>
      <c r="O2923" s="824"/>
      <c r="P2923" s="271"/>
      <c r="Q2923" s="825">
        <v>2430</v>
      </c>
      <c r="R2923" s="826">
        <v>1150</v>
      </c>
      <c r="S2923" s="827">
        <v>930</v>
      </c>
      <c r="T2923" s="828">
        <v>1350</v>
      </c>
      <c r="U2923" s="829">
        <v>1490</v>
      </c>
      <c r="V2923" s="830">
        <f t="shared" ref="V2923" si="2905">SUM(Q2923:U2924)</f>
        <v>7350</v>
      </c>
      <c r="W2923" s="445" t="s">
        <v>4685</v>
      </c>
      <c r="X2923" s="824"/>
      <c r="Y2923" s="706"/>
      <c r="Z2923" s="824"/>
    </row>
    <row r="2924" spans="1:26" ht="13.15" customHeight="1">
      <c r="A2924" s="888" t="s">
        <v>2206</v>
      </c>
      <c r="B2924" s="817"/>
      <c r="C2924" s="831" t="s">
        <v>57</v>
      </c>
      <c r="D2924" s="819" t="s">
        <v>2</v>
      </c>
      <c r="E2924" s="863" t="s">
        <v>2699</v>
      </c>
      <c r="F2924" s="821" t="s">
        <v>34</v>
      </c>
      <c r="G2924" s="833" t="s">
        <v>19</v>
      </c>
      <c r="H2924" s="833" t="s">
        <v>19</v>
      </c>
      <c r="I2924" s="848" t="s">
        <v>87</v>
      </c>
      <c r="J2924" s="817">
        <v>2</v>
      </c>
      <c r="K2924" s="19"/>
      <c r="L2924" s="57"/>
      <c r="M2924" s="51"/>
      <c r="N2924" s="53"/>
      <c r="O2924" s="824"/>
      <c r="P2924" s="271"/>
      <c r="Q2924" s="825"/>
      <c r="R2924" s="826"/>
      <c r="S2924" s="827"/>
      <c r="T2924" s="828"/>
      <c r="U2924" s="829"/>
      <c r="V2924" s="830"/>
      <c r="W2924" s="443" t="s">
        <v>4682</v>
      </c>
      <c r="X2924" s="824"/>
      <c r="Y2924" s="706"/>
      <c r="Z2924" s="824"/>
    </row>
    <row r="2925" spans="1:26">
      <c r="A2925" s="860" t="s">
        <v>2207</v>
      </c>
      <c r="B2925" s="817" t="s">
        <v>3203</v>
      </c>
      <c r="C2925" s="831" t="s">
        <v>183</v>
      </c>
      <c r="D2925" s="819" t="str">
        <f t="shared" ref="D2925" si="2906">B2925&amp;" "&amp;" "&amp;C2925</f>
        <v>SP-159  マァム</v>
      </c>
      <c r="E2925" s="863" t="s">
        <v>2699</v>
      </c>
      <c r="F2925" s="821" t="s">
        <v>34</v>
      </c>
      <c r="G2925" s="833" t="s">
        <v>19</v>
      </c>
      <c r="H2925" s="833" t="s">
        <v>19</v>
      </c>
      <c r="I2925" s="845"/>
      <c r="J2925" s="845"/>
      <c r="K2925" s="62" t="s">
        <v>21</v>
      </c>
      <c r="L2925" s="59" t="s">
        <v>270</v>
      </c>
      <c r="M2925" s="51" t="s">
        <v>2173</v>
      </c>
      <c r="N2925" s="52" t="s">
        <v>491</v>
      </c>
      <c r="O2925" s="824"/>
      <c r="P2925" s="271"/>
      <c r="Q2925" s="825">
        <v>2580</v>
      </c>
      <c r="R2925" s="826">
        <v>1400</v>
      </c>
      <c r="S2925" s="827">
        <v>940</v>
      </c>
      <c r="T2925" s="828">
        <v>1430</v>
      </c>
      <c r="U2925" s="829">
        <v>1140</v>
      </c>
      <c r="V2925" s="830">
        <f t="shared" ref="V2925" si="2907">SUM(Q2925:U2926)</f>
        <v>7490</v>
      </c>
      <c r="W2925" s="824" t="s">
        <v>3389</v>
      </c>
      <c r="X2925" s="824"/>
      <c r="Y2925" s="859" t="s">
        <v>5514</v>
      </c>
      <c r="Z2925" s="824"/>
    </row>
    <row r="2926" spans="1:26">
      <c r="A2926" s="860" t="s">
        <v>2207</v>
      </c>
      <c r="B2926" s="817"/>
      <c r="C2926" s="831" t="s">
        <v>183</v>
      </c>
      <c r="D2926" s="819" t="s">
        <v>2</v>
      </c>
      <c r="E2926" s="863" t="s">
        <v>2699</v>
      </c>
      <c r="F2926" s="821" t="s">
        <v>34</v>
      </c>
      <c r="G2926" s="833" t="s">
        <v>19</v>
      </c>
      <c r="H2926" s="833" t="s">
        <v>19</v>
      </c>
      <c r="I2926" s="845"/>
      <c r="J2926" s="845"/>
      <c r="K2926" s="11" t="s">
        <v>81</v>
      </c>
      <c r="L2926" s="59" t="s">
        <v>81</v>
      </c>
      <c r="M2926" s="39" t="s">
        <v>3808</v>
      </c>
      <c r="N2926" s="53" t="s">
        <v>490</v>
      </c>
      <c r="O2926" s="824"/>
      <c r="P2926" s="271"/>
      <c r="Q2926" s="825"/>
      <c r="R2926" s="826"/>
      <c r="S2926" s="827"/>
      <c r="T2926" s="828"/>
      <c r="U2926" s="829"/>
      <c r="V2926" s="830"/>
      <c r="W2926" s="824" t="s">
        <v>3389</v>
      </c>
      <c r="X2926" s="824"/>
      <c r="Y2926" s="859"/>
      <c r="Z2926" s="824"/>
    </row>
    <row r="2927" spans="1:26" ht="13.15" customHeight="1">
      <c r="A2927" s="888" t="s">
        <v>2204</v>
      </c>
      <c r="B2927" s="817" t="s">
        <v>3204</v>
      </c>
      <c r="C2927" s="831" t="s">
        <v>187</v>
      </c>
      <c r="D2927" s="819" t="str">
        <f t="shared" ref="D2927" si="2908">B2927&amp;" "&amp;" "&amp;C2927</f>
        <v>SP-160  ミストバーン</v>
      </c>
      <c r="E2927" s="863" t="s">
        <v>2699</v>
      </c>
      <c r="F2927" s="851" t="s">
        <v>78</v>
      </c>
      <c r="G2927" s="833" t="s">
        <v>19</v>
      </c>
      <c r="H2927" s="833" t="s">
        <v>19</v>
      </c>
      <c r="I2927" s="848" t="s">
        <v>87</v>
      </c>
      <c r="J2927" s="817">
        <v>2</v>
      </c>
      <c r="K2927" s="62" t="s">
        <v>21</v>
      </c>
      <c r="L2927" s="59" t="s">
        <v>3</v>
      </c>
      <c r="M2927" s="51" t="s">
        <v>2190</v>
      </c>
      <c r="N2927" s="52" t="s">
        <v>491</v>
      </c>
      <c r="O2927" s="824"/>
      <c r="P2927" s="271"/>
      <c r="Q2927" s="825">
        <v>2430</v>
      </c>
      <c r="R2927" s="826">
        <v>1480</v>
      </c>
      <c r="S2927" s="827">
        <v>1220</v>
      </c>
      <c r="T2927" s="828">
        <v>1040</v>
      </c>
      <c r="U2927" s="829">
        <v>1180</v>
      </c>
      <c r="V2927" s="830">
        <f t="shared" ref="V2927" si="2909">SUM(Q2927:U2928)</f>
        <v>7350</v>
      </c>
      <c r="W2927" s="824" t="s">
        <v>4687</v>
      </c>
      <c r="X2927" s="824"/>
      <c r="Y2927" s="859" t="s">
        <v>5495</v>
      </c>
      <c r="Z2927" s="824"/>
    </row>
    <row r="2928" spans="1:26" ht="13.15" customHeight="1">
      <c r="A2928" s="888" t="s">
        <v>2204</v>
      </c>
      <c r="B2928" s="817"/>
      <c r="C2928" s="831" t="s">
        <v>187</v>
      </c>
      <c r="D2928" s="819" t="s">
        <v>2</v>
      </c>
      <c r="E2928" s="863" t="s">
        <v>2699</v>
      </c>
      <c r="F2928" s="851" t="s">
        <v>78</v>
      </c>
      <c r="G2928" s="833" t="s">
        <v>19</v>
      </c>
      <c r="H2928" s="833" t="s">
        <v>19</v>
      </c>
      <c r="I2928" s="848" t="s">
        <v>87</v>
      </c>
      <c r="J2928" s="817">
        <v>2</v>
      </c>
      <c r="K2928" s="19"/>
      <c r="L2928" s="57"/>
      <c r="M2928" s="51"/>
      <c r="N2928" s="53"/>
      <c r="O2928" s="824"/>
      <c r="P2928" s="271"/>
      <c r="Q2928" s="825"/>
      <c r="R2928" s="826"/>
      <c r="S2928" s="827"/>
      <c r="T2928" s="828"/>
      <c r="U2928" s="829"/>
      <c r="V2928" s="830"/>
      <c r="W2928" s="824" t="s">
        <v>4687</v>
      </c>
      <c r="X2928" s="824"/>
      <c r="Y2928" s="859" t="s">
        <v>5495</v>
      </c>
      <c r="Z2928" s="824"/>
    </row>
    <row r="2929" spans="1:26" ht="13.15" customHeight="1">
      <c r="A2929" s="888" t="s">
        <v>2204</v>
      </c>
      <c r="B2929" s="817" t="s">
        <v>3205</v>
      </c>
      <c r="C2929" s="831" t="s">
        <v>186</v>
      </c>
      <c r="D2929" s="819" t="str">
        <f t="shared" ref="D2929" si="2910">B2929&amp;" "&amp;" "&amp;C2929</f>
        <v>SP-161  バーン</v>
      </c>
      <c r="E2929" s="863" t="s">
        <v>2699</v>
      </c>
      <c r="F2929" s="840" t="s">
        <v>74</v>
      </c>
      <c r="G2929" s="835" t="s">
        <v>88</v>
      </c>
      <c r="H2929" s="822" t="s">
        <v>40</v>
      </c>
      <c r="I2929" s="834" t="s">
        <v>90</v>
      </c>
      <c r="J2929" s="817">
        <v>2</v>
      </c>
      <c r="K2929" s="7" t="s">
        <v>37</v>
      </c>
      <c r="L2929" s="59" t="s">
        <v>98</v>
      </c>
      <c r="M2929" s="51" t="s">
        <v>3809</v>
      </c>
      <c r="N2929" s="52" t="s">
        <v>490</v>
      </c>
      <c r="O2929" s="824"/>
      <c r="P2929" s="271"/>
      <c r="Q2929" s="825">
        <v>2640</v>
      </c>
      <c r="R2929" s="826">
        <v>840</v>
      </c>
      <c r="S2929" s="827">
        <v>1740</v>
      </c>
      <c r="T2929" s="828">
        <v>1240</v>
      </c>
      <c r="U2929" s="829">
        <v>970</v>
      </c>
      <c r="V2929" s="830">
        <f t="shared" ref="V2929" si="2911">SUM(Q2929:U2930)</f>
        <v>7430</v>
      </c>
      <c r="X2929" s="824"/>
      <c r="Y2929" s="859" t="s">
        <v>5495</v>
      </c>
      <c r="Z2929" s="824"/>
    </row>
    <row r="2930" spans="1:26" ht="13.15" customHeight="1">
      <c r="A2930" s="888" t="s">
        <v>2204</v>
      </c>
      <c r="B2930" s="817"/>
      <c r="C2930" s="831" t="s">
        <v>186</v>
      </c>
      <c r="D2930" s="819" t="s">
        <v>2</v>
      </c>
      <c r="E2930" s="863" t="s">
        <v>2699</v>
      </c>
      <c r="F2930" s="840" t="s">
        <v>74</v>
      </c>
      <c r="G2930" s="835" t="s">
        <v>88</v>
      </c>
      <c r="H2930" s="822" t="s">
        <v>40</v>
      </c>
      <c r="I2930" s="834" t="s">
        <v>90</v>
      </c>
      <c r="J2930" s="817">
        <v>2</v>
      </c>
      <c r="K2930" s="19"/>
      <c r="L2930" s="57"/>
      <c r="M2930" s="51"/>
      <c r="N2930" s="53"/>
      <c r="O2930" s="824"/>
      <c r="P2930" s="271"/>
      <c r="Q2930" s="825"/>
      <c r="R2930" s="826"/>
      <c r="S2930" s="827"/>
      <c r="T2930" s="828"/>
      <c r="U2930" s="829"/>
      <c r="V2930" s="830"/>
      <c r="X2930" s="824"/>
      <c r="Y2930" s="859" t="s">
        <v>5495</v>
      </c>
      <c r="Z2930" s="824"/>
    </row>
    <row r="2931" spans="1:26" ht="13.15" customHeight="1">
      <c r="A2931" s="888" t="s">
        <v>2204</v>
      </c>
      <c r="B2931" s="817" t="s">
        <v>3206</v>
      </c>
      <c r="C2931" s="831" t="s">
        <v>38</v>
      </c>
      <c r="D2931" s="819" t="str">
        <f t="shared" ref="D2931" si="2912">B2931&amp;" "&amp;" "&amp;C2931</f>
        <v>SP-162  ポップ</v>
      </c>
      <c r="E2931" s="863" t="s">
        <v>2699</v>
      </c>
      <c r="F2931" s="821" t="s">
        <v>34</v>
      </c>
      <c r="G2931" s="822" t="s">
        <v>40</v>
      </c>
      <c r="H2931" s="822" t="s">
        <v>40</v>
      </c>
      <c r="I2931" s="846" t="s">
        <v>93</v>
      </c>
      <c r="J2931" s="817">
        <v>2</v>
      </c>
      <c r="K2931" s="58" t="s">
        <v>21</v>
      </c>
      <c r="L2931" s="56" t="s">
        <v>131</v>
      </c>
      <c r="M2931" s="51" t="s">
        <v>2174</v>
      </c>
      <c r="N2931" s="52" t="s">
        <v>491</v>
      </c>
      <c r="O2931" s="824"/>
      <c r="P2931" s="271"/>
      <c r="Q2931" s="825">
        <v>2470</v>
      </c>
      <c r="R2931" s="826">
        <v>910</v>
      </c>
      <c r="S2931" s="827">
        <v>1560</v>
      </c>
      <c r="T2931" s="828">
        <v>1320</v>
      </c>
      <c r="U2931" s="829">
        <v>1120</v>
      </c>
      <c r="V2931" s="830">
        <f t="shared" ref="V2931" si="2913">SUM(Q2931:U2932)</f>
        <v>7380</v>
      </c>
      <c r="W2931" s="824" t="s">
        <v>3389</v>
      </c>
      <c r="X2931" s="824"/>
      <c r="Y2931" s="859" t="s">
        <v>5495</v>
      </c>
      <c r="Z2931" s="824"/>
    </row>
    <row r="2932" spans="1:26" ht="13.15" customHeight="1">
      <c r="A2932" s="888" t="s">
        <v>2204</v>
      </c>
      <c r="B2932" s="817"/>
      <c r="C2932" s="831" t="s">
        <v>38</v>
      </c>
      <c r="D2932" s="819" t="s">
        <v>2</v>
      </c>
      <c r="E2932" s="863" t="s">
        <v>2699</v>
      </c>
      <c r="F2932" s="821" t="s">
        <v>34</v>
      </c>
      <c r="G2932" s="822" t="s">
        <v>40</v>
      </c>
      <c r="H2932" s="822" t="s">
        <v>40</v>
      </c>
      <c r="I2932" s="846" t="s">
        <v>93</v>
      </c>
      <c r="J2932" s="817">
        <v>2</v>
      </c>
      <c r="K2932" s="48"/>
      <c r="L2932" s="48"/>
      <c r="M2932" s="51"/>
      <c r="N2932" s="53"/>
      <c r="O2932" s="824"/>
      <c r="P2932" s="271"/>
      <c r="Q2932" s="825"/>
      <c r="R2932" s="826"/>
      <c r="S2932" s="827"/>
      <c r="T2932" s="828"/>
      <c r="U2932" s="829"/>
      <c r="V2932" s="830"/>
      <c r="W2932" s="824" t="s">
        <v>3389</v>
      </c>
      <c r="X2932" s="824"/>
      <c r="Y2932" s="859" t="s">
        <v>5495</v>
      </c>
      <c r="Z2932" s="824"/>
    </row>
    <row r="2933" spans="1:26" ht="13.15" customHeight="1">
      <c r="A2933" s="888" t="s">
        <v>2204</v>
      </c>
      <c r="B2933" s="817" t="s">
        <v>3207</v>
      </c>
      <c r="C2933" s="831" t="s">
        <v>2</v>
      </c>
      <c r="D2933" s="819" t="str">
        <f t="shared" ref="D2933" si="2914">B2933&amp;" "&amp;" "&amp;C2933</f>
        <v>SP-163  ダイ</v>
      </c>
      <c r="E2933" s="863" t="s">
        <v>2699</v>
      </c>
      <c r="F2933" s="821" t="s">
        <v>34</v>
      </c>
      <c r="G2933" s="833" t="s">
        <v>19</v>
      </c>
      <c r="H2933" s="833" t="s">
        <v>19</v>
      </c>
      <c r="I2933" s="834" t="s">
        <v>90</v>
      </c>
      <c r="J2933" s="817">
        <v>2</v>
      </c>
      <c r="K2933" s="58" t="s">
        <v>21</v>
      </c>
      <c r="L2933" s="56" t="s">
        <v>131</v>
      </c>
      <c r="M2933" s="51" t="s">
        <v>2175</v>
      </c>
      <c r="N2933" s="52" t="s">
        <v>491</v>
      </c>
      <c r="O2933" s="824"/>
      <c r="P2933" s="271"/>
      <c r="Q2933" s="825">
        <v>2470</v>
      </c>
      <c r="R2933" s="826">
        <v>1520</v>
      </c>
      <c r="S2933" s="827">
        <v>1020</v>
      </c>
      <c r="T2933" s="828">
        <v>1310</v>
      </c>
      <c r="U2933" s="829">
        <v>1080</v>
      </c>
      <c r="V2933" s="830">
        <f t="shared" ref="V2933" si="2915">SUM(Q2933:U2934)</f>
        <v>7400</v>
      </c>
      <c r="W2933" s="824" t="s">
        <v>3389</v>
      </c>
      <c r="X2933" s="824"/>
      <c r="Y2933" s="859" t="s">
        <v>5495</v>
      </c>
      <c r="Z2933" s="824"/>
    </row>
    <row r="2934" spans="1:26" ht="13.15" customHeight="1">
      <c r="A2934" s="888" t="s">
        <v>2204</v>
      </c>
      <c r="B2934" s="817"/>
      <c r="C2934" s="831" t="s">
        <v>2</v>
      </c>
      <c r="D2934" s="819" t="s">
        <v>2</v>
      </c>
      <c r="E2934" s="863" t="s">
        <v>2699</v>
      </c>
      <c r="F2934" s="821" t="s">
        <v>34</v>
      </c>
      <c r="G2934" s="833" t="s">
        <v>19</v>
      </c>
      <c r="H2934" s="833" t="s">
        <v>19</v>
      </c>
      <c r="I2934" s="834" t="s">
        <v>90</v>
      </c>
      <c r="J2934" s="817">
        <v>2</v>
      </c>
      <c r="K2934" s="48"/>
      <c r="L2934" s="48"/>
      <c r="M2934" s="51"/>
      <c r="N2934" s="53"/>
      <c r="O2934" s="824"/>
      <c r="P2934" s="271"/>
      <c r="Q2934" s="825"/>
      <c r="R2934" s="826"/>
      <c r="S2934" s="827"/>
      <c r="T2934" s="828"/>
      <c r="U2934" s="829"/>
      <c r="V2934" s="830"/>
      <c r="W2934" s="824" t="s">
        <v>3389</v>
      </c>
      <c r="X2934" s="824"/>
      <c r="Y2934" s="859" t="s">
        <v>5495</v>
      </c>
      <c r="Z2934" s="824"/>
    </row>
    <row r="2935" spans="1:26" ht="13.15" customHeight="1">
      <c r="A2935" s="888" t="s">
        <v>2204</v>
      </c>
      <c r="B2935" s="817" t="s">
        <v>3208</v>
      </c>
      <c r="C2935" s="831" t="s">
        <v>172</v>
      </c>
      <c r="D2935" s="819" t="str">
        <f t="shared" ref="D2935" si="2916">B2935&amp;" "&amp;" "&amp;C2935</f>
        <v>SP-164  ヒュンケル</v>
      </c>
      <c r="E2935" s="863" t="s">
        <v>2699</v>
      </c>
      <c r="F2935" s="821" t="s">
        <v>34</v>
      </c>
      <c r="G2935" s="833" t="s">
        <v>19</v>
      </c>
      <c r="H2935" s="835" t="s">
        <v>88</v>
      </c>
      <c r="I2935" s="848" t="s">
        <v>87</v>
      </c>
      <c r="J2935" s="817">
        <v>1</v>
      </c>
      <c r="K2935" s="62" t="s">
        <v>21</v>
      </c>
      <c r="L2935" s="59" t="s">
        <v>3</v>
      </c>
      <c r="M2935" s="51" t="s">
        <v>2191</v>
      </c>
      <c r="N2935" s="52" t="s">
        <v>491</v>
      </c>
      <c r="O2935" s="824"/>
      <c r="P2935" s="271"/>
      <c r="Q2935" s="825">
        <v>2520</v>
      </c>
      <c r="R2935" s="826">
        <v>1470</v>
      </c>
      <c r="S2935" s="827">
        <v>840</v>
      </c>
      <c r="T2935" s="828">
        <v>1140</v>
      </c>
      <c r="U2935" s="829">
        <v>1420</v>
      </c>
      <c r="V2935" s="830">
        <f t="shared" ref="V2935" si="2917">SUM(Q2935:U2936)</f>
        <v>7390</v>
      </c>
      <c r="W2935" s="378" t="s">
        <v>3389</v>
      </c>
      <c r="X2935" s="824"/>
      <c r="Y2935" s="859" t="s">
        <v>5522</v>
      </c>
      <c r="Z2935" s="824"/>
    </row>
    <row r="2936" spans="1:26" ht="13.15" customHeight="1">
      <c r="A2936" s="888" t="s">
        <v>2204</v>
      </c>
      <c r="B2936" s="817"/>
      <c r="C2936" s="831" t="s">
        <v>172</v>
      </c>
      <c r="D2936" s="819" t="s">
        <v>2</v>
      </c>
      <c r="E2936" s="863" t="s">
        <v>2699</v>
      </c>
      <c r="F2936" s="821" t="s">
        <v>34</v>
      </c>
      <c r="G2936" s="833" t="s">
        <v>19</v>
      </c>
      <c r="H2936" s="835" t="s">
        <v>88</v>
      </c>
      <c r="I2936" s="848" t="s">
        <v>87</v>
      </c>
      <c r="J2936" s="817">
        <v>1</v>
      </c>
      <c r="K2936" s="19"/>
      <c r="L2936" s="49"/>
      <c r="M2936" s="51"/>
      <c r="N2936" s="54"/>
      <c r="O2936" s="824"/>
      <c r="P2936" s="271"/>
      <c r="Q2936" s="825"/>
      <c r="R2936" s="826"/>
      <c r="S2936" s="827"/>
      <c r="T2936" s="828"/>
      <c r="U2936" s="829"/>
      <c r="V2936" s="830"/>
      <c r="W2936" s="380" t="s">
        <v>4450</v>
      </c>
      <c r="X2936" s="824"/>
      <c r="Y2936" s="859"/>
      <c r="Z2936" s="824"/>
    </row>
    <row r="2937" spans="1:26">
      <c r="A2937" s="860" t="s">
        <v>2207</v>
      </c>
      <c r="B2937" s="817" t="s">
        <v>3209</v>
      </c>
      <c r="C2937" s="831" t="s">
        <v>2</v>
      </c>
      <c r="D2937" s="819" t="str">
        <f t="shared" ref="D2937" si="2918">B2937&amp;" "&amp;" "&amp;C2937</f>
        <v>SP-165  ダイ</v>
      </c>
      <c r="E2937" s="863" t="s">
        <v>2699</v>
      </c>
      <c r="F2937" s="821" t="s">
        <v>34</v>
      </c>
      <c r="G2937" s="833" t="s">
        <v>19</v>
      </c>
      <c r="H2937" s="822" t="s">
        <v>40</v>
      </c>
      <c r="I2937" s="846" t="s">
        <v>93</v>
      </c>
      <c r="J2937" s="817">
        <v>4</v>
      </c>
      <c r="K2937" s="62" t="s">
        <v>21</v>
      </c>
      <c r="L2937" s="61" t="s">
        <v>104</v>
      </c>
      <c r="M2937" s="51" t="s">
        <v>3810</v>
      </c>
      <c r="N2937" s="52" t="s">
        <v>491</v>
      </c>
      <c r="O2937" s="824"/>
      <c r="P2937" s="271"/>
      <c r="Q2937" s="825">
        <v>2500</v>
      </c>
      <c r="R2937" s="826">
        <v>1490</v>
      </c>
      <c r="S2937" s="827">
        <v>1020</v>
      </c>
      <c r="T2937" s="828">
        <v>1280</v>
      </c>
      <c r="U2937" s="829">
        <v>1110</v>
      </c>
      <c r="V2937" s="830">
        <f t="shared" ref="V2937" si="2919">SUM(Q2937:U2938)</f>
        <v>7400</v>
      </c>
      <c r="W2937" s="824" t="s">
        <v>3389</v>
      </c>
      <c r="X2937" s="824"/>
      <c r="Y2937" s="859" t="s">
        <v>5510</v>
      </c>
      <c r="Z2937" s="824"/>
    </row>
    <row r="2938" spans="1:26">
      <c r="A2938" s="860" t="s">
        <v>2207</v>
      </c>
      <c r="B2938" s="817"/>
      <c r="C2938" s="831" t="s">
        <v>2</v>
      </c>
      <c r="D2938" s="819" t="s">
        <v>2</v>
      </c>
      <c r="E2938" s="863" t="s">
        <v>2699</v>
      </c>
      <c r="F2938" s="821" t="s">
        <v>34</v>
      </c>
      <c r="G2938" s="833" t="s">
        <v>19</v>
      </c>
      <c r="H2938" s="822" t="s">
        <v>40</v>
      </c>
      <c r="I2938" s="846" t="s">
        <v>93</v>
      </c>
      <c r="J2938" s="817">
        <v>4</v>
      </c>
      <c r="K2938" s="19"/>
      <c r="L2938" s="49"/>
      <c r="M2938" s="51"/>
      <c r="N2938" s="49"/>
      <c r="O2938" s="824"/>
      <c r="P2938" s="271"/>
      <c r="Q2938" s="825"/>
      <c r="R2938" s="826"/>
      <c r="S2938" s="827"/>
      <c r="T2938" s="828"/>
      <c r="U2938" s="829"/>
      <c r="V2938" s="830"/>
      <c r="W2938" s="824" t="s">
        <v>3389</v>
      </c>
      <c r="X2938" s="824"/>
      <c r="Y2938" s="859"/>
      <c r="Z2938" s="824"/>
    </row>
    <row r="2939" spans="1:26">
      <c r="A2939" s="860" t="s">
        <v>2207</v>
      </c>
      <c r="B2939" s="817" t="s">
        <v>3210</v>
      </c>
      <c r="C2939" s="817" t="s">
        <v>3378</v>
      </c>
      <c r="D2939" s="819" t="str">
        <f t="shared" ref="D2939" si="2920">B2939&amp;" "&amp;" "&amp;C2939</f>
        <v>SP-166  ハドラー (魔王ハドラー)</v>
      </c>
      <c r="E2939" s="863" t="s">
        <v>2699</v>
      </c>
      <c r="F2939" s="840" t="s">
        <v>74</v>
      </c>
      <c r="G2939" s="822" t="s">
        <v>40</v>
      </c>
      <c r="H2939" s="822" t="s">
        <v>40</v>
      </c>
      <c r="I2939" s="844" t="s">
        <v>4465</v>
      </c>
      <c r="J2939" s="817">
        <v>1</v>
      </c>
      <c r="K2939" s="62" t="s">
        <v>21</v>
      </c>
      <c r="L2939" s="59" t="s">
        <v>131</v>
      </c>
      <c r="M2939" s="51" t="s">
        <v>2192</v>
      </c>
      <c r="N2939" s="52" t="s">
        <v>491</v>
      </c>
      <c r="O2939" s="824"/>
      <c r="P2939" s="271"/>
      <c r="Q2939" s="825">
        <v>2460</v>
      </c>
      <c r="R2939" s="826">
        <v>1060</v>
      </c>
      <c r="S2939" s="827">
        <v>1520</v>
      </c>
      <c r="T2939" s="828">
        <v>1130</v>
      </c>
      <c r="U2939" s="829">
        <v>1190</v>
      </c>
      <c r="V2939" s="830">
        <f t="shared" ref="V2939" si="2921">SUM(Q2939:U2940)</f>
        <v>7360</v>
      </c>
      <c r="X2939" s="824"/>
      <c r="Y2939" s="859" t="s">
        <v>5507</v>
      </c>
      <c r="Z2939" s="824"/>
    </row>
    <row r="2940" spans="1:26">
      <c r="A2940" s="860" t="s">
        <v>2207</v>
      </c>
      <c r="B2940" s="817"/>
      <c r="C2940" s="817" t="s">
        <v>3378</v>
      </c>
      <c r="D2940" s="819" t="s">
        <v>2</v>
      </c>
      <c r="E2940" s="863" t="s">
        <v>2699</v>
      </c>
      <c r="F2940" s="840" t="s">
        <v>74</v>
      </c>
      <c r="G2940" s="822" t="s">
        <v>40</v>
      </c>
      <c r="H2940" s="822" t="s">
        <v>40</v>
      </c>
      <c r="I2940" s="844" t="s">
        <v>4465</v>
      </c>
      <c r="J2940" s="817">
        <v>1</v>
      </c>
      <c r="K2940" s="19"/>
      <c r="L2940" s="61"/>
      <c r="M2940" s="51"/>
      <c r="N2940" s="53"/>
      <c r="O2940" s="824"/>
      <c r="P2940" s="271"/>
      <c r="Q2940" s="825"/>
      <c r="R2940" s="826"/>
      <c r="S2940" s="827"/>
      <c r="T2940" s="828"/>
      <c r="U2940" s="829"/>
      <c r="V2940" s="830"/>
      <c r="X2940" s="824"/>
      <c r="Y2940" s="859"/>
      <c r="Z2940" s="824"/>
    </row>
    <row r="2941" spans="1:26">
      <c r="A2941" s="817" t="s">
        <v>2695</v>
      </c>
      <c r="B2941" s="817" t="s">
        <v>3297</v>
      </c>
      <c r="C2941" s="831" t="s">
        <v>2</v>
      </c>
      <c r="D2941" s="819" t="str">
        <f t="shared" ref="D2941" si="2922">B2941&amp;" "&amp;" "&amp;C2941</f>
        <v>SP-167  ダイ</v>
      </c>
      <c r="E2941" s="863" t="s">
        <v>2699</v>
      </c>
      <c r="F2941" s="821" t="s">
        <v>34</v>
      </c>
      <c r="G2941" s="833" t="s">
        <v>19</v>
      </c>
      <c r="H2941" s="833" t="s">
        <v>19</v>
      </c>
      <c r="I2941" s="845"/>
      <c r="J2941" s="845"/>
      <c r="K2941" s="161" t="s">
        <v>37</v>
      </c>
      <c r="L2941" s="158" t="s">
        <v>98</v>
      </c>
      <c r="M2941" s="51" t="s">
        <v>3345</v>
      </c>
      <c r="N2941" s="52" t="s">
        <v>490</v>
      </c>
      <c r="O2941" s="824"/>
      <c r="P2941" s="271"/>
      <c r="Q2941" s="825">
        <v>2430</v>
      </c>
      <c r="R2941" s="826">
        <v>1530</v>
      </c>
      <c r="S2941" s="827">
        <v>1030</v>
      </c>
      <c r="T2941" s="828">
        <v>1320</v>
      </c>
      <c r="U2941" s="829">
        <v>1090</v>
      </c>
      <c r="V2941" s="830">
        <f t="shared" ref="V2941" si="2923">SUM(Q2941:U2942)</f>
        <v>7400</v>
      </c>
      <c r="W2941" s="824" t="s">
        <v>3389</v>
      </c>
      <c r="X2941" s="824"/>
      <c r="Y2941" s="859" t="s">
        <v>5473</v>
      </c>
      <c r="Z2941" s="824"/>
    </row>
    <row r="2942" spans="1:26">
      <c r="A2942" s="817" t="s">
        <v>2695</v>
      </c>
      <c r="B2942" s="817"/>
      <c r="C2942" s="831" t="s">
        <v>2</v>
      </c>
      <c r="D2942" s="819" t="s">
        <v>2</v>
      </c>
      <c r="E2942" s="863" t="s">
        <v>2699</v>
      </c>
      <c r="F2942" s="821" t="s">
        <v>34</v>
      </c>
      <c r="G2942" s="833" t="s">
        <v>19</v>
      </c>
      <c r="H2942" s="833" t="s">
        <v>19</v>
      </c>
      <c r="I2942" s="845"/>
      <c r="J2942" s="845"/>
      <c r="K2942" s="160" t="s">
        <v>21</v>
      </c>
      <c r="L2942" s="159" t="s">
        <v>3</v>
      </c>
      <c r="M2942" s="51" t="s">
        <v>3811</v>
      </c>
      <c r="N2942" s="53" t="s">
        <v>491</v>
      </c>
      <c r="O2942" s="824"/>
      <c r="P2942" s="271"/>
      <c r="Q2942" s="825"/>
      <c r="R2942" s="826"/>
      <c r="S2942" s="827"/>
      <c r="T2942" s="828"/>
      <c r="U2942" s="829"/>
      <c r="V2942" s="830"/>
      <c r="W2942" s="824" t="s">
        <v>3389</v>
      </c>
      <c r="X2942" s="824"/>
      <c r="Y2942" s="859"/>
      <c r="Z2942" s="824"/>
    </row>
    <row r="2943" spans="1:26" ht="13.15" customHeight="1">
      <c r="A2943" s="887" t="s">
        <v>3313</v>
      </c>
      <c r="B2943" s="817" t="s">
        <v>3298</v>
      </c>
      <c r="C2943" s="831" t="s">
        <v>3368</v>
      </c>
      <c r="D2943" s="819" t="str">
        <f t="shared" ref="D2943" si="2924">B2943&amp;" "&amp;" "&amp;C2943</f>
        <v>SP-168  ダイ (竜魔人ダイ)</v>
      </c>
      <c r="E2943" s="863" t="s">
        <v>2699</v>
      </c>
      <c r="F2943" s="821" t="s">
        <v>34</v>
      </c>
      <c r="G2943" s="833" t="s">
        <v>19</v>
      </c>
      <c r="H2943" s="822" t="s">
        <v>40</v>
      </c>
      <c r="I2943" s="823" t="s">
        <v>82</v>
      </c>
      <c r="J2943" s="845">
        <v>3</v>
      </c>
      <c r="K2943" s="161" t="s">
        <v>37</v>
      </c>
      <c r="L2943" s="158" t="s">
        <v>98</v>
      </c>
      <c r="M2943" s="51" t="s">
        <v>3346</v>
      </c>
      <c r="N2943" s="53" t="s">
        <v>492</v>
      </c>
      <c r="O2943" s="824"/>
      <c r="P2943" s="271"/>
      <c r="Q2943" s="825">
        <v>2410</v>
      </c>
      <c r="R2943" s="826">
        <v>1670</v>
      </c>
      <c r="S2943" s="827">
        <v>1180</v>
      </c>
      <c r="T2943" s="828">
        <v>1450</v>
      </c>
      <c r="U2943" s="829">
        <v>1120</v>
      </c>
      <c r="V2943" s="830">
        <f t="shared" ref="V2943" si="2925">SUM(Q2943:U2944)</f>
        <v>7830</v>
      </c>
      <c r="W2943" s="824" t="s">
        <v>3389</v>
      </c>
      <c r="X2943" s="824"/>
      <c r="Y2943" s="706"/>
      <c r="Z2943" s="824"/>
    </row>
    <row r="2944" spans="1:26">
      <c r="A2944" s="887" t="s">
        <v>3313</v>
      </c>
      <c r="B2944" s="817"/>
      <c r="C2944" s="831" t="s">
        <v>3368</v>
      </c>
      <c r="D2944" s="819" t="s">
        <v>2</v>
      </c>
      <c r="E2944" s="863" t="s">
        <v>2699</v>
      </c>
      <c r="F2944" s="821" t="s">
        <v>34</v>
      </c>
      <c r="G2944" s="833" t="s">
        <v>19</v>
      </c>
      <c r="H2944" s="822" t="s">
        <v>40</v>
      </c>
      <c r="I2944" s="823" t="s">
        <v>82</v>
      </c>
      <c r="J2944" s="845">
        <v>3</v>
      </c>
      <c r="K2944" s="160" t="s">
        <v>21</v>
      </c>
      <c r="L2944" s="312" t="s">
        <v>4255</v>
      </c>
      <c r="M2944" s="51" t="s">
        <v>3347</v>
      </c>
      <c r="N2944" s="53" t="s">
        <v>491</v>
      </c>
      <c r="O2944" s="824"/>
      <c r="P2944" s="271"/>
      <c r="Q2944" s="825"/>
      <c r="R2944" s="826"/>
      <c r="S2944" s="827"/>
      <c r="T2944" s="828"/>
      <c r="U2944" s="829"/>
      <c r="V2944" s="830"/>
      <c r="W2944" s="824" t="s">
        <v>3389</v>
      </c>
      <c r="X2944" s="824"/>
      <c r="Y2944" s="706"/>
      <c r="Z2944" s="824"/>
    </row>
    <row r="2945" spans="1:26" ht="13.15" customHeight="1">
      <c r="A2945" s="887" t="s">
        <v>3313</v>
      </c>
      <c r="B2945" s="817" t="s">
        <v>3299</v>
      </c>
      <c r="C2945" s="831" t="s">
        <v>38</v>
      </c>
      <c r="D2945" s="819" t="str">
        <f t="shared" ref="D2945" si="2926">B2945&amp;" "&amp;" "&amp;C2945</f>
        <v>SP-169  ポップ</v>
      </c>
      <c r="E2945" s="863" t="s">
        <v>2699</v>
      </c>
      <c r="F2945" s="821" t="s">
        <v>34</v>
      </c>
      <c r="G2945" s="822" t="s">
        <v>40</v>
      </c>
      <c r="H2945" s="822" t="s">
        <v>40</v>
      </c>
      <c r="I2945" s="844" t="s">
        <v>4465</v>
      </c>
      <c r="J2945" s="817">
        <v>2</v>
      </c>
      <c r="K2945" s="160" t="s">
        <v>21</v>
      </c>
      <c r="L2945" s="158" t="s">
        <v>131</v>
      </c>
      <c r="M2945" s="51" t="s">
        <v>3812</v>
      </c>
      <c r="N2945" s="52" t="s">
        <v>491</v>
      </c>
      <c r="O2945" s="824"/>
      <c r="P2945" s="271"/>
      <c r="Q2945" s="825">
        <v>2460</v>
      </c>
      <c r="R2945" s="826">
        <v>940</v>
      </c>
      <c r="S2945" s="827">
        <v>1600</v>
      </c>
      <c r="T2945" s="828">
        <v>1260</v>
      </c>
      <c r="U2945" s="829">
        <v>1120</v>
      </c>
      <c r="V2945" s="830">
        <f t="shared" ref="V2945" si="2927">SUM(Q2945:U2946)</f>
        <v>7380</v>
      </c>
      <c r="W2945" s="824" t="s">
        <v>3389</v>
      </c>
      <c r="X2945" s="824"/>
      <c r="Y2945" s="706"/>
      <c r="Z2945" s="824"/>
    </row>
    <row r="2946" spans="1:26" ht="13.15" customHeight="1">
      <c r="A2946" s="887" t="s">
        <v>3313</v>
      </c>
      <c r="B2946" s="817"/>
      <c r="C2946" s="831" t="s">
        <v>38</v>
      </c>
      <c r="D2946" s="819" t="s">
        <v>2</v>
      </c>
      <c r="E2946" s="863" t="s">
        <v>2699</v>
      </c>
      <c r="F2946" s="821" t="s">
        <v>34</v>
      </c>
      <c r="G2946" s="822" t="s">
        <v>40</v>
      </c>
      <c r="H2946" s="822" t="s">
        <v>40</v>
      </c>
      <c r="I2946" s="844" t="s">
        <v>4465</v>
      </c>
      <c r="J2946" s="817">
        <v>2</v>
      </c>
      <c r="K2946" s="160" t="s">
        <v>21</v>
      </c>
      <c r="L2946" s="158" t="s">
        <v>105</v>
      </c>
      <c r="M2946" s="39" t="s">
        <v>3813</v>
      </c>
      <c r="N2946" s="53" t="s">
        <v>491</v>
      </c>
      <c r="O2946" s="824"/>
      <c r="P2946" s="271"/>
      <c r="Q2946" s="825"/>
      <c r="R2946" s="826"/>
      <c r="S2946" s="827"/>
      <c r="T2946" s="828"/>
      <c r="U2946" s="829"/>
      <c r="V2946" s="830"/>
      <c r="W2946" s="824" t="s">
        <v>3389</v>
      </c>
      <c r="X2946" s="824"/>
      <c r="Y2946" s="706"/>
      <c r="Z2946" s="824"/>
    </row>
    <row r="2947" spans="1:26" ht="13.15" customHeight="1">
      <c r="A2947" s="887" t="s">
        <v>3313</v>
      </c>
      <c r="B2947" s="817" t="s">
        <v>3300</v>
      </c>
      <c r="C2947" s="831" t="s">
        <v>183</v>
      </c>
      <c r="D2947" s="819" t="str">
        <f t="shared" ref="D2947" si="2928">B2947&amp;" "&amp;" "&amp;C2947</f>
        <v>SP-170  マァム</v>
      </c>
      <c r="E2947" s="863" t="s">
        <v>2699</v>
      </c>
      <c r="F2947" s="821" t="s">
        <v>34</v>
      </c>
      <c r="G2947" s="833" t="s">
        <v>19</v>
      </c>
      <c r="H2947" s="833" t="s">
        <v>19</v>
      </c>
      <c r="I2947" s="845"/>
      <c r="J2947" s="845"/>
      <c r="K2947" s="160" t="s">
        <v>21</v>
      </c>
      <c r="L2947" s="158" t="s">
        <v>131</v>
      </c>
      <c r="M2947" s="51" t="s">
        <v>3814</v>
      </c>
      <c r="N2947" s="53" t="s">
        <v>491</v>
      </c>
      <c r="O2947" s="824"/>
      <c r="P2947" s="271"/>
      <c r="Q2947" s="825">
        <v>2430</v>
      </c>
      <c r="R2947" s="826">
        <v>1460</v>
      </c>
      <c r="S2947" s="827">
        <v>880</v>
      </c>
      <c r="T2947" s="828">
        <v>1420</v>
      </c>
      <c r="U2947" s="829">
        <v>1190</v>
      </c>
      <c r="V2947" s="830">
        <f t="shared" ref="V2947" si="2929">SUM(Q2947:U2948)</f>
        <v>7380</v>
      </c>
      <c r="W2947" s="824" t="s">
        <v>3389</v>
      </c>
      <c r="X2947" s="824"/>
      <c r="Y2947" s="706"/>
      <c r="Z2947" s="824" t="s">
        <v>4716</v>
      </c>
    </row>
    <row r="2948" spans="1:26" ht="13.15" customHeight="1">
      <c r="A2948" s="887" t="s">
        <v>3313</v>
      </c>
      <c r="B2948" s="817"/>
      <c r="C2948" s="831" t="s">
        <v>183</v>
      </c>
      <c r="D2948" s="819" t="s">
        <v>2</v>
      </c>
      <c r="E2948" s="863" t="s">
        <v>2699</v>
      </c>
      <c r="F2948" s="821" t="s">
        <v>34</v>
      </c>
      <c r="G2948" s="833" t="s">
        <v>19</v>
      </c>
      <c r="H2948" s="833" t="s">
        <v>19</v>
      </c>
      <c r="I2948" s="845"/>
      <c r="J2948" s="845"/>
      <c r="K2948" s="11" t="s">
        <v>81</v>
      </c>
      <c r="L2948" s="158" t="s">
        <v>81</v>
      </c>
      <c r="M2948" s="39" t="s">
        <v>3808</v>
      </c>
      <c r="N2948" s="52" t="s">
        <v>490</v>
      </c>
      <c r="O2948" s="824"/>
      <c r="P2948" s="271"/>
      <c r="Q2948" s="825"/>
      <c r="R2948" s="826"/>
      <c r="S2948" s="827"/>
      <c r="T2948" s="828"/>
      <c r="U2948" s="829"/>
      <c r="V2948" s="830"/>
      <c r="W2948" s="824" t="s">
        <v>3389</v>
      </c>
      <c r="X2948" s="824"/>
      <c r="Y2948" s="706"/>
      <c r="Z2948" s="824" t="s">
        <v>4716</v>
      </c>
    </row>
    <row r="2949" spans="1:26" ht="13.15" customHeight="1">
      <c r="A2949" s="887" t="s">
        <v>3313</v>
      </c>
      <c r="B2949" s="817" t="s">
        <v>3301</v>
      </c>
      <c r="C2949" s="831" t="s">
        <v>172</v>
      </c>
      <c r="D2949" s="819" t="str">
        <f t="shared" ref="D2949" si="2930">B2949&amp;" "&amp;" "&amp;C2949</f>
        <v>SP-171  ヒュンケル</v>
      </c>
      <c r="E2949" s="863" t="s">
        <v>2699</v>
      </c>
      <c r="F2949" s="821" t="s">
        <v>34</v>
      </c>
      <c r="G2949" s="833" t="s">
        <v>19</v>
      </c>
      <c r="H2949" s="833" t="s">
        <v>19</v>
      </c>
      <c r="I2949" s="848" t="s">
        <v>87</v>
      </c>
      <c r="J2949" s="817" t="s">
        <v>4262</v>
      </c>
      <c r="K2949" s="160" t="s">
        <v>21</v>
      </c>
      <c r="L2949" s="158" t="s">
        <v>3</v>
      </c>
      <c r="M2949" s="51" t="s">
        <v>3815</v>
      </c>
      <c r="N2949" s="53" t="s">
        <v>491</v>
      </c>
      <c r="O2949" s="824"/>
      <c r="P2949" s="271"/>
      <c r="Q2949" s="825">
        <v>2500</v>
      </c>
      <c r="R2949" s="826">
        <v>1430</v>
      </c>
      <c r="S2949" s="827">
        <v>840</v>
      </c>
      <c r="T2949" s="828">
        <v>1180</v>
      </c>
      <c r="U2949" s="829">
        <v>1440</v>
      </c>
      <c r="V2949" s="830">
        <f t="shared" ref="V2949" si="2931">SUM(Q2949:U2950)</f>
        <v>7390</v>
      </c>
      <c r="W2949" s="378" t="s">
        <v>3389</v>
      </c>
      <c r="X2949" s="824"/>
      <c r="Y2949" s="706"/>
      <c r="Z2949" s="824"/>
    </row>
    <row r="2950" spans="1:26" ht="13.15" customHeight="1">
      <c r="A2950" s="887" t="s">
        <v>3313</v>
      </c>
      <c r="B2950" s="817"/>
      <c r="C2950" s="831" t="s">
        <v>172</v>
      </c>
      <c r="D2950" s="819" t="s">
        <v>2</v>
      </c>
      <c r="E2950" s="863" t="s">
        <v>2699</v>
      </c>
      <c r="F2950" s="821" t="s">
        <v>34</v>
      </c>
      <c r="G2950" s="833" t="s">
        <v>19</v>
      </c>
      <c r="H2950" s="833" t="s">
        <v>19</v>
      </c>
      <c r="I2950" s="848" t="s">
        <v>87</v>
      </c>
      <c r="J2950" s="817" t="s">
        <v>4262</v>
      </c>
      <c r="K2950" s="19"/>
      <c r="L2950" s="159"/>
      <c r="M2950" s="51"/>
      <c r="N2950" s="53"/>
      <c r="O2950" s="824"/>
      <c r="P2950" s="271"/>
      <c r="Q2950" s="825"/>
      <c r="R2950" s="826"/>
      <c r="S2950" s="827"/>
      <c r="T2950" s="828"/>
      <c r="U2950" s="829"/>
      <c r="V2950" s="830"/>
      <c r="W2950" s="380" t="s">
        <v>4450</v>
      </c>
      <c r="X2950" s="824"/>
      <c r="Y2950" s="706"/>
      <c r="Z2950" s="824"/>
    </row>
    <row r="2951" spans="1:26" ht="13.15" customHeight="1">
      <c r="A2951" s="887" t="s">
        <v>3313</v>
      </c>
      <c r="B2951" s="817" t="s">
        <v>3302</v>
      </c>
      <c r="C2951" s="831" t="s">
        <v>42</v>
      </c>
      <c r="D2951" s="819" t="str">
        <f t="shared" ref="D2951" si="2932">B2951&amp;" "&amp;" "&amp;C2951</f>
        <v>SP-172  レオナ</v>
      </c>
      <c r="E2951" s="863" t="s">
        <v>2699</v>
      </c>
      <c r="F2951" s="821" t="s">
        <v>34</v>
      </c>
      <c r="G2951" s="822" t="s">
        <v>40</v>
      </c>
      <c r="H2951" s="843" t="s">
        <v>80</v>
      </c>
      <c r="I2951" s="845"/>
      <c r="J2951" s="845"/>
      <c r="K2951" s="160" t="s">
        <v>21</v>
      </c>
      <c r="L2951" s="158" t="s">
        <v>106</v>
      </c>
      <c r="M2951" s="37" t="s">
        <v>3348</v>
      </c>
      <c r="N2951" s="53" t="s">
        <v>491</v>
      </c>
      <c r="O2951" s="824"/>
      <c r="P2951" s="271"/>
      <c r="Q2951" s="825">
        <v>2360</v>
      </c>
      <c r="R2951" s="826">
        <v>890</v>
      </c>
      <c r="S2951" s="827">
        <v>1580</v>
      </c>
      <c r="T2951" s="828">
        <v>1370</v>
      </c>
      <c r="U2951" s="829">
        <v>1150</v>
      </c>
      <c r="V2951" s="830">
        <f t="shared" ref="V2951" si="2933">SUM(Q2951:U2952)</f>
        <v>7350</v>
      </c>
      <c r="W2951" s="824" t="s">
        <v>3389</v>
      </c>
      <c r="X2951" s="824"/>
      <c r="Y2951" s="706"/>
      <c r="Z2951" s="824"/>
    </row>
    <row r="2952" spans="1:26" ht="13.15" customHeight="1">
      <c r="A2952" s="887" t="s">
        <v>3313</v>
      </c>
      <c r="B2952" s="817"/>
      <c r="C2952" s="831" t="s">
        <v>42</v>
      </c>
      <c r="D2952" s="819" t="s">
        <v>2</v>
      </c>
      <c r="E2952" s="863" t="s">
        <v>2699</v>
      </c>
      <c r="F2952" s="821" t="s">
        <v>34</v>
      </c>
      <c r="G2952" s="822" t="s">
        <v>40</v>
      </c>
      <c r="H2952" s="843" t="s">
        <v>80</v>
      </c>
      <c r="I2952" s="845"/>
      <c r="J2952" s="845"/>
      <c r="K2952" s="11" t="s">
        <v>81</v>
      </c>
      <c r="L2952" s="158" t="s">
        <v>81</v>
      </c>
      <c r="M2952" s="51" t="s">
        <v>3816</v>
      </c>
      <c r="N2952" s="52" t="s">
        <v>490</v>
      </c>
      <c r="O2952" s="824"/>
      <c r="P2952" s="271"/>
      <c r="Q2952" s="825"/>
      <c r="R2952" s="826"/>
      <c r="S2952" s="827"/>
      <c r="T2952" s="828"/>
      <c r="U2952" s="829"/>
      <c r="V2952" s="830"/>
      <c r="W2952" s="824" t="s">
        <v>3389</v>
      </c>
      <c r="X2952" s="824"/>
      <c r="Y2952" s="706"/>
      <c r="Z2952" s="824"/>
    </row>
    <row r="2953" spans="1:26" ht="13.15" customHeight="1">
      <c r="A2953" s="887" t="s">
        <v>3313</v>
      </c>
      <c r="B2953" s="817" t="s">
        <v>3303</v>
      </c>
      <c r="C2953" s="831" t="s">
        <v>189</v>
      </c>
      <c r="D2953" s="819" t="str">
        <f t="shared" ref="D2953" si="2934">B2953&amp;" "&amp;" "&amp;C2953</f>
        <v>SP-173  アバン</v>
      </c>
      <c r="E2953" s="863" t="s">
        <v>2699</v>
      </c>
      <c r="F2953" s="821" t="s">
        <v>34</v>
      </c>
      <c r="G2953" s="833" t="s">
        <v>19</v>
      </c>
      <c r="H2953" s="833" t="s">
        <v>19</v>
      </c>
      <c r="I2953" s="836" t="s">
        <v>41</v>
      </c>
      <c r="J2953" s="845">
        <v>3</v>
      </c>
      <c r="K2953" s="160" t="s">
        <v>21</v>
      </c>
      <c r="L2953" s="158" t="s">
        <v>131</v>
      </c>
      <c r="M2953" s="51" t="s">
        <v>2126</v>
      </c>
      <c r="N2953" s="52" t="s">
        <v>491</v>
      </c>
      <c r="O2953" s="824"/>
      <c r="P2953" s="271"/>
      <c r="Q2953" s="825">
        <v>2420</v>
      </c>
      <c r="R2953" s="826">
        <v>1450</v>
      </c>
      <c r="S2953" s="827">
        <v>1100</v>
      </c>
      <c r="T2953" s="828">
        <v>1190</v>
      </c>
      <c r="U2953" s="829">
        <v>1200</v>
      </c>
      <c r="V2953" s="830">
        <f t="shared" ref="V2953" si="2935">SUM(Q2953:U2954)</f>
        <v>7360</v>
      </c>
      <c r="W2953" s="824"/>
      <c r="X2953" s="824"/>
      <c r="Y2953" s="706"/>
      <c r="Z2953" s="824"/>
    </row>
    <row r="2954" spans="1:26" ht="13.15" customHeight="1">
      <c r="A2954" s="887" t="s">
        <v>3313</v>
      </c>
      <c r="B2954" s="817"/>
      <c r="C2954" s="831" t="s">
        <v>189</v>
      </c>
      <c r="D2954" s="819" t="s">
        <v>2</v>
      </c>
      <c r="E2954" s="863" t="s">
        <v>2699</v>
      </c>
      <c r="F2954" s="821" t="s">
        <v>34</v>
      </c>
      <c r="G2954" s="833" t="s">
        <v>19</v>
      </c>
      <c r="H2954" s="833" t="s">
        <v>19</v>
      </c>
      <c r="I2954" s="836" t="s">
        <v>41</v>
      </c>
      <c r="J2954" s="845">
        <v>3</v>
      </c>
      <c r="K2954" s="19"/>
      <c r="L2954" s="159"/>
      <c r="M2954" s="51"/>
      <c r="N2954" s="53"/>
      <c r="O2954" s="824"/>
      <c r="P2954" s="271"/>
      <c r="Q2954" s="825"/>
      <c r="R2954" s="826"/>
      <c r="S2954" s="827"/>
      <c r="T2954" s="828"/>
      <c r="U2954" s="829"/>
      <c r="V2954" s="830"/>
      <c r="W2954" s="824"/>
      <c r="X2954" s="824"/>
      <c r="Y2954" s="706"/>
      <c r="Z2954" s="824"/>
    </row>
    <row r="2955" spans="1:26" ht="13.15" customHeight="1">
      <c r="A2955" s="887" t="s">
        <v>3313</v>
      </c>
      <c r="B2955" s="817" t="s">
        <v>3304</v>
      </c>
      <c r="C2955" s="831" t="s">
        <v>57</v>
      </c>
      <c r="D2955" s="819" t="str">
        <f t="shared" ref="D2955" si="2936">B2955&amp;" "&amp;" "&amp;C2955</f>
        <v>SP-174  ゴメちゃん</v>
      </c>
      <c r="E2955" s="863" t="s">
        <v>2699</v>
      </c>
      <c r="F2955" s="821" t="s">
        <v>34</v>
      </c>
      <c r="G2955" s="833" t="s">
        <v>19</v>
      </c>
      <c r="H2955" s="833" t="s">
        <v>19</v>
      </c>
      <c r="I2955" s="845"/>
      <c r="J2955" s="845"/>
      <c r="K2955" s="160" t="s">
        <v>21</v>
      </c>
      <c r="L2955" s="158" t="s">
        <v>131</v>
      </c>
      <c r="M2955" s="51" t="s">
        <v>3341</v>
      </c>
      <c r="N2955" s="52" t="s">
        <v>491</v>
      </c>
      <c r="O2955" s="824"/>
      <c r="P2955" s="271"/>
      <c r="Q2955" s="825">
        <v>2440</v>
      </c>
      <c r="R2955" s="826">
        <v>1230</v>
      </c>
      <c r="S2955" s="827">
        <v>1070</v>
      </c>
      <c r="T2955" s="828">
        <v>1290</v>
      </c>
      <c r="U2955" s="829">
        <v>1320</v>
      </c>
      <c r="V2955" s="830">
        <f t="shared" ref="V2955" si="2937">SUM(Q2955:U2956)</f>
        <v>7350</v>
      </c>
      <c r="W2955" s="445" t="s">
        <v>4685</v>
      </c>
      <c r="X2955" s="824"/>
      <c r="Y2955" s="706"/>
      <c r="Z2955" s="824"/>
    </row>
    <row r="2956" spans="1:26" ht="13.15" customHeight="1">
      <c r="A2956" s="887" t="s">
        <v>3313</v>
      </c>
      <c r="B2956" s="817"/>
      <c r="C2956" s="831" t="s">
        <v>57</v>
      </c>
      <c r="D2956" s="819" t="s">
        <v>2</v>
      </c>
      <c r="E2956" s="863" t="s">
        <v>2699</v>
      </c>
      <c r="F2956" s="821" t="s">
        <v>34</v>
      </c>
      <c r="G2956" s="833" t="s">
        <v>19</v>
      </c>
      <c r="H2956" s="833" t="s">
        <v>19</v>
      </c>
      <c r="I2956" s="845"/>
      <c r="J2956" s="845"/>
      <c r="K2956" s="11" t="s">
        <v>81</v>
      </c>
      <c r="L2956" s="158" t="s">
        <v>81</v>
      </c>
      <c r="M2956" s="51" t="s">
        <v>3817</v>
      </c>
      <c r="N2956" s="52" t="s">
        <v>490</v>
      </c>
      <c r="O2956" s="824"/>
      <c r="P2956" s="271"/>
      <c r="Q2956" s="825"/>
      <c r="R2956" s="826"/>
      <c r="S2956" s="827"/>
      <c r="T2956" s="828"/>
      <c r="U2956" s="829"/>
      <c r="V2956" s="830"/>
      <c r="W2956" s="443" t="s">
        <v>4682</v>
      </c>
      <c r="X2956" s="824"/>
      <c r="Y2956" s="706"/>
      <c r="Z2956" s="824"/>
    </row>
    <row r="2957" spans="1:26" ht="13.15" customHeight="1">
      <c r="A2957" s="887" t="s">
        <v>3313</v>
      </c>
      <c r="B2957" s="817" t="s">
        <v>3305</v>
      </c>
      <c r="C2957" s="831" t="s">
        <v>4</v>
      </c>
      <c r="D2957" s="819" t="str">
        <f t="shared" ref="D2957" si="2938">B2957&amp;" "&amp;" "&amp;C2957</f>
        <v>SP-175  クロコダイン</v>
      </c>
      <c r="E2957" s="863" t="s">
        <v>2699</v>
      </c>
      <c r="F2957" s="821" t="s">
        <v>34</v>
      </c>
      <c r="G2957" s="842" t="s">
        <v>89</v>
      </c>
      <c r="H2957" s="833" t="s">
        <v>19</v>
      </c>
      <c r="I2957" s="845"/>
      <c r="J2957" s="845"/>
      <c r="K2957" s="160" t="s">
        <v>21</v>
      </c>
      <c r="L2957" s="158" t="s">
        <v>3</v>
      </c>
      <c r="M2957" s="37" t="s">
        <v>3818</v>
      </c>
      <c r="N2957" s="52" t="s">
        <v>496</v>
      </c>
      <c r="O2957" s="824"/>
      <c r="P2957" s="271"/>
      <c r="Q2957" s="825">
        <v>2560</v>
      </c>
      <c r="R2957" s="826">
        <v>1410</v>
      </c>
      <c r="S2957" s="827">
        <v>890</v>
      </c>
      <c r="T2957" s="828">
        <v>1020</v>
      </c>
      <c r="U2957" s="829">
        <v>1490</v>
      </c>
      <c r="V2957" s="830">
        <f t="shared" ref="V2957" si="2939">SUM(Q2957:U2958)</f>
        <v>7370</v>
      </c>
      <c r="W2957" s="824"/>
      <c r="X2957" s="824"/>
      <c r="Y2957" s="706"/>
      <c r="Z2957" s="824"/>
    </row>
    <row r="2958" spans="1:26" ht="13.15" customHeight="1">
      <c r="A2958" s="887" t="s">
        <v>3313</v>
      </c>
      <c r="B2958" s="817"/>
      <c r="C2958" s="831" t="s">
        <v>4</v>
      </c>
      <c r="D2958" s="819" t="s">
        <v>2</v>
      </c>
      <c r="E2958" s="863" t="s">
        <v>2699</v>
      </c>
      <c r="F2958" s="821" t="s">
        <v>34</v>
      </c>
      <c r="G2958" s="842" t="s">
        <v>89</v>
      </c>
      <c r="H2958" s="833" t="s">
        <v>19</v>
      </c>
      <c r="I2958" s="845"/>
      <c r="J2958" s="845"/>
      <c r="K2958" s="160" t="s">
        <v>21</v>
      </c>
      <c r="L2958" s="158" t="s">
        <v>3</v>
      </c>
      <c r="M2958" s="51" t="s">
        <v>3819</v>
      </c>
      <c r="N2958" s="52" t="s">
        <v>491</v>
      </c>
      <c r="O2958" s="824"/>
      <c r="P2958" s="271"/>
      <c r="Q2958" s="825"/>
      <c r="R2958" s="826"/>
      <c r="S2958" s="827"/>
      <c r="T2958" s="828"/>
      <c r="U2958" s="829"/>
      <c r="V2958" s="830"/>
      <c r="W2958" s="824"/>
      <c r="X2958" s="824"/>
      <c r="Y2958" s="706"/>
      <c r="Z2958" s="824"/>
    </row>
    <row r="2959" spans="1:26" ht="13.15" customHeight="1">
      <c r="A2959" s="887" t="s">
        <v>3313</v>
      </c>
      <c r="B2959" s="817" t="s">
        <v>3306</v>
      </c>
      <c r="C2959" s="831" t="s">
        <v>76</v>
      </c>
      <c r="D2959" s="819" t="str">
        <f t="shared" ref="D2959" si="2940">B2959&amp;" "&amp;" "&amp;C2959</f>
        <v>SP-176  真・大魔王バーン</v>
      </c>
      <c r="E2959" s="863" t="s">
        <v>2699</v>
      </c>
      <c r="F2959" s="840" t="s">
        <v>74</v>
      </c>
      <c r="G2959" s="835" t="s">
        <v>88</v>
      </c>
      <c r="H2959" s="833" t="s">
        <v>19</v>
      </c>
      <c r="I2959" s="844" t="s">
        <v>4465</v>
      </c>
      <c r="J2959" s="845">
        <v>3</v>
      </c>
      <c r="K2959" s="8" t="s">
        <v>99</v>
      </c>
      <c r="L2959" s="159" t="s">
        <v>104</v>
      </c>
      <c r="M2959" s="51" t="s">
        <v>3820</v>
      </c>
      <c r="N2959" s="52" t="s">
        <v>491</v>
      </c>
      <c r="O2959" s="824"/>
      <c r="P2959" s="271"/>
      <c r="Q2959" s="825">
        <v>2610</v>
      </c>
      <c r="R2959" s="826">
        <v>1680</v>
      </c>
      <c r="S2959" s="827">
        <v>740</v>
      </c>
      <c r="T2959" s="828">
        <v>1490</v>
      </c>
      <c r="U2959" s="829">
        <v>1330</v>
      </c>
      <c r="V2959" s="830">
        <f t="shared" ref="V2959" si="2941">SUM(Q2959:U2960)</f>
        <v>7850</v>
      </c>
      <c r="W2959" s="824"/>
      <c r="X2959" s="824"/>
      <c r="Y2959" s="706"/>
      <c r="Z2959" s="824"/>
    </row>
    <row r="2960" spans="1:26" ht="13.15" customHeight="1">
      <c r="A2960" s="887" t="s">
        <v>3313</v>
      </c>
      <c r="B2960" s="817"/>
      <c r="C2960" s="831" t="s">
        <v>76</v>
      </c>
      <c r="D2960" s="819" t="s">
        <v>2</v>
      </c>
      <c r="E2960" s="863" t="s">
        <v>2699</v>
      </c>
      <c r="F2960" s="840" t="s">
        <v>74</v>
      </c>
      <c r="G2960" s="835" t="s">
        <v>88</v>
      </c>
      <c r="H2960" s="833" t="s">
        <v>19</v>
      </c>
      <c r="I2960" s="844" t="s">
        <v>4465</v>
      </c>
      <c r="J2960" s="845">
        <v>3</v>
      </c>
      <c r="K2960" s="160" t="s">
        <v>21</v>
      </c>
      <c r="L2960" s="158" t="s">
        <v>105</v>
      </c>
      <c r="M2960" s="51" t="s">
        <v>3349</v>
      </c>
      <c r="N2960" s="52" t="s">
        <v>491</v>
      </c>
      <c r="O2960" s="824"/>
      <c r="P2960" s="271"/>
      <c r="Q2960" s="825"/>
      <c r="R2960" s="826"/>
      <c r="S2960" s="827"/>
      <c r="T2960" s="828"/>
      <c r="U2960" s="829"/>
      <c r="V2960" s="830"/>
      <c r="W2960" s="824"/>
      <c r="X2960" s="824"/>
      <c r="Y2960" s="706"/>
      <c r="Z2960" s="824"/>
    </row>
    <row r="2961" spans="1:26" ht="13.15" customHeight="1">
      <c r="A2961" s="887" t="s">
        <v>3313</v>
      </c>
      <c r="B2961" s="817" t="s">
        <v>3307</v>
      </c>
      <c r="C2961" s="818" t="s">
        <v>596</v>
      </c>
      <c r="D2961" s="819" t="str">
        <f t="shared" ref="D2961" si="2942">B2961&amp;" "&amp;" "&amp;C2961</f>
        <v>SP-177  ハドラー</v>
      </c>
      <c r="E2961" s="863" t="s">
        <v>2699</v>
      </c>
      <c r="F2961" s="840" t="s">
        <v>74</v>
      </c>
      <c r="G2961" s="822" t="s">
        <v>40</v>
      </c>
      <c r="H2961" s="822" t="s">
        <v>40</v>
      </c>
      <c r="I2961" s="845"/>
      <c r="J2961" s="845"/>
      <c r="K2961" s="160" t="s">
        <v>21</v>
      </c>
      <c r="L2961" s="158" t="s">
        <v>106</v>
      </c>
      <c r="M2961" s="51" t="s">
        <v>3350</v>
      </c>
      <c r="N2961" s="52" t="s">
        <v>491</v>
      </c>
      <c r="O2961" s="824"/>
      <c r="P2961" s="271"/>
      <c r="Q2961" s="825">
        <v>2460</v>
      </c>
      <c r="R2961" s="826">
        <v>1250</v>
      </c>
      <c r="S2961" s="827">
        <v>1400</v>
      </c>
      <c r="T2961" s="828">
        <v>1060</v>
      </c>
      <c r="U2961" s="829">
        <v>1190</v>
      </c>
      <c r="V2961" s="830">
        <f t="shared" ref="V2961" si="2943">SUM(Q2961:U2962)</f>
        <v>7360</v>
      </c>
      <c r="W2961" s="824"/>
      <c r="X2961" s="824"/>
      <c r="Y2961" s="706"/>
      <c r="Z2961" s="824"/>
    </row>
    <row r="2962" spans="1:26" ht="13.15" customHeight="1">
      <c r="A2962" s="887" t="s">
        <v>3313</v>
      </c>
      <c r="B2962" s="817"/>
      <c r="C2962" s="818" t="s">
        <v>596</v>
      </c>
      <c r="D2962" s="819" t="s">
        <v>2</v>
      </c>
      <c r="E2962" s="863" t="s">
        <v>2699</v>
      </c>
      <c r="F2962" s="840" t="s">
        <v>74</v>
      </c>
      <c r="G2962" s="822" t="s">
        <v>40</v>
      </c>
      <c r="H2962" s="822" t="s">
        <v>40</v>
      </c>
      <c r="I2962" s="845"/>
      <c r="J2962" s="845"/>
      <c r="K2962" s="160" t="s">
        <v>21</v>
      </c>
      <c r="L2962" s="158" t="s">
        <v>105</v>
      </c>
      <c r="M2962" s="51" t="s">
        <v>3821</v>
      </c>
      <c r="N2962" s="54" t="s">
        <v>491</v>
      </c>
      <c r="O2962" s="824"/>
      <c r="P2962" s="271"/>
      <c r="Q2962" s="825"/>
      <c r="R2962" s="826"/>
      <c r="S2962" s="827"/>
      <c r="T2962" s="828"/>
      <c r="U2962" s="829"/>
      <c r="V2962" s="830"/>
      <c r="W2962" s="824"/>
      <c r="X2962" s="824"/>
      <c r="Y2962" s="706"/>
      <c r="Z2962" s="824"/>
    </row>
    <row r="2963" spans="1:26" ht="13.15" customHeight="1">
      <c r="A2963" s="887" t="s">
        <v>3313</v>
      </c>
      <c r="B2963" s="817" t="s">
        <v>3308</v>
      </c>
      <c r="C2963" s="818" t="s">
        <v>249</v>
      </c>
      <c r="D2963" s="819" t="str">
        <f t="shared" ref="D2963" si="2944">B2963&amp;" "&amp;" "&amp;C2963</f>
        <v>SP-178  フレイザード</v>
      </c>
      <c r="E2963" s="863" t="s">
        <v>2699</v>
      </c>
      <c r="F2963" s="855" t="s">
        <v>130</v>
      </c>
      <c r="G2963" s="833" t="s">
        <v>19</v>
      </c>
      <c r="H2963" s="822" t="s">
        <v>40</v>
      </c>
      <c r="I2963" s="849" t="s">
        <v>91</v>
      </c>
      <c r="J2963" s="817" t="s">
        <v>4264</v>
      </c>
      <c r="K2963" s="161" t="s">
        <v>37</v>
      </c>
      <c r="L2963" s="158" t="s">
        <v>98</v>
      </c>
      <c r="M2963" s="51" t="s">
        <v>3355</v>
      </c>
      <c r="N2963" s="52" t="s">
        <v>492</v>
      </c>
      <c r="O2963" s="824"/>
      <c r="P2963" s="271"/>
      <c r="Q2963" s="825">
        <v>2580</v>
      </c>
      <c r="R2963" s="826">
        <v>1350</v>
      </c>
      <c r="S2963" s="827">
        <v>1310</v>
      </c>
      <c r="T2963" s="828">
        <v>980</v>
      </c>
      <c r="U2963" s="829">
        <v>1120</v>
      </c>
      <c r="V2963" s="830">
        <f t="shared" ref="V2963" si="2945">SUM(Q2963:U2964)</f>
        <v>7340</v>
      </c>
      <c r="W2963" s="194" t="s">
        <v>3393</v>
      </c>
      <c r="X2963" s="824"/>
      <c r="Y2963" s="706"/>
      <c r="Z2963" s="824"/>
    </row>
    <row r="2964" spans="1:26" ht="13.15" customHeight="1">
      <c r="A2964" s="887" t="s">
        <v>3313</v>
      </c>
      <c r="B2964" s="817"/>
      <c r="C2964" s="818" t="s">
        <v>249</v>
      </c>
      <c r="D2964" s="819" t="s">
        <v>2</v>
      </c>
      <c r="E2964" s="863" t="s">
        <v>2699</v>
      </c>
      <c r="F2964" s="855" t="s">
        <v>130</v>
      </c>
      <c r="G2964" s="833" t="s">
        <v>19</v>
      </c>
      <c r="H2964" s="822" t="s">
        <v>40</v>
      </c>
      <c r="I2964" s="849" t="s">
        <v>91</v>
      </c>
      <c r="J2964" s="817" t="s">
        <v>4264</v>
      </c>
      <c r="K2964" s="19"/>
      <c r="L2964" s="159"/>
      <c r="M2964" s="51"/>
      <c r="N2964" s="54"/>
      <c r="O2964" s="824"/>
      <c r="P2964" s="271"/>
      <c r="Q2964" s="825"/>
      <c r="R2964" s="826"/>
      <c r="S2964" s="827"/>
      <c r="T2964" s="828"/>
      <c r="U2964" s="829"/>
      <c r="V2964" s="830"/>
      <c r="W2964" s="194" t="s">
        <v>3395</v>
      </c>
      <c r="X2964" s="824"/>
      <c r="Y2964" s="706"/>
      <c r="Z2964" s="824"/>
    </row>
    <row r="2965" spans="1:26" ht="13.15" customHeight="1">
      <c r="A2965" s="887" t="s">
        <v>3313</v>
      </c>
      <c r="B2965" s="817" t="s">
        <v>3309</v>
      </c>
      <c r="C2965" s="831" t="s">
        <v>32</v>
      </c>
      <c r="D2965" s="819" t="str">
        <f t="shared" ref="D2965" si="2946">B2965&amp;" "&amp;" "&amp;C2965</f>
        <v>SP-179  バラン</v>
      </c>
      <c r="E2965" s="863" t="s">
        <v>2699</v>
      </c>
      <c r="F2965" s="832" t="s">
        <v>35</v>
      </c>
      <c r="G2965" s="833" t="s">
        <v>19</v>
      </c>
      <c r="H2965" s="833" t="s">
        <v>19</v>
      </c>
      <c r="I2965" s="845"/>
      <c r="J2965" s="845"/>
      <c r="K2965" s="160" t="s">
        <v>21</v>
      </c>
      <c r="L2965" s="159" t="s">
        <v>104</v>
      </c>
      <c r="M2965" s="37" t="s">
        <v>3351</v>
      </c>
      <c r="N2965" s="52" t="s">
        <v>491</v>
      </c>
      <c r="O2965" s="824"/>
      <c r="P2965" s="271"/>
      <c r="Q2965" s="825">
        <v>2600</v>
      </c>
      <c r="R2965" s="826">
        <v>1400</v>
      </c>
      <c r="S2965" s="827">
        <v>1120</v>
      </c>
      <c r="T2965" s="828">
        <v>1130</v>
      </c>
      <c r="U2965" s="829">
        <v>1130</v>
      </c>
      <c r="V2965" s="830">
        <f t="shared" ref="V2965" si="2947">SUM(Q2965:U2966)</f>
        <v>7380</v>
      </c>
      <c r="W2965" s="824" t="s">
        <v>4687</v>
      </c>
      <c r="X2965" s="824"/>
      <c r="Y2965" s="706"/>
      <c r="Z2965" s="824"/>
    </row>
    <row r="2966" spans="1:26" ht="13.15" customHeight="1">
      <c r="A2966" s="887" t="s">
        <v>3313</v>
      </c>
      <c r="B2966" s="817"/>
      <c r="C2966" s="831" t="s">
        <v>32</v>
      </c>
      <c r="D2966" s="819" t="s">
        <v>2</v>
      </c>
      <c r="E2966" s="863" t="s">
        <v>2699</v>
      </c>
      <c r="F2966" s="832" t="s">
        <v>35</v>
      </c>
      <c r="G2966" s="833" t="s">
        <v>19</v>
      </c>
      <c r="H2966" s="833" t="s">
        <v>19</v>
      </c>
      <c r="I2966" s="845"/>
      <c r="J2966" s="845"/>
      <c r="K2966" s="160" t="s">
        <v>21</v>
      </c>
      <c r="L2966" s="158" t="s">
        <v>131</v>
      </c>
      <c r="M2966" s="51" t="s">
        <v>3352</v>
      </c>
      <c r="N2966" s="52" t="s">
        <v>491</v>
      </c>
      <c r="O2966" s="824"/>
      <c r="P2966" s="271"/>
      <c r="Q2966" s="825"/>
      <c r="R2966" s="826"/>
      <c r="S2966" s="827"/>
      <c r="T2966" s="828"/>
      <c r="U2966" s="829"/>
      <c r="V2966" s="830"/>
      <c r="W2966" s="824" t="s">
        <v>4687</v>
      </c>
      <c r="X2966" s="824"/>
      <c r="Y2966" s="706"/>
      <c r="Z2966" s="824"/>
    </row>
    <row r="2967" spans="1:26" ht="13.15" customHeight="1">
      <c r="A2967" s="887" t="s">
        <v>3313</v>
      </c>
      <c r="B2967" s="817" t="s">
        <v>3310</v>
      </c>
      <c r="C2967" s="831" t="s">
        <v>32</v>
      </c>
      <c r="D2967" s="819" t="str">
        <f t="shared" ref="D2967" si="2948">B2967&amp;" "&amp;" "&amp;C2967</f>
        <v>SP-180  バラン</v>
      </c>
      <c r="E2967" s="863" t="s">
        <v>2699</v>
      </c>
      <c r="F2967" s="832" t="s">
        <v>35</v>
      </c>
      <c r="G2967" s="833" t="s">
        <v>19</v>
      </c>
      <c r="H2967" s="833" t="s">
        <v>19</v>
      </c>
      <c r="I2967" s="834" t="s">
        <v>90</v>
      </c>
      <c r="J2967" s="817">
        <v>2</v>
      </c>
      <c r="K2967" s="160" t="s">
        <v>21</v>
      </c>
      <c r="L2967" s="158" t="s">
        <v>105</v>
      </c>
      <c r="M2967" s="51" t="s">
        <v>3353</v>
      </c>
      <c r="N2967" s="52" t="s">
        <v>495</v>
      </c>
      <c r="O2967" s="824"/>
      <c r="P2967" s="271"/>
      <c r="Q2967" s="825">
        <v>2490</v>
      </c>
      <c r="R2967" s="826">
        <v>1560</v>
      </c>
      <c r="S2967" s="827">
        <v>1230</v>
      </c>
      <c r="T2967" s="828">
        <v>1210</v>
      </c>
      <c r="U2967" s="829">
        <v>900</v>
      </c>
      <c r="V2967" s="830">
        <f t="shared" ref="V2967" si="2949">SUM(Q2967:U2968)</f>
        <v>7390</v>
      </c>
      <c r="W2967" s="824" t="s">
        <v>4687</v>
      </c>
      <c r="X2967" s="824"/>
      <c r="Y2967" s="706"/>
      <c r="Z2967" s="824"/>
    </row>
    <row r="2968" spans="1:26" ht="13.15" customHeight="1">
      <c r="A2968" s="887" t="s">
        <v>3313</v>
      </c>
      <c r="B2968" s="817"/>
      <c r="C2968" s="831" t="s">
        <v>32</v>
      </c>
      <c r="D2968" s="819" t="s">
        <v>2</v>
      </c>
      <c r="E2968" s="863" t="s">
        <v>2699</v>
      </c>
      <c r="F2968" s="832" t="s">
        <v>35</v>
      </c>
      <c r="G2968" s="833" t="s">
        <v>19</v>
      </c>
      <c r="H2968" s="833" t="s">
        <v>19</v>
      </c>
      <c r="I2968" s="834" t="s">
        <v>90</v>
      </c>
      <c r="J2968" s="817">
        <v>2</v>
      </c>
      <c r="K2968" s="160" t="s">
        <v>21</v>
      </c>
      <c r="L2968" s="158" t="s">
        <v>131</v>
      </c>
      <c r="M2968" s="51" t="s">
        <v>3822</v>
      </c>
      <c r="N2968" s="52" t="s">
        <v>491</v>
      </c>
      <c r="O2968" s="824"/>
      <c r="P2968" s="271"/>
      <c r="Q2968" s="825"/>
      <c r="R2968" s="826"/>
      <c r="S2968" s="827"/>
      <c r="T2968" s="828"/>
      <c r="U2968" s="829"/>
      <c r="V2968" s="830"/>
      <c r="W2968" s="824" t="s">
        <v>4687</v>
      </c>
      <c r="X2968" s="824"/>
      <c r="Y2968" s="706"/>
      <c r="Z2968" s="824"/>
    </row>
    <row r="2969" spans="1:26" ht="13.15" customHeight="1">
      <c r="A2969" s="887" t="s">
        <v>3313</v>
      </c>
      <c r="B2969" s="817" t="s">
        <v>3311</v>
      </c>
      <c r="C2969" s="831" t="s">
        <v>187</v>
      </c>
      <c r="D2969" s="819" t="str">
        <f t="shared" ref="D2969" si="2950">B2969&amp;" "&amp;" "&amp;C2969</f>
        <v>SP-181  ミストバーン</v>
      </c>
      <c r="E2969" s="863" t="s">
        <v>2699</v>
      </c>
      <c r="F2969" s="851" t="s">
        <v>78</v>
      </c>
      <c r="G2969" s="833" t="s">
        <v>19</v>
      </c>
      <c r="H2969" s="833" t="s">
        <v>19</v>
      </c>
      <c r="I2969" s="845"/>
      <c r="J2969" s="845"/>
      <c r="K2969" s="160" t="s">
        <v>21</v>
      </c>
      <c r="L2969" s="158" t="s">
        <v>131</v>
      </c>
      <c r="M2969" s="51" t="s">
        <v>3823</v>
      </c>
      <c r="N2969" s="52" t="s">
        <v>491</v>
      </c>
      <c r="O2969" s="824"/>
      <c r="P2969" s="271"/>
      <c r="Q2969" s="825">
        <v>2450</v>
      </c>
      <c r="R2969" s="826">
        <v>1410</v>
      </c>
      <c r="S2969" s="827">
        <v>1220</v>
      </c>
      <c r="T2969" s="828">
        <v>1050</v>
      </c>
      <c r="U2969" s="829">
        <v>1220</v>
      </c>
      <c r="V2969" s="830">
        <f t="shared" ref="V2969" si="2951">SUM(Q2969:U2970)</f>
        <v>7350</v>
      </c>
      <c r="W2969" s="824" t="s">
        <v>4687</v>
      </c>
      <c r="X2969" s="824"/>
      <c r="Y2969" s="706"/>
      <c r="Z2969" s="824"/>
    </row>
    <row r="2970" spans="1:26" ht="13.15" customHeight="1">
      <c r="A2970" s="887" t="s">
        <v>3313</v>
      </c>
      <c r="B2970" s="817"/>
      <c r="C2970" s="831" t="s">
        <v>187</v>
      </c>
      <c r="D2970" s="819" t="s">
        <v>2</v>
      </c>
      <c r="E2970" s="863" t="s">
        <v>2699</v>
      </c>
      <c r="F2970" s="851" t="s">
        <v>78</v>
      </c>
      <c r="G2970" s="833" t="s">
        <v>19</v>
      </c>
      <c r="H2970" s="833" t="s">
        <v>19</v>
      </c>
      <c r="I2970" s="845"/>
      <c r="J2970" s="845"/>
      <c r="K2970" s="161" t="s">
        <v>37</v>
      </c>
      <c r="L2970" s="158" t="s">
        <v>98</v>
      </c>
      <c r="M2970" s="51" t="s">
        <v>3354</v>
      </c>
      <c r="N2970" s="52" t="s">
        <v>490</v>
      </c>
      <c r="O2970" s="824"/>
      <c r="P2970" s="271"/>
      <c r="Q2970" s="825"/>
      <c r="R2970" s="826"/>
      <c r="S2970" s="827"/>
      <c r="T2970" s="828"/>
      <c r="U2970" s="829"/>
      <c r="V2970" s="830"/>
      <c r="W2970" s="824" t="s">
        <v>4687</v>
      </c>
      <c r="X2970" s="824"/>
      <c r="Y2970" s="706"/>
      <c r="Z2970" s="824"/>
    </row>
    <row r="2971" spans="1:26" ht="13.15" customHeight="1">
      <c r="A2971" s="887" t="s">
        <v>3313</v>
      </c>
      <c r="B2971" s="817" t="s">
        <v>3312</v>
      </c>
      <c r="C2971" s="818" t="s">
        <v>319</v>
      </c>
      <c r="D2971" s="819" t="str">
        <f t="shared" ref="D2971" si="2952">B2971&amp;" "&amp;" "&amp;C2971</f>
        <v>SP-182  超魔生物ハドラー</v>
      </c>
      <c r="E2971" s="863" t="s">
        <v>2699</v>
      </c>
      <c r="F2971" s="840" t="s">
        <v>74</v>
      </c>
      <c r="G2971" s="833" t="s">
        <v>19</v>
      </c>
      <c r="H2971" s="833" t="s">
        <v>19</v>
      </c>
      <c r="I2971" s="823" t="s">
        <v>82</v>
      </c>
      <c r="J2971" s="817" t="s">
        <v>4263</v>
      </c>
      <c r="K2971" s="160" t="s">
        <v>21</v>
      </c>
      <c r="L2971" s="158" t="s">
        <v>105</v>
      </c>
      <c r="M2971" s="51" t="s">
        <v>3824</v>
      </c>
      <c r="N2971" s="52" t="s">
        <v>491</v>
      </c>
      <c r="O2971" s="824"/>
      <c r="P2971" s="271"/>
      <c r="Q2971" s="825">
        <v>2320</v>
      </c>
      <c r="R2971" s="826">
        <v>1510</v>
      </c>
      <c r="S2971" s="827">
        <v>1200</v>
      </c>
      <c r="T2971" s="828">
        <v>1140</v>
      </c>
      <c r="U2971" s="829">
        <v>1220</v>
      </c>
      <c r="V2971" s="830">
        <f t="shared" ref="V2971" si="2953">SUM(Q2971:U2972)</f>
        <v>7390</v>
      </c>
      <c r="W2971" s="824"/>
      <c r="X2971" s="824"/>
      <c r="Y2971" s="706"/>
      <c r="Z2971" s="824"/>
    </row>
    <row r="2972" spans="1:26" ht="13.15" customHeight="1">
      <c r="A2972" s="887" t="s">
        <v>3313</v>
      </c>
      <c r="B2972" s="817"/>
      <c r="C2972" s="818" t="s">
        <v>319</v>
      </c>
      <c r="D2972" s="819" t="s">
        <v>2</v>
      </c>
      <c r="E2972" s="863" t="s">
        <v>2699</v>
      </c>
      <c r="F2972" s="840" t="s">
        <v>74</v>
      </c>
      <c r="G2972" s="833" t="s">
        <v>19</v>
      </c>
      <c r="H2972" s="833" t="s">
        <v>19</v>
      </c>
      <c r="I2972" s="823" t="s">
        <v>82</v>
      </c>
      <c r="J2972" s="817" t="s">
        <v>4263</v>
      </c>
      <c r="K2972" s="19"/>
      <c r="L2972" s="159"/>
      <c r="M2972" s="51"/>
      <c r="N2972" s="54"/>
      <c r="O2972" s="824"/>
      <c r="P2972" s="271"/>
      <c r="Q2972" s="825"/>
      <c r="R2972" s="826"/>
      <c r="S2972" s="827"/>
      <c r="T2972" s="828"/>
      <c r="U2972" s="829"/>
      <c r="V2972" s="830"/>
      <c r="W2972" s="824"/>
      <c r="X2972" s="824"/>
      <c r="Y2972" s="706"/>
      <c r="Z2972" s="824"/>
    </row>
    <row r="2973" spans="1:26" ht="13.15" customHeight="1">
      <c r="A2973" s="860" t="s">
        <v>2207</v>
      </c>
      <c r="B2973" s="817" t="s">
        <v>3835</v>
      </c>
      <c r="C2973" s="831" t="s">
        <v>187</v>
      </c>
      <c r="D2973" s="819" t="str">
        <f t="shared" ref="D2973" si="2954">B2973&amp;" "&amp;" "&amp;C2973</f>
        <v>SP-183  ミストバーン</v>
      </c>
      <c r="E2973" s="863" t="s">
        <v>2699</v>
      </c>
      <c r="F2973" s="851" t="s">
        <v>78</v>
      </c>
      <c r="G2973" s="833" t="s">
        <v>19</v>
      </c>
      <c r="H2973" s="835" t="s">
        <v>88</v>
      </c>
      <c r="I2973" s="844" t="s">
        <v>4465</v>
      </c>
      <c r="J2973" s="817">
        <v>1</v>
      </c>
      <c r="K2973" s="214" t="s">
        <v>37</v>
      </c>
      <c r="L2973" s="204" t="s">
        <v>98</v>
      </c>
      <c r="M2973" s="51" t="s">
        <v>3836</v>
      </c>
      <c r="N2973" s="52" t="s">
        <v>490</v>
      </c>
      <c r="O2973" s="824"/>
      <c r="P2973" s="271"/>
      <c r="Q2973" s="825">
        <v>2450</v>
      </c>
      <c r="R2973" s="826">
        <v>1400</v>
      </c>
      <c r="S2973" s="827">
        <v>1220</v>
      </c>
      <c r="T2973" s="828">
        <v>1100</v>
      </c>
      <c r="U2973" s="829">
        <v>1180</v>
      </c>
      <c r="V2973" s="830">
        <f t="shared" ref="V2973" si="2955">SUM(Q2973:U2974)</f>
        <v>7350</v>
      </c>
      <c r="W2973" s="824" t="s">
        <v>4687</v>
      </c>
      <c r="X2973" s="824"/>
      <c r="Y2973" s="859" t="s">
        <v>5502</v>
      </c>
      <c r="Z2973" s="824"/>
    </row>
    <row r="2974" spans="1:26" ht="13.15" customHeight="1">
      <c r="A2974" s="860" t="s">
        <v>2207</v>
      </c>
      <c r="B2974" s="817"/>
      <c r="C2974" s="831" t="s">
        <v>187</v>
      </c>
      <c r="D2974" s="819" t="s">
        <v>2</v>
      </c>
      <c r="E2974" s="863" t="s">
        <v>2699</v>
      </c>
      <c r="F2974" s="851" t="s">
        <v>78</v>
      </c>
      <c r="G2974" s="833" t="s">
        <v>19</v>
      </c>
      <c r="H2974" s="835" t="s">
        <v>88</v>
      </c>
      <c r="I2974" s="844" t="s">
        <v>4465</v>
      </c>
      <c r="J2974" s="817">
        <v>1</v>
      </c>
      <c r="K2974" s="19"/>
      <c r="L2974" s="206"/>
      <c r="M2974" s="51"/>
      <c r="N2974" s="54"/>
      <c r="O2974" s="824"/>
      <c r="P2974" s="271"/>
      <c r="Q2974" s="825"/>
      <c r="R2974" s="826"/>
      <c r="S2974" s="827"/>
      <c r="T2974" s="828"/>
      <c r="U2974" s="829"/>
      <c r="V2974" s="830"/>
      <c r="W2974" s="824" t="s">
        <v>4687</v>
      </c>
      <c r="X2974" s="824"/>
      <c r="Y2974" s="859"/>
      <c r="Z2974" s="824"/>
    </row>
    <row r="2975" spans="1:26" ht="13.15" customHeight="1">
      <c r="A2975" s="860" t="s">
        <v>2207</v>
      </c>
      <c r="B2975" s="817" t="s">
        <v>4180</v>
      </c>
      <c r="C2975" s="831" t="s">
        <v>172</v>
      </c>
      <c r="D2975" s="819" t="str">
        <f t="shared" ref="D2975" si="2956">B2975&amp;" "&amp;" "&amp;C2975</f>
        <v>SP-184  ヒュンケル</v>
      </c>
      <c r="E2975" s="863" t="s">
        <v>2699</v>
      </c>
      <c r="F2975" s="821" t="s">
        <v>34</v>
      </c>
      <c r="G2975" s="833" t="s">
        <v>19</v>
      </c>
      <c r="H2975" s="835" t="s">
        <v>88</v>
      </c>
      <c r="I2975" s="846" t="s">
        <v>93</v>
      </c>
      <c r="J2975" s="845">
        <v>3</v>
      </c>
      <c r="K2975" s="265" t="s">
        <v>21</v>
      </c>
      <c r="L2975" s="253" t="s">
        <v>131</v>
      </c>
      <c r="M2975" s="37" t="s">
        <v>4184</v>
      </c>
      <c r="N2975" s="52" t="s">
        <v>491</v>
      </c>
      <c r="O2975" s="824"/>
      <c r="P2975" s="271"/>
      <c r="Q2975" s="825">
        <v>2440</v>
      </c>
      <c r="R2975" s="826">
        <v>1490</v>
      </c>
      <c r="S2975" s="827">
        <v>900</v>
      </c>
      <c r="T2975" s="828">
        <v>1160</v>
      </c>
      <c r="U2975" s="829">
        <v>1400</v>
      </c>
      <c r="V2975" s="830">
        <f t="shared" ref="V2975" si="2957">SUM(Q2975:U2976)</f>
        <v>7390</v>
      </c>
      <c r="W2975" s="378" t="s">
        <v>3389</v>
      </c>
      <c r="X2975" s="824"/>
      <c r="Y2975" s="859" t="s">
        <v>5501</v>
      </c>
      <c r="Z2975" s="824"/>
    </row>
    <row r="2976" spans="1:26" ht="13.15" customHeight="1">
      <c r="A2976" s="860" t="s">
        <v>2207</v>
      </c>
      <c r="B2976" s="817"/>
      <c r="C2976" s="831" t="s">
        <v>172</v>
      </c>
      <c r="D2976" s="819" t="s">
        <v>2</v>
      </c>
      <c r="E2976" s="863" t="s">
        <v>2699</v>
      </c>
      <c r="F2976" s="821" t="s">
        <v>34</v>
      </c>
      <c r="G2976" s="833" t="s">
        <v>19</v>
      </c>
      <c r="H2976" s="835" t="s">
        <v>88</v>
      </c>
      <c r="I2976" s="846" t="s">
        <v>93</v>
      </c>
      <c r="J2976" s="845">
        <v>3</v>
      </c>
      <c r="K2976" s="19"/>
      <c r="L2976" s="257"/>
      <c r="M2976" s="51"/>
      <c r="N2976" s="54"/>
      <c r="O2976" s="824"/>
      <c r="P2976" s="271"/>
      <c r="Q2976" s="825"/>
      <c r="R2976" s="826"/>
      <c r="S2976" s="827"/>
      <c r="T2976" s="828"/>
      <c r="U2976" s="829"/>
      <c r="V2976" s="830"/>
      <c r="W2976" s="380" t="s">
        <v>4450</v>
      </c>
      <c r="X2976" s="824"/>
      <c r="Y2976" s="859"/>
      <c r="Z2976" s="824"/>
    </row>
    <row r="2977" spans="1:26">
      <c r="A2977" s="817" t="s">
        <v>2695</v>
      </c>
      <c r="B2977" s="817" t="s">
        <v>4574</v>
      </c>
      <c r="C2977" s="831" t="s">
        <v>2</v>
      </c>
      <c r="D2977" s="819" t="str">
        <f t="shared" ref="D2977" si="2958">B2977&amp;" "&amp;" "&amp;C2977</f>
        <v>SP-189  ダイ</v>
      </c>
      <c r="E2977" s="863" t="s">
        <v>2699</v>
      </c>
      <c r="F2977" s="821" t="s">
        <v>34</v>
      </c>
      <c r="G2977" s="833" t="s">
        <v>19</v>
      </c>
      <c r="H2977" s="822" t="s">
        <v>40</v>
      </c>
      <c r="I2977" s="845"/>
      <c r="J2977" s="845"/>
      <c r="K2977" s="265" t="s">
        <v>21</v>
      </c>
      <c r="L2977" s="257" t="s">
        <v>3</v>
      </c>
      <c r="M2977" s="51" t="s">
        <v>4187</v>
      </c>
      <c r="N2977" s="52" t="s">
        <v>490</v>
      </c>
      <c r="O2977" s="824"/>
      <c r="P2977" s="271"/>
      <c r="Q2977" s="825">
        <v>2410</v>
      </c>
      <c r="R2977" s="826">
        <v>1530</v>
      </c>
      <c r="S2977" s="827">
        <v>1210</v>
      </c>
      <c r="T2977" s="828">
        <v>1230</v>
      </c>
      <c r="U2977" s="829">
        <v>1030</v>
      </c>
      <c r="V2977" s="830">
        <f t="shared" ref="V2977" si="2959">SUM(Q2977:U2978)</f>
        <v>7410</v>
      </c>
      <c r="W2977" s="824" t="s">
        <v>3389</v>
      </c>
      <c r="X2977" s="824"/>
      <c r="Y2977" s="865" t="s">
        <v>5486</v>
      </c>
      <c r="Z2977" s="824"/>
    </row>
    <row r="2978" spans="1:26">
      <c r="A2978" s="817" t="s">
        <v>2695</v>
      </c>
      <c r="B2978" s="817"/>
      <c r="C2978" s="831" t="s">
        <v>2</v>
      </c>
      <c r="D2978" s="819" t="s">
        <v>2</v>
      </c>
      <c r="E2978" s="863" t="s">
        <v>2699</v>
      </c>
      <c r="F2978" s="821" t="s">
        <v>34</v>
      </c>
      <c r="G2978" s="833" t="s">
        <v>19</v>
      </c>
      <c r="H2978" s="822" t="s">
        <v>40</v>
      </c>
      <c r="I2978" s="845"/>
      <c r="J2978" s="845"/>
      <c r="K2978" s="265" t="s">
        <v>21</v>
      </c>
      <c r="L2978" s="257" t="s">
        <v>104</v>
      </c>
      <c r="M2978" s="51" t="s">
        <v>4185</v>
      </c>
      <c r="N2978" s="52" t="s">
        <v>490</v>
      </c>
      <c r="O2978" s="824"/>
      <c r="P2978" s="271"/>
      <c r="Q2978" s="825"/>
      <c r="R2978" s="826"/>
      <c r="S2978" s="827"/>
      <c r="T2978" s="828"/>
      <c r="U2978" s="829"/>
      <c r="V2978" s="830"/>
      <c r="W2978" s="824" t="s">
        <v>3389</v>
      </c>
      <c r="X2978" s="824"/>
      <c r="Y2978" s="859"/>
      <c r="Z2978" s="824"/>
    </row>
    <row r="2979" spans="1:26" ht="13.15" customHeight="1">
      <c r="A2979" s="860" t="s">
        <v>2207</v>
      </c>
      <c r="B2979" s="817" t="s">
        <v>4181</v>
      </c>
      <c r="C2979" s="831" t="s">
        <v>172</v>
      </c>
      <c r="D2979" s="819" t="str">
        <f t="shared" ref="D2979" si="2960">B2979&amp;" "&amp;" "&amp;C2979</f>
        <v>SP-185  ヒュンケル</v>
      </c>
      <c r="E2979" s="863" t="s">
        <v>2699</v>
      </c>
      <c r="F2979" s="856" t="s">
        <v>129</v>
      </c>
      <c r="G2979" s="833" t="s">
        <v>19</v>
      </c>
      <c r="H2979" s="833" t="s">
        <v>19</v>
      </c>
      <c r="I2979" s="845"/>
      <c r="J2979" s="845"/>
      <c r="K2979" s="265" t="s">
        <v>21</v>
      </c>
      <c r="L2979" s="253" t="s">
        <v>3</v>
      </c>
      <c r="M2979" s="51" t="s">
        <v>4183</v>
      </c>
      <c r="N2979" s="52" t="s">
        <v>491</v>
      </c>
      <c r="O2979" s="824"/>
      <c r="P2979" s="271"/>
      <c r="Q2979" s="825">
        <v>2540</v>
      </c>
      <c r="R2979" s="826">
        <v>1510</v>
      </c>
      <c r="S2979" s="827">
        <v>750</v>
      </c>
      <c r="T2979" s="828">
        <v>1110</v>
      </c>
      <c r="U2979" s="829">
        <v>1480</v>
      </c>
      <c r="V2979" s="830">
        <f t="shared" ref="V2979" si="2961">SUM(Q2979:U2980)</f>
        <v>7390</v>
      </c>
      <c r="W2979" s="824" t="s">
        <v>3389</v>
      </c>
      <c r="X2979" s="824"/>
      <c r="Y2979" s="859" t="s">
        <v>5472</v>
      </c>
      <c r="Z2979" s="824"/>
    </row>
    <row r="2980" spans="1:26" ht="13.15" customHeight="1">
      <c r="A2980" s="860" t="s">
        <v>2207</v>
      </c>
      <c r="B2980" s="817"/>
      <c r="C2980" s="831" t="s">
        <v>172</v>
      </c>
      <c r="D2980" s="819" t="s">
        <v>2</v>
      </c>
      <c r="E2980" s="863" t="s">
        <v>2699</v>
      </c>
      <c r="F2980" s="856" t="s">
        <v>129</v>
      </c>
      <c r="G2980" s="833" t="s">
        <v>19</v>
      </c>
      <c r="H2980" s="833" t="s">
        <v>19</v>
      </c>
      <c r="I2980" s="845"/>
      <c r="J2980" s="845"/>
      <c r="K2980" s="265" t="s">
        <v>21</v>
      </c>
      <c r="L2980" s="257" t="s">
        <v>131</v>
      </c>
      <c r="M2980" s="51" t="s">
        <v>4186</v>
      </c>
      <c r="N2980" s="54" t="s">
        <v>4179</v>
      </c>
      <c r="O2980" s="824"/>
      <c r="P2980" s="271"/>
      <c r="Q2980" s="825"/>
      <c r="R2980" s="826"/>
      <c r="S2980" s="827"/>
      <c r="T2980" s="828"/>
      <c r="U2980" s="829"/>
      <c r="V2980" s="830"/>
      <c r="W2980" s="824" t="s">
        <v>3389</v>
      </c>
      <c r="X2980" s="824"/>
      <c r="Y2980" s="859"/>
      <c r="Z2980" s="824"/>
    </row>
    <row r="2981" spans="1:26" ht="13.15" customHeight="1">
      <c r="A2981" s="860" t="s">
        <v>2207</v>
      </c>
      <c r="B2981" s="817" t="s">
        <v>4182</v>
      </c>
      <c r="C2981" s="831" t="s">
        <v>183</v>
      </c>
      <c r="D2981" s="819" t="str">
        <f t="shared" ref="D2981" si="2962">B2981&amp;" "&amp;" "&amp;C2981</f>
        <v>SP-186  マァム</v>
      </c>
      <c r="E2981" s="863" t="s">
        <v>2699</v>
      </c>
      <c r="F2981" s="821" t="s">
        <v>34</v>
      </c>
      <c r="G2981" s="833" t="s">
        <v>19</v>
      </c>
      <c r="H2981" s="833" t="s">
        <v>19</v>
      </c>
      <c r="I2981" s="838" t="s">
        <v>4430</v>
      </c>
      <c r="J2981" s="817">
        <v>1</v>
      </c>
      <c r="K2981" s="414" t="s">
        <v>37</v>
      </c>
      <c r="L2981" s="401" t="s">
        <v>98</v>
      </c>
      <c r="M2981" s="51" t="s">
        <v>4588</v>
      </c>
      <c r="N2981" s="52" t="s">
        <v>490</v>
      </c>
      <c r="O2981" s="824"/>
      <c r="P2981" s="399"/>
      <c r="Q2981" s="825">
        <v>2440</v>
      </c>
      <c r="R2981" s="826">
        <v>1480</v>
      </c>
      <c r="S2981" s="827">
        <v>840</v>
      </c>
      <c r="T2981" s="828">
        <v>1430</v>
      </c>
      <c r="U2981" s="829">
        <v>1190</v>
      </c>
      <c r="V2981" s="830">
        <f t="shared" ref="V2981" si="2963">SUM(Q2981:U2982)</f>
        <v>7380</v>
      </c>
      <c r="W2981" s="824" t="s">
        <v>3389</v>
      </c>
      <c r="X2981" s="824"/>
      <c r="Y2981" s="859" t="s">
        <v>5509</v>
      </c>
      <c r="Z2981" s="824"/>
    </row>
    <row r="2982" spans="1:26" ht="13.15" customHeight="1">
      <c r="A2982" s="860" t="s">
        <v>2207</v>
      </c>
      <c r="B2982" s="817"/>
      <c r="C2982" s="831" t="s">
        <v>183</v>
      </c>
      <c r="D2982" s="819" t="s">
        <v>2</v>
      </c>
      <c r="E2982" s="863" t="s">
        <v>2699</v>
      </c>
      <c r="F2982" s="821" t="s">
        <v>34</v>
      </c>
      <c r="G2982" s="833" t="s">
        <v>19</v>
      </c>
      <c r="H2982" s="833" t="s">
        <v>19</v>
      </c>
      <c r="I2982" s="838" t="s">
        <v>4430</v>
      </c>
      <c r="J2982" s="817">
        <v>1</v>
      </c>
      <c r="K2982" s="413" t="s">
        <v>21</v>
      </c>
      <c r="L2982" s="403" t="s">
        <v>131</v>
      </c>
      <c r="M2982" s="51" t="s">
        <v>4589</v>
      </c>
      <c r="N2982" s="52" t="s">
        <v>491</v>
      </c>
      <c r="O2982" s="824"/>
      <c r="P2982" s="399"/>
      <c r="Q2982" s="825"/>
      <c r="R2982" s="826"/>
      <c r="S2982" s="827"/>
      <c r="T2982" s="828"/>
      <c r="U2982" s="829"/>
      <c r="V2982" s="830"/>
      <c r="W2982" s="824" t="s">
        <v>3389</v>
      </c>
      <c r="X2982" s="824"/>
      <c r="Y2982" s="859"/>
      <c r="Z2982" s="824"/>
    </row>
    <row r="2983" spans="1:26" ht="13.15" customHeight="1">
      <c r="A2983" s="860" t="s">
        <v>2207</v>
      </c>
      <c r="B2983" s="817" t="s">
        <v>4572</v>
      </c>
      <c r="C2983" s="831" t="s">
        <v>42</v>
      </c>
      <c r="D2983" s="819" t="str">
        <f t="shared" ref="D2983" si="2964">B2983&amp;" "&amp;" "&amp;C2983</f>
        <v>SP-187  レオナ</v>
      </c>
      <c r="E2983" s="863" t="s">
        <v>2699</v>
      </c>
      <c r="F2983" s="821" t="s">
        <v>34</v>
      </c>
      <c r="G2983" s="822" t="s">
        <v>40</v>
      </c>
      <c r="H2983" s="843" t="s">
        <v>80</v>
      </c>
      <c r="I2983" s="837" t="s">
        <v>4431</v>
      </c>
      <c r="J2983" s="817">
        <v>2</v>
      </c>
      <c r="K2983" s="11" t="s">
        <v>81</v>
      </c>
      <c r="L2983" s="401" t="s">
        <v>81</v>
      </c>
      <c r="M2983" s="51" t="s">
        <v>4583</v>
      </c>
      <c r="N2983" s="52" t="s">
        <v>490</v>
      </c>
      <c r="O2983" s="824"/>
      <c r="P2983" s="399"/>
      <c r="Q2983" s="825">
        <v>2360</v>
      </c>
      <c r="R2983" s="826">
        <v>860</v>
      </c>
      <c r="S2983" s="827">
        <v>1550</v>
      </c>
      <c r="T2983" s="828">
        <v>1380</v>
      </c>
      <c r="U2983" s="829">
        <v>1200</v>
      </c>
      <c r="V2983" s="830">
        <f t="shared" ref="V2983" si="2965">SUM(Q2983:U2984)</f>
        <v>7350</v>
      </c>
      <c r="W2983" s="824" t="s">
        <v>3389</v>
      </c>
      <c r="X2983" s="824"/>
      <c r="Y2983" s="859" t="s">
        <v>5505</v>
      </c>
      <c r="Z2983" s="824"/>
    </row>
    <row r="2984" spans="1:26" ht="13.15" customHeight="1">
      <c r="A2984" s="860" t="s">
        <v>2207</v>
      </c>
      <c r="B2984" s="817"/>
      <c r="C2984" s="831" t="s">
        <v>42</v>
      </c>
      <c r="D2984" s="819" t="s">
        <v>2</v>
      </c>
      <c r="E2984" s="863" t="s">
        <v>2699</v>
      </c>
      <c r="F2984" s="821" t="s">
        <v>34</v>
      </c>
      <c r="G2984" s="822" t="s">
        <v>40</v>
      </c>
      <c r="H2984" s="843" t="s">
        <v>80</v>
      </c>
      <c r="I2984" s="837" t="s">
        <v>4431</v>
      </c>
      <c r="J2984" s="817">
        <v>2</v>
      </c>
      <c r="K2984" s="413" t="s">
        <v>21</v>
      </c>
      <c r="L2984" s="403" t="s">
        <v>131</v>
      </c>
      <c r="M2984" s="37" t="s">
        <v>4590</v>
      </c>
      <c r="N2984" s="52" t="s">
        <v>491</v>
      </c>
      <c r="O2984" s="824"/>
      <c r="P2984" s="399"/>
      <c r="Q2984" s="825"/>
      <c r="R2984" s="826"/>
      <c r="S2984" s="827"/>
      <c r="T2984" s="828"/>
      <c r="U2984" s="829"/>
      <c r="V2984" s="830"/>
      <c r="W2984" s="824" t="s">
        <v>3389</v>
      </c>
      <c r="X2984" s="824"/>
      <c r="Y2984" s="859"/>
      <c r="Z2984" s="824"/>
    </row>
    <row r="2985" spans="1:26" ht="13.15" customHeight="1">
      <c r="A2985" s="817" t="s">
        <v>2695</v>
      </c>
      <c r="B2985" s="817" t="s">
        <v>4573</v>
      </c>
      <c r="C2985" s="831" t="s">
        <v>3380</v>
      </c>
      <c r="D2985" s="819" t="str">
        <f t="shared" ref="D2985" si="2966">B2985&amp;" "&amp;" "&amp;C2985</f>
        <v>SP-188  バーン (大魔王バーン)</v>
      </c>
      <c r="E2985" s="863" t="s">
        <v>2699</v>
      </c>
      <c r="F2985" s="840" t="s">
        <v>74</v>
      </c>
      <c r="G2985" s="835" t="s">
        <v>88</v>
      </c>
      <c r="H2985" s="835" t="s">
        <v>88</v>
      </c>
      <c r="I2985" s="838" t="s">
        <v>4430</v>
      </c>
      <c r="J2985" s="817">
        <v>2</v>
      </c>
      <c r="K2985" s="414" t="s">
        <v>37</v>
      </c>
      <c r="L2985" s="401" t="s">
        <v>98</v>
      </c>
      <c r="M2985" s="51" t="s">
        <v>4591</v>
      </c>
      <c r="N2985" s="52" t="s">
        <v>490</v>
      </c>
      <c r="O2985" s="824"/>
      <c r="P2985" s="399"/>
      <c r="Q2985" s="825">
        <v>2660</v>
      </c>
      <c r="R2985" s="826">
        <v>810</v>
      </c>
      <c r="S2985" s="827">
        <v>1630</v>
      </c>
      <c r="T2985" s="828">
        <v>1280</v>
      </c>
      <c r="U2985" s="829">
        <v>1050</v>
      </c>
      <c r="V2985" s="830">
        <f t="shared" ref="V2985" si="2967">SUM(Q2985:U2986)</f>
        <v>7430</v>
      </c>
      <c r="W2985" s="824"/>
      <c r="X2985" s="824"/>
      <c r="Y2985" s="859" t="s">
        <v>5474</v>
      </c>
      <c r="Z2985" s="824"/>
    </row>
    <row r="2986" spans="1:26" ht="13.15" customHeight="1">
      <c r="A2986" s="817" t="s">
        <v>2695</v>
      </c>
      <c r="B2986" s="817"/>
      <c r="C2986" s="831" t="s">
        <v>3380</v>
      </c>
      <c r="D2986" s="819" t="s">
        <v>2</v>
      </c>
      <c r="E2986" s="863" t="s">
        <v>2699</v>
      </c>
      <c r="F2986" s="840" t="s">
        <v>74</v>
      </c>
      <c r="G2986" s="835" t="s">
        <v>88</v>
      </c>
      <c r="H2986" s="835" t="s">
        <v>88</v>
      </c>
      <c r="I2986" s="838" t="s">
        <v>4430</v>
      </c>
      <c r="J2986" s="817">
        <v>2</v>
      </c>
      <c r="K2986" s="413" t="s">
        <v>21</v>
      </c>
      <c r="L2986" s="403" t="s">
        <v>330</v>
      </c>
      <c r="M2986" s="51" t="s">
        <v>4592</v>
      </c>
      <c r="N2986" s="52" t="s">
        <v>491</v>
      </c>
      <c r="O2986" s="824"/>
      <c r="P2986" s="399"/>
      <c r="Q2986" s="825"/>
      <c r="R2986" s="826"/>
      <c r="S2986" s="827"/>
      <c r="T2986" s="828"/>
      <c r="U2986" s="829"/>
      <c r="V2986" s="830"/>
      <c r="W2986" s="824"/>
      <c r="X2986" s="824"/>
      <c r="Y2986" s="859"/>
      <c r="Z2986" s="824"/>
    </row>
    <row r="2987" spans="1:26" ht="13.15" customHeight="1">
      <c r="A2987" s="868" t="s">
        <v>4594</v>
      </c>
      <c r="B2987" s="861" t="s">
        <v>4595</v>
      </c>
      <c r="C2987" s="818" t="s">
        <v>76</v>
      </c>
      <c r="D2987" s="869" t="str">
        <f t="shared" ref="D2987" si="2968">B2987&amp;" "&amp;" "&amp;C2987</f>
        <v>SP-190  真・大魔王バーン</v>
      </c>
      <c r="E2987" s="870" t="s">
        <v>2699</v>
      </c>
      <c r="F2987" s="862" t="s">
        <v>74</v>
      </c>
      <c r="G2987" s="883" t="s">
        <v>19</v>
      </c>
      <c r="H2987" s="883" t="s">
        <v>19</v>
      </c>
      <c r="I2987" s="885" t="s">
        <v>82</v>
      </c>
      <c r="J2987" s="861">
        <v>3</v>
      </c>
      <c r="K2987" s="416" t="s">
        <v>21</v>
      </c>
      <c r="L2987" s="415" t="s">
        <v>131</v>
      </c>
      <c r="M2987" s="437" t="s">
        <v>4601</v>
      </c>
      <c r="N2987" s="54" t="s">
        <v>495</v>
      </c>
      <c r="O2987" s="818"/>
      <c r="P2987" s="415"/>
      <c r="Q2987" s="874">
        <v>2500</v>
      </c>
      <c r="R2987" s="875">
        <v>1610</v>
      </c>
      <c r="S2987" s="876">
        <v>620</v>
      </c>
      <c r="T2987" s="877">
        <v>1390</v>
      </c>
      <c r="U2987" s="878">
        <v>1310</v>
      </c>
      <c r="V2987" s="879">
        <f t="shared" ref="V2987" si="2969">SUM(Q2987:U2988)</f>
        <v>7430</v>
      </c>
      <c r="W2987" s="818"/>
      <c r="X2987" s="818"/>
      <c r="Y2987" s="859" t="s">
        <v>5495</v>
      </c>
      <c r="Z2987" s="818"/>
    </row>
    <row r="2988" spans="1:26" ht="13.15" customHeight="1">
      <c r="A2988" s="868" t="s">
        <v>4594</v>
      </c>
      <c r="B2988" s="861"/>
      <c r="C2988" s="818" t="s">
        <v>76</v>
      </c>
      <c r="D2988" s="869" t="s">
        <v>2</v>
      </c>
      <c r="E2988" s="870" t="s">
        <v>2699</v>
      </c>
      <c r="F2988" s="862" t="s">
        <v>74</v>
      </c>
      <c r="G2988" s="883" t="s">
        <v>19</v>
      </c>
      <c r="H2988" s="883" t="s">
        <v>19</v>
      </c>
      <c r="I2988" s="885" t="s">
        <v>82</v>
      </c>
      <c r="J2988" s="861">
        <v>3</v>
      </c>
      <c r="K2988" s="416" t="s">
        <v>21</v>
      </c>
      <c r="L2988" s="415" t="s">
        <v>131</v>
      </c>
      <c r="M2988" s="437" t="s">
        <v>4602</v>
      </c>
      <c r="N2988" s="54" t="s">
        <v>490</v>
      </c>
      <c r="O2988" s="818"/>
      <c r="P2988" s="415"/>
      <c r="Q2988" s="874"/>
      <c r="R2988" s="875"/>
      <c r="S2988" s="876"/>
      <c r="T2988" s="877"/>
      <c r="U2988" s="878"/>
      <c r="V2988" s="879"/>
      <c r="W2988" s="818"/>
      <c r="X2988" s="818"/>
      <c r="Y2988" s="859" t="s">
        <v>5495</v>
      </c>
      <c r="Z2988" s="818"/>
    </row>
    <row r="2989" spans="1:26" ht="13.15" customHeight="1">
      <c r="A2989" s="868" t="s">
        <v>4594</v>
      </c>
      <c r="B2989" s="861" t="s">
        <v>4596</v>
      </c>
      <c r="C2989" s="818" t="s">
        <v>32</v>
      </c>
      <c r="D2989" s="869" t="str">
        <f t="shared" ref="D2989" si="2970">B2989&amp;" "&amp;" "&amp;C2989</f>
        <v>SP-191  バラン</v>
      </c>
      <c r="E2989" s="870" t="s">
        <v>2699</v>
      </c>
      <c r="F2989" s="882" t="s">
        <v>35</v>
      </c>
      <c r="G2989" s="883" t="s">
        <v>19</v>
      </c>
      <c r="H2989" s="872" t="s">
        <v>40</v>
      </c>
      <c r="I2989" s="886" t="s">
        <v>87</v>
      </c>
      <c r="J2989" s="861">
        <v>2</v>
      </c>
      <c r="K2989" s="417" t="s">
        <v>37</v>
      </c>
      <c r="L2989" s="415" t="s">
        <v>98</v>
      </c>
      <c r="M2989" s="437" t="s">
        <v>4497</v>
      </c>
      <c r="N2989" s="54" t="s">
        <v>492</v>
      </c>
      <c r="O2989" s="818"/>
      <c r="P2989" s="415"/>
      <c r="Q2989" s="874">
        <v>2480</v>
      </c>
      <c r="R2989" s="875">
        <v>1490</v>
      </c>
      <c r="S2989" s="876">
        <v>1230</v>
      </c>
      <c r="T2989" s="877">
        <v>1170</v>
      </c>
      <c r="U2989" s="878">
        <v>1010</v>
      </c>
      <c r="V2989" s="879">
        <f t="shared" ref="V2989" si="2971">SUM(Q2989:U2990)</f>
        <v>7380</v>
      </c>
      <c r="W2989" s="824" t="s">
        <v>4687</v>
      </c>
      <c r="X2989" s="818"/>
      <c r="Y2989" s="859" t="s">
        <v>5495</v>
      </c>
      <c r="Z2989" s="818"/>
    </row>
    <row r="2990" spans="1:26" ht="13.15" customHeight="1">
      <c r="A2990" s="868" t="s">
        <v>4594</v>
      </c>
      <c r="B2990" s="861"/>
      <c r="C2990" s="818" t="s">
        <v>32</v>
      </c>
      <c r="D2990" s="869" t="s">
        <v>2</v>
      </c>
      <c r="E2990" s="870" t="s">
        <v>2699</v>
      </c>
      <c r="F2990" s="882" t="s">
        <v>35</v>
      </c>
      <c r="G2990" s="883" t="s">
        <v>19</v>
      </c>
      <c r="H2990" s="872" t="s">
        <v>40</v>
      </c>
      <c r="I2990" s="886" t="s">
        <v>87</v>
      </c>
      <c r="J2990" s="861">
        <v>2</v>
      </c>
      <c r="K2990" s="416" t="s">
        <v>21</v>
      </c>
      <c r="L2990" s="415" t="s">
        <v>104</v>
      </c>
      <c r="M2990" s="437" t="s">
        <v>4607</v>
      </c>
      <c r="N2990" s="54" t="s">
        <v>491</v>
      </c>
      <c r="O2990" s="818"/>
      <c r="P2990" s="415"/>
      <c r="Q2990" s="874"/>
      <c r="R2990" s="875"/>
      <c r="S2990" s="876"/>
      <c r="T2990" s="877"/>
      <c r="U2990" s="878"/>
      <c r="V2990" s="879"/>
      <c r="W2990" s="824" t="s">
        <v>4687</v>
      </c>
      <c r="X2990" s="818"/>
      <c r="Y2990" s="859" t="s">
        <v>5495</v>
      </c>
      <c r="Z2990" s="818"/>
    </row>
    <row r="2991" spans="1:26" ht="13.15" customHeight="1">
      <c r="A2991" s="868" t="s">
        <v>4594</v>
      </c>
      <c r="B2991" s="861" t="s">
        <v>4597</v>
      </c>
      <c r="C2991" s="818" t="s">
        <v>189</v>
      </c>
      <c r="D2991" s="869" t="str">
        <f t="shared" ref="D2991" si="2972">B2991&amp;" "&amp;" "&amp;C2991</f>
        <v>SP-192  アバン</v>
      </c>
      <c r="E2991" s="870" t="s">
        <v>2699</v>
      </c>
      <c r="F2991" s="871" t="s">
        <v>34</v>
      </c>
      <c r="G2991" s="883" t="s">
        <v>19</v>
      </c>
      <c r="H2991" s="883" t="s">
        <v>19</v>
      </c>
      <c r="I2991" s="864" t="s">
        <v>91</v>
      </c>
      <c r="J2991" s="861">
        <v>2</v>
      </c>
      <c r="K2991" s="418" t="s">
        <v>81</v>
      </c>
      <c r="L2991" s="415" t="s">
        <v>81</v>
      </c>
      <c r="M2991" s="437" t="s">
        <v>4600</v>
      </c>
      <c r="N2991" s="54" t="s">
        <v>492</v>
      </c>
      <c r="O2991" s="818"/>
      <c r="P2991" s="415"/>
      <c r="Q2991" s="874">
        <v>2420</v>
      </c>
      <c r="R2991" s="875">
        <v>1510</v>
      </c>
      <c r="S2991" s="876">
        <v>990</v>
      </c>
      <c r="T2991" s="877">
        <v>1240</v>
      </c>
      <c r="U2991" s="878">
        <v>1200</v>
      </c>
      <c r="V2991" s="879">
        <f t="shared" ref="V2991" si="2973">SUM(Q2991:U2992)</f>
        <v>7360</v>
      </c>
      <c r="W2991" s="818"/>
      <c r="X2991" s="818"/>
      <c r="Y2991" s="859" t="s">
        <v>5495</v>
      </c>
      <c r="Z2991" s="818"/>
    </row>
    <row r="2992" spans="1:26" ht="13.15" customHeight="1">
      <c r="A2992" s="868" t="s">
        <v>4594</v>
      </c>
      <c r="B2992" s="861"/>
      <c r="C2992" s="818" t="s">
        <v>189</v>
      </c>
      <c r="D2992" s="869" t="s">
        <v>2</v>
      </c>
      <c r="E2992" s="870" t="s">
        <v>2699</v>
      </c>
      <c r="F2992" s="871" t="s">
        <v>34</v>
      </c>
      <c r="G2992" s="883" t="s">
        <v>19</v>
      </c>
      <c r="H2992" s="883" t="s">
        <v>19</v>
      </c>
      <c r="I2992" s="864" t="s">
        <v>91</v>
      </c>
      <c r="J2992" s="861">
        <v>2</v>
      </c>
      <c r="K2992" s="416" t="s">
        <v>21</v>
      </c>
      <c r="L2992" s="415" t="s">
        <v>104</v>
      </c>
      <c r="M2992" s="437" t="s">
        <v>4603</v>
      </c>
      <c r="N2992" s="54" t="s">
        <v>491</v>
      </c>
      <c r="O2992" s="818"/>
      <c r="P2992" s="415"/>
      <c r="Q2992" s="874"/>
      <c r="R2992" s="875"/>
      <c r="S2992" s="876"/>
      <c r="T2992" s="877"/>
      <c r="U2992" s="878"/>
      <c r="V2992" s="879"/>
      <c r="W2992" s="818"/>
      <c r="X2992" s="818"/>
      <c r="Y2992" s="859" t="s">
        <v>5495</v>
      </c>
      <c r="Z2992" s="818"/>
    </row>
    <row r="2993" spans="1:26" ht="13.15" customHeight="1">
      <c r="A2993" s="868" t="s">
        <v>4594</v>
      </c>
      <c r="B2993" s="861" t="s">
        <v>4598</v>
      </c>
      <c r="C2993" s="818" t="s">
        <v>2</v>
      </c>
      <c r="D2993" s="869" t="str">
        <f t="shared" ref="D2993" si="2974">B2993&amp;" "&amp;" "&amp;C2993</f>
        <v>SP-193  ダイ</v>
      </c>
      <c r="E2993" s="870" t="s">
        <v>2699</v>
      </c>
      <c r="F2993" s="871" t="s">
        <v>34</v>
      </c>
      <c r="G2993" s="883" t="s">
        <v>19</v>
      </c>
      <c r="H2993" s="872" t="s">
        <v>40</v>
      </c>
      <c r="I2993" s="880" t="s">
        <v>90</v>
      </c>
      <c r="J2993" s="861">
        <v>2</v>
      </c>
      <c r="K2993" s="416" t="s">
        <v>21</v>
      </c>
      <c r="L2993" s="415" t="s">
        <v>131</v>
      </c>
      <c r="M2993" s="437" t="s">
        <v>4604</v>
      </c>
      <c r="N2993" s="54" t="s">
        <v>496</v>
      </c>
      <c r="O2993" s="818"/>
      <c r="P2993" s="415"/>
      <c r="Q2993" s="874">
        <v>2320</v>
      </c>
      <c r="R2993" s="875">
        <v>1570</v>
      </c>
      <c r="S2993" s="876">
        <v>1180</v>
      </c>
      <c r="T2993" s="877">
        <v>1330</v>
      </c>
      <c r="U2993" s="878">
        <v>1010</v>
      </c>
      <c r="V2993" s="879">
        <f t="shared" ref="V2993" si="2975">SUM(Q2993:U2994)</f>
        <v>7410</v>
      </c>
      <c r="W2993" s="824" t="s">
        <v>3389</v>
      </c>
      <c r="X2993" s="818"/>
      <c r="Y2993" s="859" t="s">
        <v>5495</v>
      </c>
      <c r="Z2993" s="818"/>
    </row>
    <row r="2994" spans="1:26" ht="13.15" customHeight="1">
      <c r="A2994" s="868" t="s">
        <v>4594</v>
      </c>
      <c r="B2994" s="861"/>
      <c r="C2994" s="818" t="s">
        <v>2</v>
      </c>
      <c r="D2994" s="869" t="s">
        <v>2</v>
      </c>
      <c r="E2994" s="870" t="s">
        <v>2699</v>
      </c>
      <c r="F2994" s="871" t="s">
        <v>34</v>
      </c>
      <c r="G2994" s="883" t="s">
        <v>19</v>
      </c>
      <c r="H2994" s="872" t="s">
        <v>40</v>
      </c>
      <c r="I2994" s="880" t="s">
        <v>90</v>
      </c>
      <c r="J2994" s="861">
        <v>2</v>
      </c>
      <c r="K2994" s="416" t="s">
        <v>21</v>
      </c>
      <c r="L2994" s="415" t="s">
        <v>105</v>
      </c>
      <c r="M2994" s="437" t="s">
        <v>844</v>
      </c>
      <c r="N2994" s="54" t="s">
        <v>490</v>
      </c>
      <c r="O2994" s="818"/>
      <c r="P2994" s="415"/>
      <c r="Q2994" s="874"/>
      <c r="R2994" s="875"/>
      <c r="S2994" s="876"/>
      <c r="T2994" s="877"/>
      <c r="U2994" s="878"/>
      <c r="V2994" s="879"/>
      <c r="W2994" s="824" t="s">
        <v>3389</v>
      </c>
      <c r="X2994" s="818"/>
      <c r="Y2994" s="859" t="s">
        <v>5495</v>
      </c>
      <c r="Z2994" s="818"/>
    </row>
    <row r="2995" spans="1:26" ht="13.15" customHeight="1">
      <c r="A2995" s="868" t="s">
        <v>4594</v>
      </c>
      <c r="B2995" s="861" t="s">
        <v>4599</v>
      </c>
      <c r="C2995" s="818" t="s">
        <v>42</v>
      </c>
      <c r="D2995" s="869" t="str">
        <f t="shared" ref="D2995" si="2976">B2995&amp;" "&amp;" "&amp;C2995</f>
        <v>SP-194  レオナ</v>
      </c>
      <c r="E2995" s="870" t="s">
        <v>2699</v>
      </c>
      <c r="F2995" s="871" t="s">
        <v>34</v>
      </c>
      <c r="G2995" s="872" t="s">
        <v>40</v>
      </c>
      <c r="H2995" s="873" t="s">
        <v>80</v>
      </c>
      <c r="I2995" s="884" t="s">
        <v>93</v>
      </c>
      <c r="J2995" s="861">
        <v>3</v>
      </c>
      <c r="K2995" s="416" t="s">
        <v>21</v>
      </c>
      <c r="L2995" s="415" t="s">
        <v>3</v>
      </c>
      <c r="M2995" s="437" t="s">
        <v>4606</v>
      </c>
      <c r="N2995" s="54" t="s">
        <v>491</v>
      </c>
      <c r="O2995" s="818"/>
      <c r="P2995" s="415"/>
      <c r="Q2995" s="874">
        <v>2420</v>
      </c>
      <c r="R2995" s="875">
        <v>800</v>
      </c>
      <c r="S2995" s="876">
        <v>1530</v>
      </c>
      <c r="T2995" s="877">
        <v>1350</v>
      </c>
      <c r="U2995" s="878">
        <v>1250</v>
      </c>
      <c r="V2995" s="879">
        <f t="shared" ref="V2995" si="2977">SUM(Q2995:U2996)</f>
        <v>7350</v>
      </c>
      <c r="W2995" s="824" t="s">
        <v>3389</v>
      </c>
      <c r="X2995" s="818"/>
      <c r="Y2995" s="859" t="s">
        <v>5521</v>
      </c>
      <c r="Z2995" s="818"/>
    </row>
    <row r="2996" spans="1:26" ht="13.15" customHeight="1">
      <c r="A2996" s="868" t="s">
        <v>4594</v>
      </c>
      <c r="B2996" s="861"/>
      <c r="C2996" s="818" t="s">
        <v>42</v>
      </c>
      <c r="D2996" s="869" t="s">
        <v>2</v>
      </c>
      <c r="E2996" s="870" t="s">
        <v>2699</v>
      </c>
      <c r="F2996" s="871" t="s">
        <v>34</v>
      </c>
      <c r="G2996" s="872" t="s">
        <v>40</v>
      </c>
      <c r="H2996" s="873" t="s">
        <v>80</v>
      </c>
      <c r="I2996" s="884" t="s">
        <v>93</v>
      </c>
      <c r="J2996" s="861">
        <v>3</v>
      </c>
      <c r="K2996" s="416" t="s">
        <v>21</v>
      </c>
      <c r="L2996" s="415" t="s">
        <v>106</v>
      </c>
      <c r="M2996" s="437" t="s">
        <v>4605</v>
      </c>
      <c r="N2996" s="54" t="s">
        <v>491</v>
      </c>
      <c r="O2996" s="818"/>
      <c r="P2996" s="415"/>
      <c r="Q2996" s="874"/>
      <c r="R2996" s="875"/>
      <c r="S2996" s="876"/>
      <c r="T2996" s="877"/>
      <c r="U2996" s="878"/>
      <c r="V2996" s="879"/>
      <c r="W2996" s="824" t="s">
        <v>3389</v>
      </c>
      <c r="X2996" s="818"/>
      <c r="Y2996" s="859"/>
      <c r="Z2996" s="818"/>
    </row>
    <row r="2997" spans="1:26">
      <c r="A2997" s="860" t="s">
        <v>2207</v>
      </c>
      <c r="B2997" s="861" t="s">
        <v>4711</v>
      </c>
      <c r="C2997" s="831" t="s">
        <v>2</v>
      </c>
      <c r="D2997" s="819" t="str">
        <f t="shared" ref="D2997" si="2978">B2997&amp;" "&amp;" "&amp;C2997</f>
        <v>SP-195  ダイ</v>
      </c>
      <c r="E2997" s="863" t="s">
        <v>2699</v>
      </c>
      <c r="F2997" s="821" t="s">
        <v>34</v>
      </c>
      <c r="G2997" s="833" t="s">
        <v>19</v>
      </c>
      <c r="H2997" s="833" t="s">
        <v>19</v>
      </c>
      <c r="I2997" s="837" t="s">
        <v>4431</v>
      </c>
      <c r="J2997" s="817">
        <v>2</v>
      </c>
      <c r="K2997" s="472" t="s">
        <v>21</v>
      </c>
      <c r="L2997" s="471" t="s">
        <v>3</v>
      </c>
      <c r="M2997" s="51" t="s">
        <v>4814</v>
      </c>
      <c r="N2997" s="54" t="s">
        <v>491</v>
      </c>
      <c r="O2997" s="824"/>
      <c r="P2997" s="470"/>
      <c r="Q2997" s="825">
        <v>2490</v>
      </c>
      <c r="R2997" s="826">
        <v>1480</v>
      </c>
      <c r="S2997" s="827">
        <v>960</v>
      </c>
      <c r="T2997" s="828">
        <v>1330</v>
      </c>
      <c r="U2997" s="829">
        <v>1140</v>
      </c>
      <c r="V2997" s="830">
        <f t="shared" ref="V2997" si="2979">SUM(Q2997:U2998)</f>
        <v>7400</v>
      </c>
      <c r="W2997" s="824" t="s">
        <v>3389</v>
      </c>
      <c r="X2997" s="824"/>
      <c r="Y2997" s="859" t="s">
        <v>5500</v>
      </c>
      <c r="Z2997" s="824"/>
    </row>
    <row r="2998" spans="1:26">
      <c r="A2998" s="860" t="s">
        <v>2207</v>
      </c>
      <c r="B2998" s="861"/>
      <c r="C2998" s="831" t="s">
        <v>2</v>
      </c>
      <c r="D2998" s="819" t="s">
        <v>2</v>
      </c>
      <c r="E2998" s="863" t="s">
        <v>2699</v>
      </c>
      <c r="F2998" s="821" t="s">
        <v>34</v>
      </c>
      <c r="G2998" s="833" t="s">
        <v>19</v>
      </c>
      <c r="H2998" s="833" t="s">
        <v>19</v>
      </c>
      <c r="I2998" s="837" t="s">
        <v>4431</v>
      </c>
      <c r="J2998" s="817">
        <v>2</v>
      </c>
      <c r="K2998" s="417" t="s">
        <v>37</v>
      </c>
      <c r="L2998" s="471" t="s">
        <v>98</v>
      </c>
      <c r="M2998" s="51" t="s">
        <v>4815</v>
      </c>
      <c r="N2998" s="52" t="s">
        <v>490</v>
      </c>
      <c r="O2998" s="824"/>
      <c r="P2998" s="470"/>
      <c r="Q2998" s="825"/>
      <c r="R2998" s="826"/>
      <c r="S2998" s="827"/>
      <c r="T2998" s="828"/>
      <c r="U2998" s="829"/>
      <c r="V2998" s="830"/>
      <c r="W2998" s="824" t="s">
        <v>3389</v>
      </c>
      <c r="X2998" s="824"/>
      <c r="Y2998" s="859"/>
      <c r="Z2998" s="824"/>
    </row>
    <row r="2999" spans="1:26">
      <c r="A2999" s="817" t="s">
        <v>2695</v>
      </c>
      <c r="B2999" s="861" t="s">
        <v>4898</v>
      </c>
      <c r="C2999" s="831" t="s">
        <v>172</v>
      </c>
      <c r="D2999" s="819" t="str">
        <f t="shared" ref="D2999" si="2980">B2999&amp;" "&amp;" "&amp;C2999</f>
        <v>SP-196  ヒュンケル</v>
      </c>
      <c r="E2999" s="863" t="s">
        <v>2699</v>
      </c>
      <c r="F2999" s="821" t="s">
        <v>34</v>
      </c>
      <c r="G2999" s="833" t="s">
        <v>19</v>
      </c>
      <c r="H2999" s="833" t="s">
        <v>19</v>
      </c>
      <c r="I2999" s="845"/>
      <c r="J2999" s="845"/>
      <c r="K2999" s="497" t="s">
        <v>21</v>
      </c>
      <c r="L2999" s="489" t="s">
        <v>3</v>
      </c>
      <c r="M2999" s="51" t="s">
        <v>4905</v>
      </c>
      <c r="N2999" s="54" t="s">
        <v>491</v>
      </c>
      <c r="O2999" s="824"/>
      <c r="P2999" s="486"/>
      <c r="Q2999" s="825">
        <v>2500</v>
      </c>
      <c r="R2999" s="826">
        <v>1420</v>
      </c>
      <c r="S2999" s="827">
        <v>870</v>
      </c>
      <c r="T2999" s="828">
        <v>1210</v>
      </c>
      <c r="U2999" s="829">
        <v>1390</v>
      </c>
      <c r="V2999" s="830">
        <f t="shared" ref="V2999" si="2981">SUM(Q2999:U3000)</f>
        <v>7390</v>
      </c>
      <c r="W2999" s="824" t="s">
        <v>3389</v>
      </c>
      <c r="X2999" s="824"/>
      <c r="Y2999" s="859" t="s">
        <v>5467</v>
      </c>
      <c r="Z2999" s="824"/>
    </row>
    <row r="3000" spans="1:26">
      <c r="A3000" s="817" t="s">
        <v>2695</v>
      </c>
      <c r="B3000" s="861"/>
      <c r="C3000" s="831" t="s">
        <v>172</v>
      </c>
      <c r="D3000" s="819" t="s">
        <v>2</v>
      </c>
      <c r="E3000" s="863" t="s">
        <v>2699</v>
      </c>
      <c r="F3000" s="821" t="s">
        <v>34</v>
      </c>
      <c r="G3000" s="833" t="s">
        <v>19</v>
      </c>
      <c r="H3000" s="833" t="s">
        <v>19</v>
      </c>
      <c r="I3000" s="845"/>
      <c r="J3000" s="845"/>
      <c r="K3000" s="497" t="s">
        <v>21</v>
      </c>
      <c r="L3000" s="489" t="s">
        <v>105</v>
      </c>
      <c r="M3000" s="51" t="s">
        <v>4901</v>
      </c>
      <c r="N3000" s="54" t="s">
        <v>491</v>
      </c>
      <c r="O3000" s="824"/>
      <c r="P3000" s="486"/>
      <c r="Q3000" s="825"/>
      <c r="R3000" s="826"/>
      <c r="S3000" s="827"/>
      <c r="T3000" s="828"/>
      <c r="U3000" s="829"/>
      <c r="V3000" s="830"/>
      <c r="W3000" s="824" t="s">
        <v>3389</v>
      </c>
      <c r="X3000" s="824"/>
      <c r="Y3000" s="859"/>
      <c r="Z3000" s="824"/>
    </row>
    <row r="3001" spans="1:26">
      <c r="A3001" s="860" t="s">
        <v>2207</v>
      </c>
      <c r="B3001" s="861" t="s">
        <v>4899</v>
      </c>
      <c r="C3001" s="818" t="s">
        <v>1355</v>
      </c>
      <c r="D3001" s="819" t="str">
        <f t="shared" ref="D3001" si="2982">B3001&amp;" "&amp;" "&amp;C3001</f>
        <v>SP-197  マトリフ</v>
      </c>
      <c r="E3001" s="863" t="s">
        <v>2699</v>
      </c>
      <c r="F3001" s="821" t="s">
        <v>34</v>
      </c>
      <c r="G3001" s="822" t="s">
        <v>40</v>
      </c>
      <c r="H3001" s="822" t="s">
        <v>40</v>
      </c>
      <c r="I3001" s="845"/>
      <c r="J3001" s="845"/>
      <c r="K3001" s="497" t="s">
        <v>21</v>
      </c>
      <c r="L3001" s="489" t="s">
        <v>131</v>
      </c>
      <c r="M3001" s="51" t="s">
        <v>4902</v>
      </c>
      <c r="N3001" s="54" t="s">
        <v>491</v>
      </c>
      <c r="O3001" s="824"/>
      <c r="P3001" s="486"/>
      <c r="Q3001" s="825">
        <v>2480</v>
      </c>
      <c r="R3001" s="826">
        <v>1110</v>
      </c>
      <c r="S3001" s="827">
        <v>1420</v>
      </c>
      <c r="T3001" s="828">
        <v>1120</v>
      </c>
      <c r="U3001" s="829">
        <v>1210</v>
      </c>
      <c r="V3001" s="830">
        <f t="shared" ref="V3001" si="2983">SUM(Q3001:U3002)</f>
        <v>7340</v>
      </c>
      <c r="W3001" s="818"/>
      <c r="X3001" s="824"/>
      <c r="Y3001" s="859" t="s">
        <v>5508</v>
      </c>
      <c r="Z3001" s="824"/>
    </row>
    <row r="3002" spans="1:26">
      <c r="A3002" s="860" t="s">
        <v>2207</v>
      </c>
      <c r="B3002" s="861"/>
      <c r="C3002" s="818" t="s">
        <v>1355</v>
      </c>
      <c r="D3002" s="819" t="s">
        <v>2</v>
      </c>
      <c r="E3002" s="863" t="s">
        <v>2699</v>
      </c>
      <c r="F3002" s="821" t="s">
        <v>34</v>
      </c>
      <c r="G3002" s="822" t="s">
        <v>40</v>
      </c>
      <c r="H3002" s="822" t="s">
        <v>40</v>
      </c>
      <c r="I3002" s="845"/>
      <c r="J3002" s="845"/>
      <c r="K3002" s="417" t="s">
        <v>37</v>
      </c>
      <c r="L3002" s="489" t="s">
        <v>98</v>
      </c>
      <c r="M3002" s="51" t="s">
        <v>4903</v>
      </c>
      <c r="N3002" s="52" t="s">
        <v>490</v>
      </c>
      <c r="O3002" s="824"/>
      <c r="P3002" s="486"/>
      <c r="Q3002" s="825"/>
      <c r="R3002" s="826"/>
      <c r="S3002" s="827"/>
      <c r="T3002" s="828"/>
      <c r="U3002" s="829"/>
      <c r="V3002" s="830"/>
      <c r="W3002" s="818"/>
      <c r="X3002" s="824"/>
      <c r="Y3002" s="859"/>
      <c r="Z3002" s="824"/>
    </row>
    <row r="3003" spans="1:26">
      <c r="A3003" s="860" t="s">
        <v>2207</v>
      </c>
      <c r="B3003" s="861" t="s">
        <v>4900</v>
      </c>
      <c r="C3003" s="831" t="s">
        <v>38</v>
      </c>
      <c r="D3003" s="819" t="str">
        <f t="shared" ref="D3003" si="2984">B3003&amp;" "&amp;" "&amp;C3003</f>
        <v>SP-198  ポップ</v>
      </c>
      <c r="E3003" s="863" t="s">
        <v>2699</v>
      </c>
      <c r="F3003" s="821" t="s">
        <v>34</v>
      </c>
      <c r="G3003" s="822" t="s">
        <v>40</v>
      </c>
      <c r="H3003" s="822" t="s">
        <v>40</v>
      </c>
      <c r="I3003" s="845"/>
      <c r="J3003" s="845"/>
      <c r="K3003" s="417" t="s">
        <v>37</v>
      </c>
      <c r="L3003" s="489" t="s">
        <v>98</v>
      </c>
      <c r="M3003" s="51" t="s">
        <v>4930</v>
      </c>
      <c r="N3003" s="52" t="s">
        <v>490</v>
      </c>
      <c r="O3003" s="824"/>
      <c r="P3003" s="486"/>
      <c r="Q3003" s="825">
        <v>2470</v>
      </c>
      <c r="R3003" s="826">
        <v>1010</v>
      </c>
      <c r="S3003" s="827">
        <v>1440</v>
      </c>
      <c r="T3003" s="828">
        <v>1310</v>
      </c>
      <c r="U3003" s="829">
        <v>1150</v>
      </c>
      <c r="V3003" s="830">
        <f t="shared" ref="V3003" si="2985">SUM(Q3003:U3004)</f>
        <v>7380</v>
      </c>
      <c r="W3003" s="824" t="s">
        <v>3389</v>
      </c>
      <c r="X3003" s="824"/>
      <c r="Y3003" s="859" t="s">
        <v>5505</v>
      </c>
      <c r="Z3003" s="824"/>
    </row>
    <row r="3004" spans="1:26">
      <c r="A3004" s="860" t="s">
        <v>2207</v>
      </c>
      <c r="B3004" s="861"/>
      <c r="C3004" s="831" t="s">
        <v>38</v>
      </c>
      <c r="D3004" s="819" t="s">
        <v>2</v>
      </c>
      <c r="E3004" s="863" t="s">
        <v>2699</v>
      </c>
      <c r="F3004" s="821" t="s">
        <v>34</v>
      </c>
      <c r="G3004" s="822" t="s">
        <v>40</v>
      </c>
      <c r="H3004" s="822" t="s">
        <v>40</v>
      </c>
      <c r="I3004" s="845"/>
      <c r="J3004" s="845"/>
      <c r="K3004" s="497" t="s">
        <v>21</v>
      </c>
      <c r="L3004" s="489" t="s">
        <v>98</v>
      </c>
      <c r="M3004" s="51" t="s">
        <v>4904</v>
      </c>
      <c r="N3004" s="54" t="s">
        <v>491</v>
      </c>
      <c r="O3004" s="824"/>
      <c r="P3004" s="486"/>
      <c r="Q3004" s="825"/>
      <c r="R3004" s="826"/>
      <c r="S3004" s="827"/>
      <c r="T3004" s="828"/>
      <c r="U3004" s="829"/>
      <c r="V3004" s="830"/>
      <c r="W3004" s="824" t="s">
        <v>3389</v>
      </c>
      <c r="X3004" s="824"/>
      <c r="Y3004" s="859"/>
      <c r="Z3004" s="824"/>
    </row>
    <row r="3005" spans="1:26" ht="13.15" customHeight="1">
      <c r="A3005" s="860" t="s">
        <v>2207</v>
      </c>
      <c r="B3005" s="861" t="s">
        <v>5374</v>
      </c>
      <c r="C3005" s="818" t="s">
        <v>32</v>
      </c>
      <c r="D3005" s="869" t="str">
        <f t="shared" ref="D3005" si="2986">B3005&amp;" "&amp;" "&amp;C3005</f>
        <v>SP-199  バラン</v>
      </c>
      <c r="E3005" s="870" t="s">
        <v>2699</v>
      </c>
      <c r="F3005" s="882" t="s">
        <v>35</v>
      </c>
      <c r="G3005" s="883" t="s">
        <v>19</v>
      </c>
      <c r="H3005" s="872" t="s">
        <v>40</v>
      </c>
      <c r="I3005" s="884" t="s">
        <v>93</v>
      </c>
      <c r="J3005" s="861">
        <v>3</v>
      </c>
      <c r="K3005" s="416" t="s">
        <v>21</v>
      </c>
      <c r="L3005" s="682" t="s">
        <v>131</v>
      </c>
      <c r="M3005" s="437" t="s">
        <v>5407</v>
      </c>
      <c r="N3005" s="54" t="s">
        <v>491</v>
      </c>
      <c r="O3005" s="818"/>
      <c r="P3005" s="682"/>
      <c r="Q3005" s="874">
        <v>2620</v>
      </c>
      <c r="R3005" s="875">
        <v>1570</v>
      </c>
      <c r="S3005" s="876">
        <v>1270</v>
      </c>
      <c r="T3005" s="877">
        <v>1270</v>
      </c>
      <c r="U3005" s="878">
        <v>950</v>
      </c>
      <c r="V3005" s="879">
        <f t="shared" ref="V3005" si="2987">SUM(Q3005:U3006)</f>
        <v>7680</v>
      </c>
      <c r="W3005" s="824" t="s">
        <v>4687</v>
      </c>
      <c r="X3005" s="818"/>
      <c r="Y3005" s="859" t="s">
        <v>5511</v>
      </c>
      <c r="Z3005" s="818"/>
    </row>
    <row r="3006" spans="1:26" ht="13.15" customHeight="1">
      <c r="A3006" s="860" t="s">
        <v>2207</v>
      </c>
      <c r="B3006" s="861"/>
      <c r="C3006" s="818" t="s">
        <v>32</v>
      </c>
      <c r="D3006" s="869" t="s">
        <v>2</v>
      </c>
      <c r="E3006" s="870" t="s">
        <v>2699</v>
      </c>
      <c r="F3006" s="882" t="s">
        <v>35</v>
      </c>
      <c r="G3006" s="883" t="s">
        <v>19</v>
      </c>
      <c r="H3006" s="872" t="s">
        <v>40</v>
      </c>
      <c r="I3006" s="884" t="s">
        <v>93</v>
      </c>
      <c r="J3006" s="861">
        <v>3</v>
      </c>
      <c r="K3006" s="416" t="s">
        <v>21</v>
      </c>
      <c r="L3006" s="682" t="s">
        <v>105</v>
      </c>
      <c r="M3006" s="437" t="s">
        <v>5408</v>
      </c>
      <c r="N3006" s="52" t="s">
        <v>490</v>
      </c>
      <c r="O3006" s="818"/>
      <c r="P3006" s="682"/>
      <c r="Q3006" s="874"/>
      <c r="R3006" s="875"/>
      <c r="S3006" s="876"/>
      <c r="T3006" s="877"/>
      <c r="U3006" s="878"/>
      <c r="V3006" s="879"/>
      <c r="W3006" s="824" t="s">
        <v>4687</v>
      </c>
      <c r="X3006" s="818"/>
      <c r="Y3006" s="859"/>
      <c r="Z3006" s="818"/>
    </row>
    <row r="3007" spans="1:26" ht="13.15" customHeight="1">
      <c r="A3007" s="860" t="s">
        <v>2207</v>
      </c>
      <c r="B3007" s="861" t="s">
        <v>5375</v>
      </c>
      <c r="C3007" s="818" t="s">
        <v>2</v>
      </c>
      <c r="D3007" s="869" t="str">
        <f t="shared" ref="D3007" si="2988">B3007&amp;" "&amp;" "&amp;C3007</f>
        <v>SP-200  ダイ</v>
      </c>
      <c r="E3007" s="870" t="s">
        <v>2699</v>
      </c>
      <c r="F3007" s="871" t="s">
        <v>34</v>
      </c>
      <c r="G3007" s="883" t="s">
        <v>19</v>
      </c>
      <c r="H3007" s="883" t="s">
        <v>19</v>
      </c>
      <c r="I3007" s="880" t="s">
        <v>90</v>
      </c>
      <c r="J3007" s="861">
        <v>2</v>
      </c>
      <c r="K3007" s="416" t="s">
        <v>21</v>
      </c>
      <c r="L3007" s="682" t="s">
        <v>131</v>
      </c>
      <c r="M3007" s="437" t="s">
        <v>5409</v>
      </c>
      <c r="N3007" s="54" t="s">
        <v>491</v>
      </c>
      <c r="O3007" s="818"/>
      <c r="P3007" s="682"/>
      <c r="Q3007" s="874">
        <v>2600</v>
      </c>
      <c r="R3007" s="875">
        <v>1590</v>
      </c>
      <c r="S3007" s="876">
        <v>1080</v>
      </c>
      <c r="T3007" s="877">
        <v>1310</v>
      </c>
      <c r="U3007" s="878">
        <v>1120</v>
      </c>
      <c r="V3007" s="879">
        <f t="shared" ref="V3007" si="2989">SUM(Q3007:U3008)</f>
        <v>7700</v>
      </c>
      <c r="W3007" s="824" t="s">
        <v>3389</v>
      </c>
      <c r="X3007" s="818"/>
      <c r="Y3007" s="859" t="s">
        <v>5506</v>
      </c>
      <c r="Z3007" s="818"/>
    </row>
    <row r="3008" spans="1:26" ht="13.15" customHeight="1">
      <c r="A3008" s="860" t="s">
        <v>2207</v>
      </c>
      <c r="B3008" s="861"/>
      <c r="C3008" s="818" t="s">
        <v>2</v>
      </c>
      <c r="D3008" s="869" t="s">
        <v>2</v>
      </c>
      <c r="E3008" s="870" t="s">
        <v>2699</v>
      </c>
      <c r="F3008" s="871" t="s">
        <v>34</v>
      </c>
      <c r="G3008" s="883" t="s">
        <v>19</v>
      </c>
      <c r="H3008" s="883" t="s">
        <v>19</v>
      </c>
      <c r="I3008" s="880" t="s">
        <v>90</v>
      </c>
      <c r="J3008" s="861">
        <v>2</v>
      </c>
      <c r="K3008" s="416" t="s">
        <v>21</v>
      </c>
      <c r="L3008" s="680" t="s">
        <v>2777</v>
      </c>
      <c r="M3008" s="437" t="s">
        <v>5419</v>
      </c>
      <c r="N3008" s="54" t="s">
        <v>490</v>
      </c>
      <c r="O3008" s="818"/>
      <c r="P3008" s="682"/>
      <c r="Q3008" s="874"/>
      <c r="R3008" s="875"/>
      <c r="S3008" s="876"/>
      <c r="T3008" s="877"/>
      <c r="U3008" s="878"/>
      <c r="V3008" s="879"/>
      <c r="W3008" s="824" t="s">
        <v>3389</v>
      </c>
      <c r="X3008" s="818"/>
      <c r="Y3008" s="859"/>
      <c r="Z3008" s="818"/>
    </row>
    <row r="3009" spans="1:26" ht="13.15" customHeight="1">
      <c r="A3009" s="817" t="s">
        <v>2695</v>
      </c>
      <c r="B3009" s="861" t="s">
        <v>5376</v>
      </c>
      <c r="C3009" s="831" t="s">
        <v>3368</v>
      </c>
      <c r="D3009" s="819" t="str">
        <f t="shared" ref="D3009" si="2990">B3009&amp;" "&amp;" "&amp;C3009</f>
        <v>SP-201  ダイ (竜魔人ダイ)</v>
      </c>
      <c r="E3009" s="881" t="s">
        <v>2701</v>
      </c>
      <c r="F3009" s="821" t="s">
        <v>34</v>
      </c>
      <c r="G3009" s="833" t="s">
        <v>19</v>
      </c>
      <c r="H3009" s="822" t="s">
        <v>40</v>
      </c>
      <c r="I3009" s="838" t="s">
        <v>4430</v>
      </c>
      <c r="J3009" s="845">
        <v>3</v>
      </c>
      <c r="K3009" s="692" t="s">
        <v>37</v>
      </c>
      <c r="L3009" s="680" t="s">
        <v>98</v>
      </c>
      <c r="M3009" s="51" t="s">
        <v>5394</v>
      </c>
      <c r="N3009" s="53" t="s">
        <v>492</v>
      </c>
      <c r="O3009" s="824"/>
      <c r="P3009" s="681"/>
      <c r="Q3009" s="825">
        <v>2620</v>
      </c>
      <c r="R3009" s="826">
        <v>1570</v>
      </c>
      <c r="S3009" s="827">
        <v>1250</v>
      </c>
      <c r="T3009" s="828">
        <v>1310</v>
      </c>
      <c r="U3009" s="829">
        <v>1080</v>
      </c>
      <c r="V3009" s="830">
        <f t="shared" ref="V3009" si="2991">SUM(Q3009:U3010)</f>
        <v>7830</v>
      </c>
      <c r="W3009" s="824" t="s">
        <v>3389</v>
      </c>
      <c r="X3009" s="824"/>
      <c r="Y3009" s="859" t="s">
        <v>5468</v>
      </c>
      <c r="Z3009" s="824"/>
    </row>
    <row r="3010" spans="1:26" ht="13.15" customHeight="1">
      <c r="A3010" s="817" t="s">
        <v>2695</v>
      </c>
      <c r="B3010" s="861"/>
      <c r="C3010" s="831" t="s">
        <v>3368</v>
      </c>
      <c r="D3010" s="819" t="s">
        <v>2</v>
      </c>
      <c r="E3010" s="881" t="s">
        <v>2701</v>
      </c>
      <c r="F3010" s="821" t="s">
        <v>34</v>
      </c>
      <c r="G3010" s="833" t="s">
        <v>19</v>
      </c>
      <c r="H3010" s="822" t="s">
        <v>40</v>
      </c>
      <c r="I3010" s="838" t="s">
        <v>4430</v>
      </c>
      <c r="J3010" s="845">
        <v>3</v>
      </c>
      <c r="K3010" s="690" t="s">
        <v>21</v>
      </c>
      <c r="L3010" s="682" t="s">
        <v>131</v>
      </c>
      <c r="M3010" s="51" t="s">
        <v>5403</v>
      </c>
      <c r="N3010" s="53" t="s">
        <v>491</v>
      </c>
      <c r="O3010" s="824"/>
      <c r="P3010" s="681"/>
      <c r="Q3010" s="825"/>
      <c r="R3010" s="826"/>
      <c r="S3010" s="827"/>
      <c r="T3010" s="828"/>
      <c r="U3010" s="829"/>
      <c r="V3010" s="830"/>
      <c r="W3010" s="824" t="s">
        <v>3389</v>
      </c>
      <c r="X3010" s="824"/>
      <c r="Y3010" s="859"/>
      <c r="Z3010" s="824"/>
    </row>
    <row r="3011" spans="1:26" s="5" customFormat="1">
      <c r="A3011" s="817" t="s">
        <v>2695</v>
      </c>
      <c r="B3011" s="861" t="s">
        <v>5377</v>
      </c>
      <c r="C3011" s="831" t="s">
        <v>5372</v>
      </c>
      <c r="D3011" s="819" t="str">
        <f t="shared" ref="D3011" si="2992">B3011&amp;" "&amp;" "&amp;C3011</f>
        <v>SP-202  バラン (竜魔人バラン)</v>
      </c>
      <c r="E3011" s="881" t="s">
        <v>2701</v>
      </c>
      <c r="F3011" s="832" t="s">
        <v>35</v>
      </c>
      <c r="G3011" s="833" t="s">
        <v>19</v>
      </c>
      <c r="H3011" s="833" t="s">
        <v>19</v>
      </c>
      <c r="I3011" s="837" t="s">
        <v>4431</v>
      </c>
      <c r="J3011" s="817">
        <v>4</v>
      </c>
      <c r="K3011" s="692" t="s">
        <v>37</v>
      </c>
      <c r="L3011" s="680" t="s">
        <v>20</v>
      </c>
      <c r="M3011" s="51" t="s">
        <v>5402</v>
      </c>
      <c r="N3011" s="680" t="s">
        <v>491</v>
      </c>
      <c r="O3011" s="824"/>
      <c r="P3011" s="681"/>
      <c r="Q3011" s="825">
        <v>2630</v>
      </c>
      <c r="R3011" s="826">
        <v>1580</v>
      </c>
      <c r="S3011" s="827">
        <v>1240</v>
      </c>
      <c r="T3011" s="828">
        <v>1240</v>
      </c>
      <c r="U3011" s="829">
        <v>1120</v>
      </c>
      <c r="V3011" s="830">
        <f t="shared" ref="V3011" si="2993">SUM(Q3011:U3012)</f>
        <v>7810</v>
      </c>
      <c r="W3011" s="681"/>
      <c r="X3011" s="824"/>
      <c r="Y3011" s="859" t="s">
        <v>5469</v>
      </c>
      <c r="Z3011" s="824"/>
    </row>
    <row r="3012" spans="1:26" s="5" customFormat="1">
      <c r="A3012" s="817" t="s">
        <v>2695</v>
      </c>
      <c r="B3012" s="861"/>
      <c r="C3012" s="831" t="s">
        <v>5372</v>
      </c>
      <c r="D3012" s="819" t="s">
        <v>2</v>
      </c>
      <c r="E3012" s="881" t="s">
        <v>2701</v>
      </c>
      <c r="F3012" s="832" t="s">
        <v>35</v>
      </c>
      <c r="G3012" s="833" t="s">
        <v>19</v>
      </c>
      <c r="H3012" s="833" t="s">
        <v>19</v>
      </c>
      <c r="I3012" s="837" t="s">
        <v>4431</v>
      </c>
      <c r="J3012" s="817">
        <v>4</v>
      </c>
      <c r="K3012" s="690" t="s">
        <v>21</v>
      </c>
      <c r="L3012" s="680" t="s">
        <v>2040</v>
      </c>
      <c r="M3012" s="51" t="s">
        <v>2083</v>
      </c>
      <c r="N3012" s="680" t="s">
        <v>491</v>
      </c>
      <c r="O3012" s="824"/>
      <c r="P3012" s="681"/>
      <c r="Q3012" s="825"/>
      <c r="R3012" s="826"/>
      <c r="S3012" s="827"/>
      <c r="T3012" s="828"/>
      <c r="U3012" s="829"/>
      <c r="V3012" s="830"/>
      <c r="W3012" s="681"/>
      <c r="X3012" s="824"/>
      <c r="Y3012" s="859"/>
      <c r="Z3012" s="824"/>
    </row>
    <row r="3013" spans="1:26" ht="13.15" customHeight="1">
      <c r="A3013" s="866" t="s">
        <v>2696</v>
      </c>
      <c r="B3013" s="861" t="s">
        <v>5378</v>
      </c>
      <c r="C3013" s="831" t="s">
        <v>57</v>
      </c>
      <c r="D3013" s="819" t="str">
        <f t="shared" ref="D3013" si="2994">B3013&amp;" "&amp;" "&amp;C3013</f>
        <v>SP-203  ゴメちゃん</v>
      </c>
      <c r="E3013" s="863" t="s">
        <v>2699</v>
      </c>
      <c r="F3013" s="821" t="s">
        <v>34</v>
      </c>
      <c r="G3013" s="833" t="s">
        <v>19</v>
      </c>
      <c r="H3013" s="833" t="s">
        <v>19</v>
      </c>
      <c r="I3013" s="836" t="s">
        <v>41</v>
      </c>
      <c r="J3013" s="845">
        <v>3</v>
      </c>
      <c r="K3013" s="690" t="s">
        <v>21</v>
      </c>
      <c r="L3013" s="680" t="s">
        <v>131</v>
      </c>
      <c r="M3013" s="51" t="s">
        <v>5420</v>
      </c>
      <c r="N3013" s="52" t="s">
        <v>491</v>
      </c>
      <c r="O3013" s="824"/>
      <c r="P3013" s="681"/>
      <c r="Q3013" s="825">
        <v>2680</v>
      </c>
      <c r="R3013" s="826">
        <v>1210</v>
      </c>
      <c r="S3013" s="827">
        <v>880</v>
      </c>
      <c r="T3013" s="828">
        <v>1370</v>
      </c>
      <c r="U3013" s="829">
        <v>1510</v>
      </c>
      <c r="V3013" s="830">
        <f t="shared" ref="V3013" si="2995">SUM(Q3013:U3014)</f>
        <v>7650</v>
      </c>
      <c r="W3013" s="682" t="s">
        <v>4685</v>
      </c>
      <c r="X3013" s="824"/>
      <c r="Y3013" s="859" t="s">
        <v>5496</v>
      </c>
      <c r="Z3013" s="824"/>
    </row>
    <row r="3014" spans="1:26" ht="13.15" customHeight="1">
      <c r="A3014" s="866" t="s">
        <v>2696</v>
      </c>
      <c r="B3014" s="861"/>
      <c r="C3014" s="831" t="s">
        <v>57</v>
      </c>
      <c r="D3014" s="819" t="s">
        <v>2</v>
      </c>
      <c r="E3014" s="863" t="s">
        <v>2699</v>
      </c>
      <c r="F3014" s="821" t="s">
        <v>34</v>
      </c>
      <c r="G3014" s="833" t="s">
        <v>19</v>
      </c>
      <c r="H3014" s="833" t="s">
        <v>19</v>
      </c>
      <c r="I3014" s="836" t="s">
        <v>41</v>
      </c>
      <c r="J3014" s="845">
        <v>3</v>
      </c>
      <c r="K3014" s="11" t="s">
        <v>81</v>
      </c>
      <c r="L3014" s="680" t="s">
        <v>81</v>
      </c>
      <c r="M3014" s="51" t="s">
        <v>5405</v>
      </c>
      <c r="N3014" s="52" t="s">
        <v>490</v>
      </c>
      <c r="O3014" s="824"/>
      <c r="P3014" s="681"/>
      <c r="Q3014" s="825"/>
      <c r="R3014" s="826"/>
      <c r="S3014" s="827"/>
      <c r="T3014" s="828"/>
      <c r="U3014" s="829"/>
      <c r="V3014" s="830"/>
      <c r="W3014" s="681" t="s">
        <v>4682</v>
      </c>
      <c r="X3014" s="824"/>
      <c r="Y3014" s="859"/>
      <c r="Z3014" s="824"/>
    </row>
    <row r="3015" spans="1:26" s="5" customFormat="1">
      <c r="A3015" s="868" t="s">
        <v>5373</v>
      </c>
      <c r="B3015" s="861" t="s">
        <v>5379</v>
      </c>
      <c r="C3015" s="831" t="s">
        <v>5149</v>
      </c>
      <c r="D3015" s="819" t="str">
        <f t="shared" ref="D3015" si="2996">B3015&amp;" "&amp;" "&amp;C3015</f>
        <v>SP-204  ダイ (覚醒)</v>
      </c>
      <c r="E3015" s="863" t="s">
        <v>2699</v>
      </c>
      <c r="F3015" s="821" t="s">
        <v>34</v>
      </c>
      <c r="G3015" s="833" t="s">
        <v>19</v>
      </c>
      <c r="H3015" s="833" t="s">
        <v>19</v>
      </c>
      <c r="I3015" s="836" t="s">
        <v>41</v>
      </c>
      <c r="J3015" s="817" t="s">
        <v>4262</v>
      </c>
      <c r="K3015" s="690" t="s">
        <v>21</v>
      </c>
      <c r="L3015" s="680" t="s">
        <v>205</v>
      </c>
      <c r="M3015" s="51" t="s">
        <v>5410</v>
      </c>
      <c r="N3015" s="52" t="s">
        <v>490</v>
      </c>
      <c r="O3015" s="824"/>
      <c r="P3015" s="681"/>
      <c r="Q3015" s="825">
        <v>2640</v>
      </c>
      <c r="R3015" s="826">
        <v>1590</v>
      </c>
      <c r="S3015" s="827">
        <v>1020</v>
      </c>
      <c r="T3015" s="828">
        <v>1290</v>
      </c>
      <c r="U3015" s="829">
        <v>1160</v>
      </c>
      <c r="V3015" s="830">
        <f t="shared" ref="V3015" si="2997">SUM(Q3015:U3016)</f>
        <v>7700</v>
      </c>
      <c r="W3015" s="824" t="s">
        <v>3389</v>
      </c>
      <c r="X3015" s="824"/>
      <c r="Y3015" s="859" t="s">
        <v>5495</v>
      </c>
      <c r="Z3015" s="824"/>
    </row>
    <row r="3016" spans="1:26" s="5" customFormat="1">
      <c r="A3016" s="868" t="s">
        <v>5373</v>
      </c>
      <c r="B3016" s="861"/>
      <c r="C3016" s="831" t="s">
        <v>5149</v>
      </c>
      <c r="D3016" s="819" t="s">
        <v>2</v>
      </c>
      <c r="E3016" s="863" t="s">
        <v>2699</v>
      </c>
      <c r="F3016" s="821" t="s">
        <v>34</v>
      </c>
      <c r="G3016" s="833" t="s">
        <v>19</v>
      </c>
      <c r="H3016" s="833" t="s">
        <v>19</v>
      </c>
      <c r="I3016" s="836" t="s">
        <v>41</v>
      </c>
      <c r="J3016" s="817" t="s">
        <v>4262</v>
      </c>
      <c r="K3016" s="692" t="s">
        <v>37</v>
      </c>
      <c r="L3016" s="680" t="s">
        <v>98</v>
      </c>
      <c r="M3016" s="51" t="s">
        <v>5411</v>
      </c>
      <c r="N3016" s="52" t="s">
        <v>490</v>
      </c>
      <c r="O3016" s="824"/>
      <c r="P3016" s="681"/>
      <c r="Q3016" s="825"/>
      <c r="R3016" s="826"/>
      <c r="S3016" s="827"/>
      <c r="T3016" s="828"/>
      <c r="U3016" s="829"/>
      <c r="V3016" s="830"/>
      <c r="W3016" s="824" t="s">
        <v>3389</v>
      </c>
      <c r="X3016" s="824"/>
      <c r="Y3016" s="859" t="s">
        <v>5495</v>
      </c>
      <c r="Z3016" s="824"/>
    </row>
    <row r="3017" spans="1:26" ht="13.15" customHeight="1">
      <c r="A3017" s="868" t="s">
        <v>5373</v>
      </c>
      <c r="B3017" s="861" t="s">
        <v>5380</v>
      </c>
      <c r="C3017" s="818" t="s">
        <v>319</v>
      </c>
      <c r="D3017" s="819" t="str">
        <f t="shared" ref="D3017" si="2998">B3017&amp;" "&amp;" "&amp;C3017</f>
        <v>SP-205  超魔生物ハドラー</v>
      </c>
      <c r="E3017" s="863" t="s">
        <v>2699</v>
      </c>
      <c r="F3017" s="840" t="s">
        <v>74</v>
      </c>
      <c r="G3017" s="833" t="s">
        <v>19</v>
      </c>
      <c r="H3017" s="833" t="s">
        <v>19</v>
      </c>
      <c r="I3017" s="880" t="s">
        <v>90</v>
      </c>
      <c r="J3017" s="817">
        <v>1</v>
      </c>
      <c r="K3017" s="691" t="s">
        <v>99</v>
      </c>
      <c r="L3017" s="682" t="s">
        <v>131</v>
      </c>
      <c r="M3017" s="51" t="s">
        <v>5418</v>
      </c>
      <c r="N3017" s="54" t="s">
        <v>496</v>
      </c>
      <c r="O3017" s="824"/>
      <c r="P3017" s="681"/>
      <c r="Q3017" s="825">
        <v>2590</v>
      </c>
      <c r="R3017" s="826">
        <v>1610</v>
      </c>
      <c r="S3017" s="827">
        <v>1180</v>
      </c>
      <c r="T3017" s="828">
        <v>1060</v>
      </c>
      <c r="U3017" s="829">
        <v>1250</v>
      </c>
      <c r="V3017" s="830">
        <f t="shared" ref="V3017" si="2999">SUM(Q3017:U3018)</f>
        <v>7690</v>
      </c>
      <c r="W3017" s="824"/>
      <c r="X3017" s="824"/>
      <c r="Y3017" s="859" t="s">
        <v>5495</v>
      </c>
      <c r="Z3017" s="824"/>
    </row>
    <row r="3018" spans="1:26" ht="13.15" customHeight="1">
      <c r="A3018" s="868" t="s">
        <v>5373</v>
      </c>
      <c r="B3018" s="861"/>
      <c r="C3018" s="818" t="s">
        <v>319</v>
      </c>
      <c r="D3018" s="819" t="s">
        <v>2</v>
      </c>
      <c r="E3018" s="863" t="s">
        <v>2699</v>
      </c>
      <c r="F3018" s="840" t="s">
        <v>74</v>
      </c>
      <c r="G3018" s="833" t="s">
        <v>19</v>
      </c>
      <c r="H3018" s="833" t="s">
        <v>19</v>
      </c>
      <c r="I3018" s="880" t="s">
        <v>90</v>
      </c>
      <c r="J3018" s="817">
        <v>1</v>
      </c>
      <c r="K3018" s="416" t="s">
        <v>21</v>
      </c>
      <c r="L3018" s="680" t="s">
        <v>2777</v>
      </c>
      <c r="M3018" s="51" t="s">
        <v>5422</v>
      </c>
      <c r="N3018" s="52" t="s">
        <v>490</v>
      </c>
      <c r="O3018" s="824"/>
      <c r="P3018" s="681"/>
      <c r="Q3018" s="825"/>
      <c r="R3018" s="826"/>
      <c r="S3018" s="827"/>
      <c r="T3018" s="828"/>
      <c r="U3018" s="829"/>
      <c r="V3018" s="830"/>
      <c r="W3018" s="824"/>
      <c r="X3018" s="824"/>
      <c r="Y3018" s="859" t="s">
        <v>5495</v>
      </c>
      <c r="Z3018" s="824"/>
    </row>
    <row r="3019" spans="1:26" ht="13.15" customHeight="1">
      <c r="A3019" s="868" t="s">
        <v>5373</v>
      </c>
      <c r="B3019" s="861" t="s">
        <v>5381</v>
      </c>
      <c r="C3019" s="831" t="s">
        <v>183</v>
      </c>
      <c r="D3019" s="819" t="str">
        <f t="shared" ref="D3019" si="3000">B3019&amp;" "&amp;" "&amp;C3019</f>
        <v>SP-206  マァム</v>
      </c>
      <c r="E3019" s="863" t="s">
        <v>2699</v>
      </c>
      <c r="F3019" s="821" t="s">
        <v>34</v>
      </c>
      <c r="G3019" s="833" t="s">
        <v>19</v>
      </c>
      <c r="H3019" s="833" t="s">
        <v>19</v>
      </c>
      <c r="I3019" s="837" t="s">
        <v>4431</v>
      </c>
      <c r="J3019" s="817">
        <v>4</v>
      </c>
      <c r="K3019" s="692" t="s">
        <v>37</v>
      </c>
      <c r="L3019" s="680" t="s">
        <v>2787</v>
      </c>
      <c r="M3019" s="51" t="s">
        <v>5321</v>
      </c>
      <c r="N3019" s="52" t="s">
        <v>490</v>
      </c>
      <c r="O3019" s="824"/>
      <c r="P3019" s="681"/>
      <c r="Q3019" s="825">
        <v>2610</v>
      </c>
      <c r="R3019" s="826">
        <v>1520</v>
      </c>
      <c r="S3019" s="827">
        <v>1010</v>
      </c>
      <c r="T3019" s="828">
        <v>1410</v>
      </c>
      <c r="U3019" s="829">
        <v>1130</v>
      </c>
      <c r="V3019" s="830">
        <f t="shared" ref="V3019" si="3001">SUM(Q3019:U3020)</f>
        <v>7680</v>
      </c>
      <c r="W3019" s="824" t="s">
        <v>3389</v>
      </c>
      <c r="X3019" s="824"/>
      <c r="Y3019" s="859" t="s">
        <v>5495</v>
      </c>
      <c r="Z3019" s="824"/>
    </row>
    <row r="3020" spans="1:26" ht="13.15" customHeight="1">
      <c r="A3020" s="868" t="s">
        <v>5373</v>
      </c>
      <c r="B3020" s="861"/>
      <c r="C3020" s="831" t="s">
        <v>183</v>
      </c>
      <c r="D3020" s="819" t="s">
        <v>2</v>
      </c>
      <c r="E3020" s="863" t="s">
        <v>2699</v>
      </c>
      <c r="F3020" s="821" t="s">
        <v>34</v>
      </c>
      <c r="G3020" s="833" t="s">
        <v>19</v>
      </c>
      <c r="H3020" s="833" t="s">
        <v>19</v>
      </c>
      <c r="I3020" s="837" t="s">
        <v>4431</v>
      </c>
      <c r="J3020" s="817">
        <v>4</v>
      </c>
      <c r="K3020" s="690" t="s">
        <v>21</v>
      </c>
      <c r="L3020" s="682" t="s">
        <v>131</v>
      </c>
      <c r="M3020" s="51" t="s">
        <v>5412</v>
      </c>
      <c r="N3020" s="52" t="s">
        <v>491</v>
      </c>
      <c r="O3020" s="824"/>
      <c r="P3020" s="681"/>
      <c r="Q3020" s="825"/>
      <c r="R3020" s="826"/>
      <c r="S3020" s="827"/>
      <c r="T3020" s="828"/>
      <c r="U3020" s="829"/>
      <c r="V3020" s="830"/>
      <c r="W3020" s="824" t="s">
        <v>3389</v>
      </c>
      <c r="X3020" s="824"/>
      <c r="Y3020" s="859" t="s">
        <v>5495</v>
      </c>
      <c r="Z3020" s="824"/>
    </row>
    <row r="3021" spans="1:26" ht="13.15" customHeight="1">
      <c r="A3021" s="868" t="s">
        <v>5373</v>
      </c>
      <c r="B3021" s="861" t="s">
        <v>5382</v>
      </c>
      <c r="C3021" s="818" t="s">
        <v>42</v>
      </c>
      <c r="D3021" s="869" t="str">
        <f t="shared" ref="D3021" si="3002">B3021&amp;" "&amp;" "&amp;C3021</f>
        <v>SP-207  レオナ</v>
      </c>
      <c r="E3021" s="870" t="s">
        <v>2699</v>
      </c>
      <c r="F3021" s="871" t="s">
        <v>34</v>
      </c>
      <c r="G3021" s="872" t="s">
        <v>40</v>
      </c>
      <c r="H3021" s="873" t="s">
        <v>80</v>
      </c>
      <c r="I3021" s="844" t="s">
        <v>4465</v>
      </c>
      <c r="J3021" s="817" t="s">
        <v>4263</v>
      </c>
      <c r="K3021" s="416" t="s">
        <v>21</v>
      </c>
      <c r="L3021" s="682" t="s">
        <v>131</v>
      </c>
      <c r="M3021" s="437" t="s">
        <v>5413</v>
      </c>
      <c r="N3021" s="54" t="s">
        <v>491</v>
      </c>
      <c r="O3021" s="818"/>
      <c r="P3021" s="682"/>
      <c r="Q3021" s="874">
        <v>2610</v>
      </c>
      <c r="R3021" s="875">
        <v>970</v>
      </c>
      <c r="S3021" s="876">
        <v>1590</v>
      </c>
      <c r="T3021" s="877">
        <v>1280</v>
      </c>
      <c r="U3021" s="878">
        <v>1200</v>
      </c>
      <c r="V3021" s="879">
        <f t="shared" ref="V3021" si="3003">SUM(Q3021:U3022)</f>
        <v>7650</v>
      </c>
      <c r="W3021" s="824" t="s">
        <v>3389</v>
      </c>
      <c r="X3021" s="818"/>
      <c r="Y3021" s="859" t="s">
        <v>5495</v>
      </c>
      <c r="Z3021" s="818"/>
    </row>
    <row r="3022" spans="1:26" ht="13.15" customHeight="1">
      <c r="A3022" s="868" t="s">
        <v>5373</v>
      </c>
      <c r="B3022" s="861"/>
      <c r="C3022" s="818" t="s">
        <v>42</v>
      </c>
      <c r="D3022" s="869" t="s">
        <v>2</v>
      </c>
      <c r="E3022" s="870" t="s">
        <v>2699</v>
      </c>
      <c r="F3022" s="871" t="s">
        <v>34</v>
      </c>
      <c r="G3022" s="872" t="s">
        <v>40</v>
      </c>
      <c r="H3022" s="873" t="s">
        <v>80</v>
      </c>
      <c r="I3022" s="844" t="s">
        <v>4465</v>
      </c>
      <c r="J3022" s="817" t="s">
        <v>4263</v>
      </c>
      <c r="K3022" s="11" t="s">
        <v>81</v>
      </c>
      <c r="L3022" s="680" t="s">
        <v>81</v>
      </c>
      <c r="M3022" s="437" t="s">
        <v>5406</v>
      </c>
      <c r="N3022" s="53" t="s">
        <v>492</v>
      </c>
      <c r="O3022" s="818"/>
      <c r="P3022" s="682"/>
      <c r="Q3022" s="874"/>
      <c r="R3022" s="875"/>
      <c r="S3022" s="876"/>
      <c r="T3022" s="877"/>
      <c r="U3022" s="878"/>
      <c r="V3022" s="879"/>
      <c r="W3022" s="824" t="s">
        <v>3389</v>
      </c>
      <c r="X3022" s="818"/>
      <c r="Y3022" s="859" t="s">
        <v>5495</v>
      </c>
      <c r="Z3022" s="818"/>
    </row>
    <row r="3023" spans="1:26" ht="13.15" customHeight="1">
      <c r="A3023" s="868" t="s">
        <v>5373</v>
      </c>
      <c r="B3023" s="861" t="s">
        <v>5383</v>
      </c>
      <c r="C3023" s="818" t="s">
        <v>76</v>
      </c>
      <c r="D3023" s="869" t="str">
        <f t="shared" ref="D3023" si="3004">B3023&amp;" "&amp;" "&amp;C3023</f>
        <v>SP-208  真・大魔王バーン</v>
      </c>
      <c r="E3023" s="870" t="s">
        <v>2699</v>
      </c>
      <c r="F3023" s="862" t="s">
        <v>74</v>
      </c>
      <c r="G3023" s="835" t="s">
        <v>88</v>
      </c>
      <c r="H3023" s="872" t="s">
        <v>40</v>
      </c>
      <c r="I3023" s="844" t="s">
        <v>4465</v>
      </c>
      <c r="J3023" s="861">
        <v>3</v>
      </c>
      <c r="K3023" s="416" t="s">
        <v>21</v>
      </c>
      <c r="L3023" s="682" t="s">
        <v>106</v>
      </c>
      <c r="M3023" s="437" t="s">
        <v>1177</v>
      </c>
      <c r="N3023" s="54" t="s">
        <v>491</v>
      </c>
      <c r="O3023" s="818"/>
      <c r="P3023" s="682"/>
      <c r="Q3023" s="874">
        <v>2650</v>
      </c>
      <c r="R3023" s="875">
        <v>1170</v>
      </c>
      <c r="S3023" s="876">
        <v>1680</v>
      </c>
      <c r="T3023" s="877">
        <v>1220</v>
      </c>
      <c r="U3023" s="878">
        <v>1010</v>
      </c>
      <c r="V3023" s="879">
        <f t="shared" ref="V3023" si="3005">SUM(Q3023:U3024)</f>
        <v>7730</v>
      </c>
      <c r="W3023" s="818"/>
      <c r="X3023" s="818"/>
      <c r="Y3023" s="859" t="s">
        <v>5520</v>
      </c>
      <c r="Z3023" s="818"/>
    </row>
    <row r="3024" spans="1:26" ht="13.15" customHeight="1">
      <c r="A3024" s="868" t="s">
        <v>5373</v>
      </c>
      <c r="B3024" s="861"/>
      <c r="C3024" s="818" t="s">
        <v>76</v>
      </c>
      <c r="D3024" s="869" t="s">
        <v>2</v>
      </c>
      <c r="E3024" s="870" t="s">
        <v>2699</v>
      </c>
      <c r="F3024" s="862" t="s">
        <v>74</v>
      </c>
      <c r="G3024" s="835" t="s">
        <v>88</v>
      </c>
      <c r="H3024" s="872" t="s">
        <v>40</v>
      </c>
      <c r="I3024" s="844" t="s">
        <v>4465</v>
      </c>
      <c r="J3024" s="861">
        <v>3</v>
      </c>
      <c r="K3024" s="691" t="s">
        <v>99</v>
      </c>
      <c r="L3024" s="682" t="s">
        <v>131</v>
      </c>
      <c r="M3024" s="437" t="s">
        <v>5423</v>
      </c>
      <c r="N3024" s="54" t="s">
        <v>491</v>
      </c>
      <c r="O3024" s="818"/>
      <c r="P3024" s="682"/>
      <c r="Q3024" s="874"/>
      <c r="R3024" s="875"/>
      <c r="S3024" s="876"/>
      <c r="T3024" s="877"/>
      <c r="U3024" s="878"/>
      <c r="V3024" s="879"/>
      <c r="W3024" s="818"/>
      <c r="X3024" s="818"/>
      <c r="Y3024" s="859"/>
      <c r="Z3024" s="818"/>
    </row>
    <row r="3025" spans="1:26">
      <c r="A3025" s="817" t="s">
        <v>2695</v>
      </c>
      <c r="B3025" s="861" t="s">
        <v>5384</v>
      </c>
      <c r="C3025" s="831" t="s">
        <v>3370</v>
      </c>
      <c r="D3025" s="819" t="str">
        <f t="shared" ref="D3025" si="3006">B3025&amp;" "&amp;" "&amp;C3025</f>
        <v>SP-209  アバン (勇者アバン)</v>
      </c>
      <c r="E3025" s="863" t="s">
        <v>2699</v>
      </c>
      <c r="F3025" s="821" t="s">
        <v>34</v>
      </c>
      <c r="G3025" s="833" t="s">
        <v>19</v>
      </c>
      <c r="H3025" s="833" t="s">
        <v>19</v>
      </c>
      <c r="I3025" s="838" t="s">
        <v>4430</v>
      </c>
      <c r="J3025" s="845">
        <v>3</v>
      </c>
      <c r="K3025" s="690" t="s">
        <v>21</v>
      </c>
      <c r="L3025" s="680" t="s">
        <v>2777</v>
      </c>
      <c r="M3025" s="51" t="s">
        <v>5421</v>
      </c>
      <c r="N3025" s="52" t="s">
        <v>491</v>
      </c>
      <c r="O3025" s="824"/>
      <c r="P3025" s="681"/>
      <c r="Q3025" s="825">
        <v>2640</v>
      </c>
      <c r="R3025" s="826">
        <v>1580</v>
      </c>
      <c r="S3025" s="827">
        <v>1080</v>
      </c>
      <c r="T3025" s="828">
        <v>1160</v>
      </c>
      <c r="U3025" s="829">
        <v>1180</v>
      </c>
      <c r="V3025" s="830">
        <f t="shared" ref="V3025" si="3007">SUM(Q3025:U3026)</f>
        <v>7640</v>
      </c>
      <c r="X3025" s="824"/>
      <c r="Y3025" s="859" t="s">
        <v>5470</v>
      </c>
      <c r="Z3025" s="824"/>
    </row>
    <row r="3026" spans="1:26">
      <c r="A3026" s="817" t="s">
        <v>2695</v>
      </c>
      <c r="B3026" s="861"/>
      <c r="C3026" s="831" t="s">
        <v>3370</v>
      </c>
      <c r="D3026" s="819" t="s">
        <v>2</v>
      </c>
      <c r="E3026" s="863" t="s">
        <v>2699</v>
      </c>
      <c r="F3026" s="821" t="s">
        <v>34</v>
      </c>
      <c r="G3026" s="833" t="s">
        <v>19</v>
      </c>
      <c r="H3026" s="833" t="s">
        <v>19</v>
      </c>
      <c r="I3026" s="838" t="s">
        <v>4430</v>
      </c>
      <c r="J3026" s="845">
        <v>3</v>
      </c>
      <c r="K3026" s="692" t="s">
        <v>37</v>
      </c>
      <c r="L3026" s="680" t="s">
        <v>98</v>
      </c>
      <c r="M3026" s="39" t="s">
        <v>5414</v>
      </c>
      <c r="N3026" s="52" t="s">
        <v>490</v>
      </c>
      <c r="O3026" s="824"/>
      <c r="P3026" s="681"/>
      <c r="Q3026" s="825"/>
      <c r="R3026" s="826"/>
      <c r="S3026" s="827"/>
      <c r="T3026" s="828"/>
      <c r="U3026" s="829"/>
      <c r="V3026" s="830"/>
      <c r="X3026" s="824"/>
      <c r="Y3026" s="859"/>
      <c r="Z3026" s="824"/>
    </row>
    <row r="3027" spans="1:26" s="5" customFormat="1">
      <c r="A3027" s="860" t="s">
        <v>2207</v>
      </c>
      <c r="B3027" s="861" t="s">
        <v>5385</v>
      </c>
      <c r="C3027" s="831" t="s">
        <v>5149</v>
      </c>
      <c r="D3027" s="819" t="str">
        <f t="shared" ref="D3027" si="3008">B3027&amp;" "&amp;" "&amp;C3027</f>
        <v>SP-210  ダイ (覚醒)</v>
      </c>
      <c r="E3027" s="863" t="s">
        <v>2699</v>
      </c>
      <c r="F3027" s="821" t="s">
        <v>34</v>
      </c>
      <c r="G3027" s="833" t="s">
        <v>19</v>
      </c>
      <c r="H3027" s="833" t="s">
        <v>19</v>
      </c>
      <c r="I3027" s="836" t="s">
        <v>41</v>
      </c>
      <c r="J3027" s="817">
        <v>4</v>
      </c>
      <c r="K3027" s="692" t="s">
        <v>37</v>
      </c>
      <c r="L3027" s="680" t="s">
        <v>2785</v>
      </c>
      <c r="M3027" s="51" t="s">
        <v>5393</v>
      </c>
      <c r="N3027" s="680" t="s">
        <v>491</v>
      </c>
      <c r="O3027" s="824"/>
      <c r="P3027" s="681"/>
      <c r="Q3027" s="825">
        <v>2510</v>
      </c>
      <c r="R3027" s="826">
        <v>1570</v>
      </c>
      <c r="S3027" s="827">
        <v>1060</v>
      </c>
      <c r="T3027" s="828">
        <v>1350</v>
      </c>
      <c r="U3027" s="829">
        <v>1210</v>
      </c>
      <c r="V3027" s="830">
        <f t="shared" ref="V3027" si="3009">SUM(Q3027:U3028)</f>
        <v>7700</v>
      </c>
      <c r="W3027" s="824" t="s">
        <v>3389</v>
      </c>
      <c r="X3027" s="824"/>
      <c r="Y3027" s="859" t="s">
        <v>5498</v>
      </c>
      <c r="Z3027" s="824"/>
    </row>
    <row r="3028" spans="1:26" s="5" customFormat="1">
      <c r="A3028" s="860" t="s">
        <v>2207</v>
      </c>
      <c r="B3028" s="861"/>
      <c r="C3028" s="831" t="s">
        <v>5149</v>
      </c>
      <c r="D3028" s="819" t="s">
        <v>2</v>
      </c>
      <c r="E3028" s="863" t="s">
        <v>2699</v>
      </c>
      <c r="F3028" s="821" t="s">
        <v>34</v>
      </c>
      <c r="G3028" s="833" t="s">
        <v>19</v>
      </c>
      <c r="H3028" s="833" t="s">
        <v>19</v>
      </c>
      <c r="I3028" s="836" t="s">
        <v>41</v>
      </c>
      <c r="J3028" s="817">
        <v>4</v>
      </c>
      <c r="K3028" s="690" t="s">
        <v>21</v>
      </c>
      <c r="L3028" s="680" t="s">
        <v>2040</v>
      </c>
      <c r="M3028" s="51" t="s">
        <v>5415</v>
      </c>
      <c r="N3028" s="680" t="s">
        <v>491</v>
      </c>
      <c r="O3028" s="824"/>
      <c r="P3028" s="681"/>
      <c r="Q3028" s="825"/>
      <c r="R3028" s="826"/>
      <c r="S3028" s="827"/>
      <c r="T3028" s="828"/>
      <c r="U3028" s="829"/>
      <c r="V3028" s="830"/>
      <c r="W3028" s="824" t="s">
        <v>3389</v>
      </c>
      <c r="X3028" s="824"/>
      <c r="Y3028" s="859"/>
      <c r="Z3028" s="824"/>
    </row>
    <row r="3029" spans="1:26" s="5" customFormat="1">
      <c r="A3029" s="860" t="s">
        <v>2207</v>
      </c>
      <c r="B3029" s="861" t="s">
        <v>5386</v>
      </c>
      <c r="C3029" s="831" t="s">
        <v>5150</v>
      </c>
      <c r="D3029" s="819" t="str">
        <f t="shared" ref="D3029" si="3010">B3029&amp;" "&amp;" "&amp;C3029</f>
        <v>SP-211  ポップ (覚醒)</v>
      </c>
      <c r="E3029" s="863" t="s">
        <v>2699</v>
      </c>
      <c r="F3029" s="821" t="s">
        <v>34</v>
      </c>
      <c r="G3029" s="822" t="s">
        <v>40</v>
      </c>
      <c r="H3029" s="822" t="s">
        <v>40</v>
      </c>
      <c r="I3029" s="838" t="s">
        <v>4430</v>
      </c>
      <c r="J3029" s="845">
        <v>3</v>
      </c>
      <c r="K3029" s="690" t="s">
        <v>21</v>
      </c>
      <c r="L3029" s="680" t="s">
        <v>2040</v>
      </c>
      <c r="M3029" s="51" t="s">
        <v>5416</v>
      </c>
      <c r="N3029" s="680" t="s">
        <v>491</v>
      </c>
      <c r="O3029" s="824"/>
      <c r="P3029" s="681"/>
      <c r="Q3029" s="825">
        <v>2500</v>
      </c>
      <c r="R3029" s="826">
        <v>1000</v>
      </c>
      <c r="S3029" s="827">
        <v>1670</v>
      </c>
      <c r="T3029" s="828">
        <v>1300</v>
      </c>
      <c r="U3029" s="829">
        <v>1210</v>
      </c>
      <c r="V3029" s="830">
        <f t="shared" ref="V3029" si="3011">SUM(Q3029:U3030)</f>
        <v>7680</v>
      </c>
      <c r="W3029" s="824" t="s">
        <v>3389</v>
      </c>
      <c r="X3029" s="824"/>
      <c r="Y3029" s="859" t="s">
        <v>5497</v>
      </c>
      <c r="Z3029" s="824"/>
    </row>
    <row r="3030" spans="1:26" s="5" customFormat="1">
      <c r="A3030" s="860" t="s">
        <v>2207</v>
      </c>
      <c r="B3030" s="861"/>
      <c r="C3030" s="831" t="s">
        <v>5150</v>
      </c>
      <c r="D3030" s="819" t="s">
        <v>2</v>
      </c>
      <c r="E3030" s="863" t="s">
        <v>2699</v>
      </c>
      <c r="F3030" s="821" t="s">
        <v>34</v>
      </c>
      <c r="G3030" s="822" t="s">
        <v>40</v>
      </c>
      <c r="H3030" s="822" t="s">
        <v>40</v>
      </c>
      <c r="I3030" s="838" t="s">
        <v>4430</v>
      </c>
      <c r="J3030" s="845">
        <v>3</v>
      </c>
      <c r="K3030" s="690" t="s">
        <v>21</v>
      </c>
      <c r="L3030" s="680" t="s">
        <v>2781</v>
      </c>
      <c r="M3030" s="51" t="s">
        <v>5424</v>
      </c>
      <c r="N3030" s="680" t="s">
        <v>491</v>
      </c>
      <c r="O3030" s="824"/>
      <c r="P3030" s="681"/>
      <c r="Q3030" s="825"/>
      <c r="R3030" s="826"/>
      <c r="S3030" s="827"/>
      <c r="T3030" s="828"/>
      <c r="U3030" s="829"/>
      <c r="V3030" s="830"/>
      <c r="W3030" s="824" t="s">
        <v>3389</v>
      </c>
      <c r="X3030" s="824"/>
      <c r="Y3030" s="859"/>
      <c r="Z3030" s="824"/>
    </row>
    <row r="3031" spans="1:26" ht="13.15" customHeight="1">
      <c r="A3031" s="817" t="s">
        <v>2695</v>
      </c>
      <c r="B3031" s="861" t="s">
        <v>5387</v>
      </c>
      <c r="C3031" s="831" t="s">
        <v>57</v>
      </c>
      <c r="D3031" s="819" t="str">
        <f t="shared" ref="D3031" si="3012">B3031&amp;" "&amp;" "&amp;C3031</f>
        <v>SP-212  ゴメちゃん</v>
      </c>
      <c r="E3031" s="863" t="s">
        <v>2699</v>
      </c>
      <c r="F3031" s="821" t="s">
        <v>34</v>
      </c>
      <c r="G3031" s="833" t="s">
        <v>19</v>
      </c>
      <c r="H3031" s="833" t="s">
        <v>19</v>
      </c>
      <c r="I3031" s="845"/>
      <c r="J3031" s="845"/>
      <c r="K3031" s="11" t="s">
        <v>81</v>
      </c>
      <c r="L3031" s="680" t="s">
        <v>81</v>
      </c>
      <c r="M3031" s="51" t="s">
        <v>5404</v>
      </c>
      <c r="N3031" s="52" t="s">
        <v>490</v>
      </c>
      <c r="O3031" s="824"/>
      <c r="P3031" s="681"/>
      <c r="Q3031" s="825">
        <v>2390</v>
      </c>
      <c r="R3031" s="826">
        <v>1270</v>
      </c>
      <c r="S3031" s="827">
        <v>970</v>
      </c>
      <c r="T3031" s="828">
        <v>1380</v>
      </c>
      <c r="U3031" s="829">
        <v>1340</v>
      </c>
      <c r="V3031" s="830">
        <f t="shared" ref="V3031" si="3013">SUM(Q3031:U3032)</f>
        <v>7350</v>
      </c>
      <c r="W3031" s="682" t="s">
        <v>4685</v>
      </c>
      <c r="X3031" s="824"/>
      <c r="Y3031" s="859" t="s">
        <v>5471</v>
      </c>
      <c r="Z3031" s="824"/>
    </row>
    <row r="3032" spans="1:26" ht="13.15" customHeight="1">
      <c r="A3032" s="817" t="s">
        <v>2695</v>
      </c>
      <c r="B3032" s="861"/>
      <c r="C3032" s="831" t="s">
        <v>57</v>
      </c>
      <c r="D3032" s="819" t="s">
        <v>2</v>
      </c>
      <c r="E3032" s="863" t="s">
        <v>2699</v>
      </c>
      <c r="F3032" s="821" t="s">
        <v>34</v>
      </c>
      <c r="G3032" s="833" t="s">
        <v>19</v>
      </c>
      <c r="H3032" s="833" t="s">
        <v>19</v>
      </c>
      <c r="I3032" s="845"/>
      <c r="J3032" s="845"/>
      <c r="K3032" s="690" t="s">
        <v>21</v>
      </c>
      <c r="L3032" s="680" t="s">
        <v>2040</v>
      </c>
      <c r="M3032" s="39" t="s">
        <v>5417</v>
      </c>
      <c r="N3032" s="52" t="s">
        <v>490</v>
      </c>
      <c r="O3032" s="824"/>
      <c r="P3032" s="681"/>
      <c r="Q3032" s="825"/>
      <c r="R3032" s="826"/>
      <c r="S3032" s="827"/>
      <c r="T3032" s="828"/>
      <c r="U3032" s="829"/>
      <c r="V3032" s="830"/>
      <c r="W3032" s="681" t="s">
        <v>4682</v>
      </c>
      <c r="X3032" s="824"/>
      <c r="Y3032" s="859"/>
      <c r="Z3032" s="824"/>
    </row>
    <row r="3033" spans="1:26" ht="13.15" customHeight="1">
      <c r="A3033" s="866" t="s">
        <v>2696</v>
      </c>
      <c r="B3033" s="861" t="s">
        <v>5388</v>
      </c>
      <c r="C3033" s="831" t="s">
        <v>172</v>
      </c>
      <c r="D3033" s="819" t="str">
        <f t="shared" ref="D3033" si="3014">B3033&amp;" "&amp;" "&amp;C3033</f>
        <v>SP-213  ヒュンケル</v>
      </c>
      <c r="E3033" s="867" t="s">
        <v>5392</v>
      </c>
      <c r="F3033" s="862" t="s">
        <v>74</v>
      </c>
      <c r="G3033" s="833" t="s">
        <v>19</v>
      </c>
      <c r="H3033" s="833" t="s">
        <v>19</v>
      </c>
      <c r="I3033" s="838" t="s">
        <v>4430</v>
      </c>
      <c r="J3033" s="817">
        <v>1</v>
      </c>
      <c r="K3033" s="416" t="s">
        <v>21</v>
      </c>
      <c r="L3033" s="695" t="s">
        <v>2040</v>
      </c>
      <c r="M3033" s="51" t="s">
        <v>5447</v>
      </c>
      <c r="N3033" s="54" t="s">
        <v>495</v>
      </c>
      <c r="O3033" s="824"/>
      <c r="P3033" s="681"/>
      <c r="Q3033" s="825">
        <v>2930</v>
      </c>
      <c r="R3033" s="826">
        <v>1820</v>
      </c>
      <c r="S3033" s="827">
        <v>960</v>
      </c>
      <c r="T3033" s="828">
        <v>1660</v>
      </c>
      <c r="U3033" s="829">
        <v>1380</v>
      </c>
      <c r="V3033" s="830">
        <f t="shared" ref="V3033" si="3015">SUM(Q3033:U3034)</f>
        <v>8750</v>
      </c>
      <c r="W3033" s="682"/>
      <c r="X3033" s="824"/>
      <c r="Y3033" s="859" t="s">
        <v>5480</v>
      </c>
      <c r="Z3033" s="824"/>
    </row>
    <row r="3034" spans="1:26" ht="13.15" customHeight="1">
      <c r="A3034" s="866" t="s">
        <v>2696</v>
      </c>
      <c r="B3034" s="861"/>
      <c r="C3034" s="831" t="s">
        <v>172</v>
      </c>
      <c r="D3034" s="819" t="s">
        <v>2</v>
      </c>
      <c r="E3034" s="867" t="s">
        <v>2701</v>
      </c>
      <c r="F3034" s="862" t="s">
        <v>74</v>
      </c>
      <c r="G3034" s="833" t="s">
        <v>19</v>
      </c>
      <c r="H3034" s="833" t="s">
        <v>19</v>
      </c>
      <c r="I3034" s="838" t="s">
        <v>4430</v>
      </c>
      <c r="J3034" s="817">
        <v>1</v>
      </c>
      <c r="K3034" s="692" t="s">
        <v>37</v>
      </c>
      <c r="L3034" s="695" t="s">
        <v>2785</v>
      </c>
      <c r="M3034" s="51" t="s">
        <v>5448</v>
      </c>
      <c r="N3034" s="53" t="s">
        <v>492</v>
      </c>
      <c r="O3034" s="824"/>
      <c r="P3034" s="681"/>
      <c r="Q3034" s="825"/>
      <c r="R3034" s="826"/>
      <c r="S3034" s="827"/>
      <c r="T3034" s="828"/>
      <c r="U3034" s="829"/>
      <c r="V3034" s="830"/>
      <c r="W3034" s="681"/>
      <c r="X3034" s="824"/>
      <c r="Y3034" s="859"/>
      <c r="Z3034" s="824"/>
    </row>
    <row r="3035" spans="1:26" ht="13.15" customHeight="1">
      <c r="A3035" s="866" t="s">
        <v>2696</v>
      </c>
      <c r="B3035" s="861" t="s">
        <v>5389</v>
      </c>
      <c r="C3035" s="831" t="s">
        <v>1648</v>
      </c>
      <c r="D3035" s="819" t="str">
        <f t="shared" ref="D3035" si="3016">B3035&amp;" "&amp;" "&amp;C3035</f>
        <v>SP-214  呪われしゼシカ</v>
      </c>
      <c r="E3035" s="867" t="s">
        <v>5392</v>
      </c>
      <c r="F3035" s="862" t="s">
        <v>74</v>
      </c>
      <c r="G3035" s="833" t="s">
        <v>19</v>
      </c>
      <c r="H3035" s="822" t="s">
        <v>40</v>
      </c>
      <c r="I3035" s="834" t="s">
        <v>90</v>
      </c>
      <c r="J3035" s="817" t="s">
        <v>4263</v>
      </c>
      <c r="K3035" s="692" t="s">
        <v>37</v>
      </c>
      <c r="L3035" s="695" t="s">
        <v>2785</v>
      </c>
      <c r="M3035" s="51" t="s">
        <v>5449</v>
      </c>
      <c r="N3035" s="52" t="s">
        <v>490</v>
      </c>
      <c r="O3035" s="824"/>
      <c r="P3035" s="681"/>
      <c r="Q3035" s="825">
        <v>2750</v>
      </c>
      <c r="R3035" s="826">
        <v>1190</v>
      </c>
      <c r="S3035" s="827">
        <v>1910</v>
      </c>
      <c r="T3035" s="828">
        <v>1610</v>
      </c>
      <c r="U3035" s="829">
        <v>1240</v>
      </c>
      <c r="V3035" s="830">
        <f t="shared" ref="V3035" si="3017">SUM(Q3035:U3036)</f>
        <v>8700</v>
      </c>
      <c r="W3035" s="682"/>
      <c r="X3035" s="824"/>
      <c r="Y3035" s="859" t="s">
        <v>5480</v>
      </c>
      <c r="Z3035" s="824"/>
    </row>
    <row r="3036" spans="1:26" ht="13.15" customHeight="1">
      <c r="A3036" s="866" t="s">
        <v>2696</v>
      </c>
      <c r="B3036" s="861"/>
      <c r="C3036" s="831" t="s">
        <v>1648</v>
      </c>
      <c r="D3036" s="819" t="s">
        <v>2</v>
      </c>
      <c r="E3036" s="867" t="s">
        <v>2701</v>
      </c>
      <c r="F3036" s="862" t="s">
        <v>74</v>
      </c>
      <c r="G3036" s="833" t="s">
        <v>19</v>
      </c>
      <c r="H3036" s="822" t="s">
        <v>40</v>
      </c>
      <c r="I3036" s="834" t="s">
        <v>90</v>
      </c>
      <c r="J3036" s="817" t="s">
        <v>4263</v>
      </c>
      <c r="K3036" s="690" t="s">
        <v>21</v>
      </c>
      <c r="L3036" s="695" t="s">
        <v>5539</v>
      </c>
      <c r="M3036" s="51" t="s">
        <v>5450</v>
      </c>
      <c r="N3036" s="695" t="s">
        <v>491</v>
      </c>
      <c r="O3036" s="824"/>
      <c r="P3036" s="681"/>
      <c r="Q3036" s="825"/>
      <c r="R3036" s="826"/>
      <c r="S3036" s="827"/>
      <c r="T3036" s="828"/>
      <c r="U3036" s="829"/>
      <c r="V3036" s="830"/>
      <c r="W3036" s="681"/>
      <c r="X3036" s="824"/>
      <c r="Y3036" s="859"/>
      <c r="Z3036" s="824"/>
    </row>
    <row r="3037" spans="1:26" ht="13.15" customHeight="1">
      <c r="A3037" s="866" t="s">
        <v>2696</v>
      </c>
      <c r="B3037" s="861" t="s">
        <v>5390</v>
      </c>
      <c r="C3037" s="831" t="s">
        <v>77</v>
      </c>
      <c r="D3037" s="819" t="str">
        <f t="shared" ref="D3037" si="3018">B3037&amp;" "&amp;" "&amp;C3037</f>
        <v>SP-215  ミストマァム</v>
      </c>
      <c r="E3037" s="867" t="s">
        <v>5392</v>
      </c>
      <c r="F3037" s="851" t="s">
        <v>78</v>
      </c>
      <c r="G3037" s="833" t="s">
        <v>19</v>
      </c>
      <c r="H3037" s="833" t="s">
        <v>19</v>
      </c>
      <c r="I3037" s="837" t="s">
        <v>4431</v>
      </c>
      <c r="J3037" s="817" t="s">
        <v>4262</v>
      </c>
      <c r="K3037" s="690" t="s">
        <v>21</v>
      </c>
      <c r="L3037" s="702" t="s">
        <v>5539</v>
      </c>
      <c r="M3037" s="51" t="s">
        <v>5456</v>
      </c>
      <c r="N3037" s="702" t="s">
        <v>491</v>
      </c>
      <c r="O3037" s="824"/>
      <c r="P3037" s="681"/>
      <c r="Q3037" s="825">
        <v>2720</v>
      </c>
      <c r="R3037" s="826">
        <v>1770</v>
      </c>
      <c r="S3037" s="827">
        <v>1020</v>
      </c>
      <c r="T3037" s="828">
        <v>1800</v>
      </c>
      <c r="U3037" s="829">
        <v>1440</v>
      </c>
      <c r="V3037" s="830">
        <f t="shared" ref="V3037" si="3019">SUM(Q3037:U3038)</f>
        <v>8750</v>
      </c>
      <c r="W3037" s="682"/>
      <c r="X3037" s="824"/>
      <c r="Y3037" s="859" t="s">
        <v>5480</v>
      </c>
      <c r="Z3037" s="824"/>
    </row>
    <row r="3038" spans="1:26" ht="13.15" customHeight="1">
      <c r="A3038" s="866" t="s">
        <v>2696</v>
      </c>
      <c r="B3038" s="861"/>
      <c r="C3038" s="831" t="s">
        <v>77</v>
      </c>
      <c r="D3038" s="819" t="s">
        <v>2</v>
      </c>
      <c r="E3038" s="867" t="s">
        <v>2701</v>
      </c>
      <c r="F3038" s="851" t="s">
        <v>78</v>
      </c>
      <c r="G3038" s="833" t="s">
        <v>19</v>
      </c>
      <c r="H3038" s="833" t="s">
        <v>19</v>
      </c>
      <c r="I3038" s="837" t="s">
        <v>4431</v>
      </c>
      <c r="J3038" s="817" t="s">
        <v>4262</v>
      </c>
      <c r="K3038" s="691" t="s">
        <v>99</v>
      </c>
      <c r="L3038" s="702" t="s">
        <v>2040</v>
      </c>
      <c r="M3038" s="51" t="s">
        <v>5457</v>
      </c>
      <c r="N3038" s="54" t="s">
        <v>496</v>
      </c>
      <c r="O3038" s="824"/>
      <c r="P3038" s="681"/>
      <c r="Q3038" s="825"/>
      <c r="R3038" s="826"/>
      <c r="S3038" s="827"/>
      <c r="T3038" s="828"/>
      <c r="U3038" s="829"/>
      <c r="V3038" s="830"/>
      <c r="W3038" s="681"/>
      <c r="X3038" s="824"/>
      <c r="Y3038" s="859"/>
      <c r="Z3038" s="824"/>
    </row>
    <row r="3039" spans="1:26" ht="13.15" customHeight="1">
      <c r="A3039" s="866" t="s">
        <v>2696</v>
      </c>
      <c r="B3039" s="861" t="s">
        <v>5391</v>
      </c>
      <c r="C3039" s="831" t="s">
        <v>1653</v>
      </c>
      <c r="D3039" s="819" t="str">
        <f t="shared" ref="D3039:D3041" si="3020">B3039&amp;" "&amp;" "&amp;C3039</f>
        <v>SP-216  呪われしマルティナ</v>
      </c>
      <c r="E3039" s="867" t="s">
        <v>5392</v>
      </c>
      <c r="F3039" s="862" t="s">
        <v>74</v>
      </c>
      <c r="G3039" s="833" t="s">
        <v>19</v>
      </c>
      <c r="H3039" s="835" t="s">
        <v>88</v>
      </c>
      <c r="I3039" s="844" t="s">
        <v>4465</v>
      </c>
      <c r="J3039" s="817" t="s">
        <v>4263</v>
      </c>
      <c r="K3039" s="691" t="s">
        <v>99</v>
      </c>
      <c r="L3039" s="702" t="s">
        <v>2040</v>
      </c>
      <c r="M3039" s="51" t="s">
        <v>5458</v>
      </c>
      <c r="N3039" s="702" t="s">
        <v>491</v>
      </c>
      <c r="O3039" s="824"/>
      <c r="P3039" s="681"/>
      <c r="Q3039" s="825">
        <v>2840</v>
      </c>
      <c r="R3039" s="826">
        <v>1600</v>
      </c>
      <c r="S3039" s="827">
        <v>1070</v>
      </c>
      <c r="T3039" s="828">
        <v>1850</v>
      </c>
      <c r="U3039" s="829">
        <v>1300</v>
      </c>
      <c r="V3039" s="830">
        <f t="shared" ref="V3039" si="3021">SUM(Q3039:U3040)</f>
        <v>8660</v>
      </c>
      <c r="W3039" s="682"/>
      <c r="X3039" s="824"/>
      <c r="Y3039" s="859" t="s">
        <v>5480</v>
      </c>
      <c r="Z3039" s="824"/>
    </row>
    <row r="3040" spans="1:26" ht="13.15" customHeight="1">
      <c r="A3040" s="866" t="s">
        <v>2696</v>
      </c>
      <c r="B3040" s="861"/>
      <c r="C3040" s="831" t="s">
        <v>1653</v>
      </c>
      <c r="D3040" s="819" t="s">
        <v>2</v>
      </c>
      <c r="E3040" s="867" t="s">
        <v>2701</v>
      </c>
      <c r="F3040" s="862" t="s">
        <v>74</v>
      </c>
      <c r="G3040" s="833" t="s">
        <v>19</v>
      </c>
      <c r="H3040" s="835" t="s">
        <v>88</v>
      </c>
      <c r="I3040" s="844" t="s">
        <v>4465</v>
      </c>
      <c r="J3040" s="817" t="s">
        <v>4263</v>
      </c>
      <c r="K3040" s="690" t="s">
        <v>21</v>
      </c>
      <c r="L3040" s="702" t="s">
        <v>2040</v>
      </c>
      <c r="M3040" s="51" t="s">
        <v>5455</v>
      </c>
      <c r="N3040" s="702" t="s">
        <v>491</v>
      </c>
      <c r="O3040" s="824"/>
      <c r="P3040" s="681"/>
      <c r="Q3040" s="825"/>
      <c r="R3040" s="826"/>
      <c r="S3040" s="827"/>
      <c r="T3040" s="828"/>
      <c r="U3040" s="829"/>
      <c r="V3040" s="830"/>
      <c r="W3040" s="681"/>
      <c r="X3040" s="824"/>
      <c r="Y3040" s="859"/>
      <c r="Z3040" s="824"/>
    </row>
    <row r="3041" spans="1:26">
      <c r="A3041" s="860" t="s">
        <v>2207</v>
      </c>
      <c r="B3041" s="861" t="s">
        <v>5463</v>
      </c>
      <c r="C3041" s="831" t="s">
        <v>197</v>
      </c>
      <c r="D3041" s="819" t="str">
        <f t="shared" si="3020"/>
        <v>SP-217  超越破断魔獣ダムド</v>
      </c>
      <c r="E3041" s="863" t="s">
        <v>2699</v>
      </c>
      <c r="F3041" s="862" t="s">
        <v>74</v>
      </c>
      <c r="G3041" s="835" t="s">
        <v>88</v>
      </c>
      <c r="H3041" s="835" t="s">
        <v>88</v>
      </c>
      <c r="I3041" s="864" t="s">
        <v>91</v>
      </c>
      <c r="J3041" s="861">
        <v>2</v>
      </c>
      <c r="K3041" s="719" t="s">
        <v>21</v>
      </c>
      <c r="L3041" s="703" t="s">
        <v>2040</v>
      </c>
      <c r="M3041" s="51" t="s">
        <v>5532</v>
      </c>
      <c r="N3041" s="703" t="s">
        <v>491</v>
      </c>
      <c r="O3041" s="824"/>
      <c r="Q3041" s="825">
        <v>2520</v>
      </c>
      <c r="R3041" s="826">
        <v>1560</v>
      </c>
      <c r="S3041" s="827">
        <v>1270</v>
      </c>
      <c r="T3041" s="828">
        <v>1210</v>
      </c>
      <c r="U3041" s="829">
        <v>1150</v>
      </c>
      <c r="V3041" s="830">
        <f>SUM(Q3041:U3042)</f>
        <v>7710</v>
      </c>
      <c r="W3041" s="710"/>
      <c r="X3041" s="824"/>
      <c r="Y3041" s="859" t="s">
        <v>5499</v>
      </c>
      <c r="Z3041" s="824"/>
    </row>
    <row r="3042" spans="1:26">
      <c r="A3042" s="860" t="s">
        <v>2207</v>
      </c>
      <c r="B3042" s="861"/>
      <c r="C3042" s="831" t="s">
        <v>197</v>
      </c>
      <c r="D3042" s="819" t="s">
        <v>2</v>
      </c>
      <c r="E3042" s="863" t="s">
        <v>2699</v>
      </c>
      <c r="F3042" s="862" t="s">
        <v>74</v>
      </c>
      <c r="G3042" s="835" t="s">
        <v>88</v>
      </c>
      <c r="H3042" s="835" t="s">
        <v>88</v>
      </c>
      <c r="I3042" s="864" t="s">
        <v>91</v>
      </c>
      <c r="J3042" s="861">
        <v>2</v>
      </c>
      <c r="K3042" s="720" t="s">
        <v>99</v>
      </c>
      <c r="L3042" s="703" t="s">
        <v>2040</v>
      </c>
      <c r="M3042" s="51" t="s">
        <v>5533</v>
      </c>
      <c r="N3042" s="703" t="s">
        <v>491</v>
      </c>
      <c r="O3042" s="824"/>
      <c r="Q3042" s="825"/>
      <c r="R3042" s="826"/>
      <c r="S3042" s="827"/>
      <c r="T3042" s="828"/>
      <c r="U3042" s="829"/>
      <c r="V3042" s="830"/>
      <c r="W3042" s="706"/>
      <c r="X3042" s="824"/>
      <c r="Y3042" s="859"/>
      <c r="Z3042" s="824"/>
    </row>
    <row r="3043" spans="1:26" ht="13.15" customHeight="1">
      <c r="A3043" s="817" t="s">
        <v>2695</v>
      </c>
      <c r="B3043" s="861" t="s">
        <v>5709</v>
      </c>
      <c r="C3043" s="818" t="s">
        <v>76</v>
      </c>
      <c r="D3043" s="869" t="str">
        <f t="shared" ref="D3043" si="3022">B3043&amp;" "&amp;" "&amp;C3043</f>
        <v>SP-218  真・大魔王バーン</v>
      </c>
      <c r="E3043" s="870" t="s">
        <v>2699</v>
      </c>
      <c r="F3043" s="862" t="s">
        <v>74</v>
      </c>
      <c r="G3043" s="835" t="s">
        <v>88</v>
      </c>
      <c r="H3043" s="872" t="s">
        <v>40</v>
      </c>
      <c r="I3043" s="837" t="s">
        <v>4431</v>
      </c>
      <c r="J3043" s="861">
        <v>3</v>
      </c>
      <c r="K3043" s="416" t="s">
        <v>21</v>
      </c>
      <c r="L3043" s="783" t="s">
        <v>131</v>
      </c>
      <c r="M3043" s="437" t="s">
        <v>5757</v>
      </c>
      <c r="N3043" s="54" t="s">
        <v>491</v>
      </c>
      <c r="O3043" s="818"/>
      <c r="P3043" s="783"/>
      <c r="Q3043" s="874">
        <v>2620</v>
      </c>
      <c r="R3043" s="875">
        <v>900</v>
      </c>
      <c r="S3043" s="876">
        <v>1680</v>
      </c>
      <c r="T3043" s="877">
        <v>1460</v>
      </c>
      <c r="U3043" s="878">
        <v>1070</v>
      </c>
      <c r="V3043" s="879">
        <f>SUM(Q3043:U3044)</f>
        <v>7730</v>
      </c>
      <c r="W3043" s="818"/>
      <c r="X3043" s="818"/>
      <c r="Y3043" s="859" t="s">
        <v>5710</v>
      </c>
      <c r="Z3043" s="818"/>
    </row>
    <row r="3044" spans="1:26" ht="13.15" customHeight="1">
      <c r="A3044" s="817" t="s">
        <v>2695</v>
      </c>
      <c r="B3044" s="861"/>
      <c r="C3044" s="818" t="s">
        <v>76</v>
      </c>
      <c r="D3044" s="869" t="s">
        <v>2</v>
      </c>
      <c r="E3044" s="870" t="s">
        <v>2699</v>
      </c>
      <c r="F3044" s="862" t="s">
        <v>74</v>
      </c>
      <c r="G3044" s="835" t="s">
        <v>88</v>
      </c>
      <c r="H3044" s="872" t="s">
        <v>40</v>
      </c>
      <c r="I3044" s="837" t="s">
        <v>4431</v>
      </c>
      <c r="J3044" s="861">
        <v>3</v>
      </c>
      <c r="K3044" s="786" t="s">
        <v>37</v>
      </c>
      <c r="L3044" s="781" t="s">
        <v>20</v>
      </c>
      <c r="M3044" s="437" t="s">
        <v>5711</v>
      </c>
      <c r="N3044" s="54" t="s">
        <v>491</v>
      </c>
      <c r="O3044" s="818"/>
      <c r="P3044" s="783"/>
      <c r="Q3044" s="874"/>
      <c r="R3044" s="875"/>
      <c r="S3044" s="876"/>
      <c r="T3044" s="877"/>
      <c r="U3044" s="878"/>
      <c r="V3044" s="879"/>
      <c r="W3044" s="818"/>
      <c r="X3044" s="818"/>
      <c r="Y3044" s="859"/>
      <c r="Z3044" s="818"/>
    </row>
    <row r="3045" spans="1:26" s="5" customFormat="1">
      <c r="A3045" s="860" t="s">
        <v>2207</v>
      </c>
      <c r="B3045" s="861" t="s">
        <v>5832</v>
      </c>
      <c r="C3045" s="818" t="s">
        <v>2</v>
      </c>
      <c r="D3045" s="819" t="str">
        <f t="shared" ref="D3045" si="3023">B3045&amp;" "&amp;" "&amp;C3045</f>
        <v>SP-219  ダイ</v>
      </c>
      <c r="E3045" s="863" t="s">
        <v>2699</v>
      </c>
      <c r="F3045" s="821" t="s">
        <v>34</v>
      </c>
      <c r="G3045" s="833" t="s">
        <v>19</v>
      </c>
      <c r="H3045" s="833" t="s">
        <v>19</v>
      </c>
      <c r="I3045" s="834" t="s">
        <v>90</v>
      </c>
      <c r="J3045" s="817">
        <v>1</v>
      </c>
      <c r="K3045" s="815" t="s">
        <v>37</v>
      </c>
      <c r="L3045" s="804" t="s">
        <v>2785</v>
      </c>
      <c r="M3045" s="51" t="s">
        <v>5845</v>
      </c>
      <c r="N3045" s="52" t="s">
        <v>490</v>
      </c>
      <c r="O3045" s="824"/>
      <c r="P3045" s="802"/>
      <c r="Q3045" s="825">
        <v>2580</v>
      </c>
      <c r="R3045" s="826">
        <v>1580</v>
      </c>
      <c r="S3045" s="827">
        <v>900</v>
      </c>
      <c r="T3045" s="828">
        <v>1440</v>
      </c>
      <c r="U3045" s="829">
        <v>1200</v>
      </c>
      <c r="V3045" s="830">
        <f t="shared" ref="V3045" si="3024">SUM(Q3045:U3046)</f>
        <v>7700</v>
      </c>
      <c r="W3045" s="824" t="s">
        <v>3389</v>
      </c>
      <c r="X3045" s="824"/>
      <c r="Y3045" s="859" t="s">
        <v>5510</v>
      </c>
      <c r="Z3045" s="824"/>
    </row>
    <row r="3046" spans="1:26" s="5" customFormat="1">
      <c r="A3046" s="860" t="s">
        <v>2207</v>
      </c>
      <c r="B3046" s="861"/>
      <c r="C3046" s="818" t="s">
        <v>2</v>
      </c>
      <c r="D3046" s="819" t="s">
        <v>2</v>
      </c>
      <c r="E3046" s="863" t="s">
        <v>2699</v>
      </c>
      <c r="F3046" s="821" t="s">
        <v>34</v>
      </c>
      <c r="G3046" s="833" t="s">
        <v>19</v>
      </c>
      <c r="H3046" s="833" t="s">
        <v>19</v>
      </c>
      <c r="I3046" s="834" t="s">
        <v>90</v>
      </c>
      <c r="J3046" s="817">
        <v>1</v>
      </c>
      <c r="K3046" s="809" t="s">
        <v>21</v>
      </c>
      <c r="L3046" s="804" t="s">
        <v>2040</v>
      </c>
      <c r="M3046" s="51" t="s">
        <v>5839</v>
      </c>
      <c r="N3046" s="804" t="s">
        <v>491</v>
      </c>
      <c r="O3046" s="824"/>
      <c r="P3046" s="802"/>
      <c r="Q3046" s="825"/>
      <c r="R3046" s="826"/>
      <c r="S3046" s="827"/>
      <c r="T3046" s="828"/>
      <c r="U3046" s="829"/>
      <c r="V3046" s="830"/>
      <c r="W3046" s="824" t="s">
        <v>3389</v>
      </c>
      <c r="X3046" s="824"/>
      <c r="Y3046" s="859"/>
      <c r="Z3046" s="824"/>
    </row>
    <row r="3047" spans="1:26" s="5" customFormat="1">
      <c r="A3047" s="860" t="s">
        <v>2207</v>
      </c>
      <c r="B3047" s="861" t="s">
        <v>5833</v>
      </c>
      <c r="C3047" s="831" t="s">
        <v>38</v>
      </c>
      <c r="D3047" s="819" t="str">
        <f t="shared" ref="D3047" si="3025">B3047&amp;" "&amp;" "&amp;C3047</f>
        <v>SP-220  ポップ</v>
      </c>
      <c r="E3047" s="863" t="s">
        <v>2699</v>
      </c>
      <c r="F3047" s="821" t="s">
        <v>34</v>
      </c>
      <c r="G3047" s="822" t="s">
        <v>40</v>
      </c>
      <c r="H3047" s="822" t="s">
        <v>40</v>
      </c>
      <c r="I3047" s="864" t="s">
        <v>91</v>
      </c>
      <c r="J3047" s="817">
        <v>1</v>
      </c>
      <c r="K3047" s="809" t="s">
        <v>21</v>
      </c>
      <c r="L3047" s="804" t="s">
        <v>2777</v>
      </c>
      <c r="M3047" s="51" t="s">
        <v>4606</v>
      </c>
      <c r="N3047" s="804" t="s">
        <v>491</v>
      </c>
      <c r="O3047" s="824"/>
      <c r="P3047" s="802"/>
      <c r="Q3047" s="825">
        <v>2570</v>
      </c>
      <c r="R3047" s="826">
        <v>800</v>
      </c>
      <c r="S3047" s="827">
        <v>1650</v>
      </c>
      <c r="T3047" s="828">
        <v>1490</v>
      </c>
      <c r="U3047" s="829">
        <v>1170</v>
      </c>
      <c r="V3047" s="830">
        <f t="shared" ref="V3047" si="3026">SUM(Q3047:U3048)</f>
        <v>7680</v>
      </c>
      <c r="W3047" s="824" t="s">
        <v>3389</v>
      </c>
      <c r="X3047" s="824"/>
      <c r="Y3047" s="859" t="s">
        <v>5837</v>
      </c>
      <c r="Z3047" s="824"/>
    </row>
    <row r="3048" spans="1:26" s="5" customFormat="1">
      <c r="A3048" s="860" t="s">
        <v>2207</v>
      </c>
      <c r="B3048" s="861"/>
      <c r="C3048" s="831" t="s">
        <v>38</v>
      </c>
      <c r="D3048" s="819" t="s">
        <v>2</v>
      </c>
      <c r="E3048" s="863" t="s">
        <v>2699</v>
      </c>
      <c r="F3048" s="821" t="s">
        <v>34</v>
      </c>
      <c r="G3048" s="822" t="s">
        <v>40</v>
      </c>
      <c r="H3048" s="822" t="s">
        <v>40</v>
      </c>
      <c r="I3048" s="864" t="s">
        <v>91</v>
      </c>
      <c r="J3048" s="817">
        <v>1</v>
      </c>
      <c r="K3048" s="809" t="s">
        <v>21</v>
      </c>
      <c r="L3048" s="804" t="s">
        <v>2781</v>
      </c>
      <c r="M3048" s="51" t="s">
        <v>5846</v>
      </c>
      <c r="N3048" s="804" t="s">
        <v>491</v>
      </c>
      <c r="O3048" s="824"/>
      <c r="P3048" s="802"/>
      <c r="Q3048" s="825"/>
      <c r="R3048" s="826"/>
      <c r="S3048" s="827"/>
      <c r="T3048" s="828"/>
      <c r="U3048" s="829"/>
      <c r="V3048" s="830"/>
      <c r="W3048" s="824" t="s">
        <v>3389</v>
      </c>
      <c r="X3048" s="824"/>
      <c r="Y3048" s="859"/>
      <c r="Z3048" s="824"/>
    </row>
    <row r="3049" spans="1:26" s="5" customFormat="1">
      <c r="A3049" s="860"/>
      <c r="B3049" s="861" t="s">
        <v>5834</v>
      </c>
      <c r="C3049" s="831" t="s">
        <v>3368</v>
      </c>
      <c r="D3049" s="819" t="str">
        <f t="shared" ref="D3049" si="3027">B3049&amp;" "&amp;" "&amp;C3049</f>
        <v>SP-221  ダイ (竜魔人ダイ)</v>
      </c>
      <c r="E3049" s="863" t="s">
        <v>2699</v>
      </c>
      <c r="F3049" s="821" t="s">
        <v>34</v>
      </c>
      <c r="G3049" s="833" t="s">
        <v>19</v>
      </c>
      <c r="H3049" s="822" t="s">
        <v>40</v>
      </c>
      <c r="I3049" s="838" t="s">
        <v>4430</v>
      </c>
      <c r="J3049" s="845">
        <v>3</v>
      </c>
      <c r="K3049" s="809" t="s">
        <v>21</v>
      </c>
      <c r="L3049" s="804" t="s">
        <v>2040</v>
      </c>
      <c r="M3049" s="51" t="s">
        <v>5847</v>
      </c>
      <c r="N3049" s="804" t="s">
        <v>491</v>
      </c>
      <c r="O3049" s="824"/>
      <c r="P3049" s="802"/>
      <c r="Q3049" s="825">
        <v>2510</v>
      </c>
      <c r="R3049" s="826">
        <v>1600</v>
      </c>
      <c r="S3049" s="827">
        <v>1470</v>
      </c>
      <c r="T3049" s="828">
        <v>1130</v>
      </c>
      <c r="U3049" s="829">
        <v>1000</v>
      </c>
      <c r="V3049" s="830">
        <f t="shared" ref="V3049" si="3028">SUM(Q3049:U3050)</f>
        <v>7710</v>
      </c>
      <c r="W3049" s="824" t="s">
        <v>3389</v>
      </c>
      <c r="X3049" s="824"/>
      <c r="Y3049" s="802"/>
      <c r="Z3049" s="824"/>
    </row>
    <row r="3050" spans="1:26" s="5" customFormat="1">
      <c r="A3050" s="860"/>
      <c r="B3050" s="861"/>
      <c r="C3050" s="831" t="s">
        <v>3368</v>
      </c>
      <c r="D3050" s="819" t="s">
        <v>2</v>
      </c>
      <c r="E3050" s="863" t="s">
        <v>2699</v>
      </c>
      <c r="F3050" s="821" t="s">
        <v>34</v>
      </c>
      <c r="G3050" s="833" t="s">
        <v>19</v>
      </c>
      <c r="H3050" s="822" t="s">
        <v>40</v>
      </c>
      <c r="I3050" s="838" t="s">
        <v>4430</v>
      </c>
      <c r="J3050" s="845">
        <v>3</v>
      </c>
      <c r="K3050" s="809" t="s">
        <v>21</v>
      </c>
      <c r="L3050" s="801" t="s">
        <v>105</v>
      </c>
      <c r="M3050" s="51" t="s">
        <v>5848</v>
      </c>
      <c r="N3050" s="52" t="s">
        <v>490</v>
      </c>
      <c r="O3050" s="824"/>
      <c r="P3050" s="802"/>
      <c r="Q3050" s="825"/>
      <c r="R3050" s="826"/>
      <c r="S3050" s="827"/>
      <c r="T3050" s="828"/>
      <c r="U3050" s="829"/>
      <c r="V3050" s="830"/>
      <c r="W3050" s="824" t="s">
        <v>3389</v>
      </c>
      <c r="X3050" s="824"/>
      <c r="Y3050" s="802"/>
      <c r="Z3050" s="824"/>
    </row>
    <row r="3051" spans="1:26" s="5" customFormat="1">
      <c r="A3051" s="860" t="s">
        <v>2207</v>
      </c>
      <c r="B3051" s="861" t="s">
        <v>5835</v>
      </c>
      <c r="C3051" s="831" t="s">
        <v>183</v>
      </c>
      <c r="D3051" s="819" t="str">
        <f t="shared" ref="D3051" si="3029">B3051&amp;" "&amp;" "&amp;C3051</f>
        <v>SP-222  マァム</v>
      </c>
      <c r="E3051" s="863" t="s">
        <v>2699</v>
      </c>
      <c r="F3051" s="821" t="s">
        <v>34</v>
      </c>
      <c r="G3051" s="833" t="s">
        <v>19</v>
      </c>
      <c r="H3051" s="833" t="s">
        <v>19</v>
      </c>
      <c r="I3051" s="884" t="s">
        <v>93</v>
      </c>
      <c r="J3051" s="845"/>
      <c r="K3051" s="809" t="s">
        <v>21</v>
      </c>
      <c r="L3051" s="804"/>
      <c r="M3051" s="51"/>
      <c r="N3051" s="804"/>
      <c r="O3051" s="824"/>
      <c r="P3051" s="802"/>
      <c r="Q3051" s="825">
        <v>2560</v>
      </c>
      <c r="R3051" s="826">
        <v>1510</v>
      </c>
      <c r="S3051" s="827">
        <v>830</v>
      </c>
      <c r="T3051" s="828">
        <v>1570</v>
      </c>
      <c r="U3051" s="829">
        <v>1210</v>
      </c>
      <c r="V3051" s="830">
        <f t="shared" ref="V3051" si="3030">SUM(Q3051:U3052)</f>
        <v>7680</v>
      </c>
      <c r="W3051" s="824" t="s">
        <v>3389</v>
      </c>
      <c r="X3051" s="824"/>
      <c r="Y3051" s="859" t="s">
        <v>5507</v>
      </c>
      <c r="Z3051" s="824"/>
    </row>
    <row r="3052" spans="1:26" s="5" customFormat="1">
      <c r="A3052" s="860" t="s">
        <v>2207</v>
      </c>
      <c r="B3052" s="861"/>
      <c r="C3052" s="831" t="s">
        <v>183</v>
      </c>
      <c r="D3052" s="819" t="s">
        <v>2</v>
      </c>
      <c r="E3052" s="863" t="s">
        <v>2699</v>
      </c>
      <c r="F3052" s="821" t="s">
        <v>34</v>
      </c>
      <c r="G3052" s="833" t="s">
        <v>19</v>
      </c>
      <c r="H3052" s="833" t="s">
        <v>19</v>
      </c>
      <c r="I3052" s="884" t="s">
        <v>93</v>
      </c>
      <c r="J3052" s="845"/>
      <c r="K3052" s="11" t="s">
        <v>81</v>
      </c>
      <c r="L3052" s="804"/>
      <c r="M3052" s="51"/>
      <c r="N3052" s="804"/>
      <c r="O3052" s="824"/>
      <c r="P3052" s="802"/>
      <c r="Q3052" s="825"/>
      <c r="R3052" s="826"/>
      <c r="S3052" s="827"/>
      <c r="T3052" s="828"/>
      <c r="U3052" s="829"/>
      <c r="V3052" s="830"/>
      <c r="W3052" s="824" t="s">
        <v>3389</v>
      </c>
      <c r="X3052" s="824"/>
      <c r="Y3052" s="859"/>
      <c r="Z3052" s="824"/>
    </row>
    <row r="3053" spans="1:26" s="5" customFormat="1">
      <c r="A3053" s="860" t="s">
        <v>2207</v>
      </c>
      <c r="B3053" s="861" t="s">
        <v>5836</v>
      </c>
      <c r="C3053" s="831" t="s">
        <v>172</v>
      </c>
      <c r="D3053" s="819" t="str">
        <f t="shared" ref="D3053" si="3031">B3053&amp;" "&amp;" "&amp;C3053</f>
        <v>SP-223  ヒュンケル</v>
      </c>
      <c r="E3053" s="863" t="s">
        <v>2699</v>
      </c>
      <c r="F3053" s="821" t="s">
        <v>34</v>
      </c>
      <c r="G3053" s="833" t="s">
        <v>19</v>
      </c>
      <c r="H3053" s="833" t="s">
        <v>19</v>
      </c>
      <c r="I3053" s="844" t="s">
        <v>4465</v>
      </c>
      <c r="J3053" s="845"/>
      <c r="K3053" s="809" t="s">
        <v>21</v>
      </c>
      <c r="L3053" s="804"/>
      <c r="M3053" s="51"/>
      <c r="N3053" s="804"/>
      <c r="O3053" s="824"/>
      <c r="P3053" s="802"/>
      <c r="Q3053" s="825">
        <v>2620</v>
      </c>
      <c r="R3053" s="826">
        <v>1500</v>
      </c>
      <c r="S3053" s="827">
        <v>770</v>
      </c>
      <c r="T3053" s="828">
        <v>1290</v>
      </c>
      <c r="U3053" s="829">
        <v>1510</v>
      </c>
      <c r="V3053" s="830">
        <f t="shared" ref="V3053" si="3032">SUM(Q3053:U3054)</f>
        <v>7690</v>
      </c>
      <c r="W3053" s="824" t="s">
        <v>3389</v>
      </c>
      <c r="X3053" s="824"/>
      <c r="Y3053" s="859" t="s">
        <v>5502</v>
      </c>
      <c r="Z3053" s="824"/>
    </row>
    <row r="3054" spans="1:26" s="5" customFormat="1">
      <c r="A3054" s="860" t="s">
        <v>2207</v>
      </c>
      <c r="B3054" s="861"/>
      <c r="C3054" s="831" t="s">
        <v>172</v>
      </c>
      <c r="D3054" s="819" t="s">
        <v>2</v>
      </c>
      <c r="E3054" s="863" t="s">
        <v>2699</v>
      </c>
      <c r="F3054" s="821" t="s">
        <v>34</v>
      </c>
      <c r="G3054" s="833" t="s">
        <v>19</v>
      </c>
      <c r="H3054" s="833" t="s">
        <v>19</v>
      </c>
      <c r="I3054" s="844" t="s">
        <v>4465</v>
      </c>
      <c r="J3054" s="845"/>
      <c r="K3054" s="809" t="s">
        <v>21</v>
      </c>
      <c r="L3054" s="804"/>
      <c r="M3054" s="51"/>
      <c r="N3054" s="804"/>
      <c r="O3054" s="824"/>
      <c r="P3054" s="802"/>
      <c r="Q3054" s="825"/>
      <c r="R3054" s="826"/>
      <c r="S3054" s="827"/>
      <c r="T3054" s="828"/>
      <c r="U3054" s="829"/>
      <c r="V3054" s="830"/>
      <c r="W3054" s="824" t="s">
        <v>3389</v>
      </c>
      <c r="X3054" s="824"/>
      <c r="Y3054" s="859"/>
      <c r="Z3054" s="824"/>
    </row>
  </sheetData>
  <sheetProtection password="CCE3" sheet="1" objects="1" scenarios="1" autoFilter="0"/>
  <autoFilter ref="A2:Z3044"/>
  <mergeCells count="29690">
    <mergeCell ref="A3053:A3054"/>
    <mergeCell ref="B3053:B3054"/>
    <mergeCell ref="C3053:C3054"/>
    <mergeCell ref="D3053:D3054"/>
    <mergeCell ref="E3053:E3054"/>
    <mergeCell ref="F3053:F3054"/>
    <mergeCell ref="G3053:G3054"/>
    <mergeCell ref="H3053:H3054"/>
    <mergeCell ref="I3053:I3054"/>
    <mergeCell ref="J3053:J3054"/>
    <mergeCell ref="O3053:O3054"/>
    <mergeCell ref="Q3053:Q3054"/>
    <mergeCell ref="R3053:R3054"/>
    <mergeCell ref="S3053:S3054"/>
    <mergeCell ref="T3053:T3054"/>
    <mergeCell ref="U3053:U3054"/>
    <mergeCell ref="V3053:V3054"/>
    <mergeCell ref="W3053:W3054"/>
    <mergeCell ref="X3053:X3054"/>
    <mergeCell ref="Y3053:Y3054"/>
    <mergeCell ref="Z3053:Z3054"/>
    <mergeCell ref="A3049:A3050"/>
    <mergeCell ref="B3049:B3050"/>
    <mergeCell ref="C3049:C3050"/>
    <mergeCell ref="D3049:D3050"/>
    <mergeCell ref="E3049:E3050"/>
    <mergeCell ref="F3049:F3050"/>
    <mergeCell ref="G3049:G3050"/>
    <mergeCell ref="H3049:H3050"/>
    <mergeCell ref="I3049:I3050"/>
    <mergeCell ref="J3049:J3050"/>
    <mergeCell ref="O3049:O3050"/>
    <mergeCell ref="Q3049:Q3050"/>
    <mergeCell ref="R3049:R3050"/>
    <mergeCell ref="S3049:S3050"/>
    <mergeCell ref="T3049:T3050"/>
    <mergeCell ref="U3049:U3050"/>
    <mergeCell ref="V3049:V3050"/>
    <mergeCell ref="W3049:W3050"/>
    <mergeCell ref="X3049:X3050"/>
    <mergeCell ref="Z3049:Z3050"/>
    <mergeCell ref="A3051:A3052"/>
    <mergeCell ref="B3051:B3052"/>
    <mergeCell ref="C3051:C3052"/>
    <mergeCell ref="D3051:D3052"/>
    <mergeCell ref="E3051:E3052"/>
    <mergeCell ref="F3051:F3052"/>
    <mergeCell ref="G3051:G3052"/>
    <mergeCell ref="H3051:H3052"/>
    <mergeCell ref="I3051:I3052"/>
    <mergeCell ref="J3051:J3052"/>
    <mergeCell ref="O3051:O3052"/>
    <mergeCell ref="Q3051:Q3052"/>
    <mergeCell ref="R3051:R3052"/>
    <mergeCell ref="S3051:S3052"/>
    <mergeCell ref="T3051:T3052"/>
    <mergeCell ref="U3051:U3052"/>
    <mergeCell ref="V3051:V3052"/>
    <mergeCell ref="W3051:W3052"/>
    <mergeCell ref="X3051:X3052"/>
    <mergeCell ref="Y3051:Y3052"/>
    <mergeCell ref="Z3051:Z3052"/>
    <mergeCell ref="A3045:A3046"/>
    <mergeCell ref="B3045:B3046"/>
    <mergeCell ref="C3045:C3046"/>
    <mergeCell ref="D3045:D3046"/>
    <mergeCell ref="E3045:E3046"/>
    <mergeCell ref="F3045:F3046"/>
    <mergeCell ref="G3045:G3046"/>
    <mergeCell ref="H3045:H3046"/>
    <mergeCell ref="I3045:I3046"/>
    <mergeCell ref="J3045:J3046"/>
    <mergeCell ref="O3045:O3046"/>
    <mergeCell ref="Q3045:Q3046"/>
    <mergeCell ref="R3045:R3046"/>
    <mergeCell ref="S3045:S3046"/>
    <mergeCell ref="T3045:T3046"/>
    <mergeCell ref="U3045:U3046"/>
    <mergeCell ref="V3045:V3046"/>
    <mergeCell ref="W3045:W3046"/>
    <mergeCell ref="X3045:X3046"/>
    <mergeCell ref="Y3045:Y3046"/>
    <mergeCell ref="Z3045:Z3046"/>
    <mergeCell ref="A3047:A3048"/>
    <mergeCell ref="B3047:B3048"/>
    <mergeCell ref="C3047:C3048"/>
    <mergeCell ref="D3047:D3048"/>
    <mergeCell ref="E3047:E3048"/>
    <mergeCell ref="F3047:F3048"/>
    <mergeCell ref="G3047:G3048"/>
    <mergeCell ref="H3047:H3048"/>
    <mergeCell ref="I3047:I3048"/>
    <mergeCell ref="J3047:J3048"/>
    <mergeCell ref="O3047:O3048"/>
    <mergeCell ref="Q3047:Q3048"/>
    <mergeCell ref="R3047:R3048"/>
    <mergeCell ref="S3047:S3048"/>
    <mergeCell ref="T3047:T3048"/>
    <mergeCell ref="U3047:U3048"/>
    <mergeCell ref="V3047:V3048"/>
    <mergeCell ref="W3047:W3048"/>
    <mergeCell ref="X3047:X3048"/>
    <mergeCell ref="Y3047:Y3048"/>
    <mergeCell ref="Z3047:Z3048"/>
    <mergeCell ref="A3043:A3044"/>
    <mergeCell ref="B3043:B3044"/>
    <mergeCell ref="C3043:C3044"/>
    <mergeCell ref="D3043:D3044"/>
    <mergeCell ref="E3043:E3044"/>
    <mergeCell ref="F3043:F3044"/>
    <mergeCell ref="G3043:G3044"/>
    <mergeCell ref="H3043:H3044"/>
    <mergeCell ref="I3043:I3044"/>
    <mergeCell ref="J3043:J3044"/>
    <mergeCell ref="O3043:O3044"/>
    <mergeCell ref="Q3043:Q3044"/>
    <mergeCell ref="R3043:R3044"/>
    <mergeCell ref="S3043:S3044"/>
    <mergeCell ref="T3043:T3044"/>
    <mergeCell ref="U3043:U3044"/>
    <mergeCell ref="V3043:V3044"/>
    <mergeCell ref="W3043:W3044"/>
    <mergeCell ref="X3043:X3044"/>
    <mergeCell ref="Y3043:Y3044"/>
    <mergeCell ref="Z3043:Z3044"/>
    <mergeCell ref="T285:T286"/>
    <mergeCell ref="U285:U286"/>
    <mergeCell ref="V285:V286"/>
    <mergeCell ref="X285:X286"/>
    <mergeCell ref="R285:R286"/>
    <mergeCell ref="S285:S286"/>
    <mergeCell ref="Y2909:Y2910"/>
    <mergeCell ref="Y2925:Y2926"/>
    <mergeCell ref="Y2749:Y2750"/>
    <mergeCell ref="Y2691:Y2692"/>
    <mergeCell ref="Y2757:Y2758"/>
    <mergeCell ref="Y2787:Y2788"/>
    <mergeCell ref="Y2851:Y2852"/>
    <mergeCell ref="Y2859:Y2860"/>
    <mergeCell ref="Y3003:Y3004"/>
    <mergeCell ref="Y2675:Y2676"/>
    <mergeCell ref="Y2633:Y2634"/>
    <mergeCell ref="Y3023:Y3024"/>
    <mergeCell ref="Y2995:Y2996"/>
    <mergeCell ref="Y2935:Y2936"/>
    <mergeCell ref="Y2877:Y2878"/>
    <mergeCell ref="Y2785:Y2786"/>
    <mergeCell ref="Y2731:Y2732"/>
    <mergeCell ref="Y2867:Y2868"/>
    <mergeCell ref="Y2747:Y2748"/>
    <mergeCell ref="Y2861:Y2862"/>
    <mergeCell ref="Y2743:Y2744"/>
    <mergeCell ref="Y2627:Y2628"/>
    <mergeCell ref="Z2935:Z2936"/>
    <mergeCell ref="Z2937:Z2938"/>
    <mergeCell ref="Z2941:Z2942"/>
    <mergeCell ref="Z2943:Z2944"/>
    <mergeCell ref="Z2945:Z2946"/>
    <mergeCell ref="Z2947:Z2948"/>
    <mergeCell ref="W2545:W2546"/>
    <mergeCell ref="W2495:W2496"/>
    <mergeCell ref="W2515:W2516"/>
    <mergeCell ref="W2603:W2604"/>
    <mergeCell ref="X2837:X2838"/>
    <mergeCell ref="X2839:X2840"/>
    <mergeCell ref="X2841:X2842"/>
    <mergeCell ref="X2843:X2844"/>
    <mergeCell ref="X2845:X2846"/>
    <mergeCell ref="X2851:X2852"/>
    <mergeCell ref="X2853:X2854"/>
    <mergeCell ref="X2855:X2856"/>
    <mergeCell ref="X2857:X2858"/>
    <mergeCell ref="X2859:X2860"/>
    <mergeCell ref="X2861:X2862"/>
    <mergeCell ref="X2863:X2864"/>
    <mergeCell ref="X2865:X2866"/>
    <mergeCell ref="X2867:X2868"/>
    <mergeCell ref="X2705:X2706"/>
    <mergeCell ref="A285:A286"/>
    <mergeCell ref="B285:B286"/>
    <mergeCell ref="C285:C286"/>
    <mergeCell ref="D285:D286"/>
    <mergeCell ref="E285:E286"/>
    <mergeCell ref="F285:F286"/>
    <mergeCell ref="G285:G286"/>
    <mergeCell ref="H285:H286"/>
    <mergeCell ref="I285:I286"/>
    <mergeCell ref="J285:J286"/>
    <mergeCell ref="O285:O286"/>
    <mergeCell ref="Q285:Q286"/>
    <mergeCell ref="F287:F288"/>
    <mergeCell ref="O153:O154"/>
    <mergeCell ref="Q153:Q154"/>
    <mergeCell ref="R153:R154"/>
    <mergeCell ref="S153:S154"/>
    <mergeCell ref="T153:T154"/>
    <mergeCell ref="U153:U154"/>
    <mergeCell ref="V153:V154"/>
    <mergeCell ref="W153:W154"/>
    <mergeCell ref="X153:X154"/>
    <mergeCell ref="V283:V284"/>
    <mergeCell ref="X283:X284"/>
    <mergeCell ref="A273:A274"/>
    <mergeCell ref="B273:B274"/>
    <mergeCell ref="C273:C274"/>
    <mergeCell ref="D273:D274"/>
    <mergeCell ref="E273:E274"/>
    <mergeCell ref="F273:F274"/>
    <mergeCell ref="G273:G274"/>
    <mergeCell ref="H273:H274"/>
    <mergeCell ref="I273:I274"/>
    <mergeCell ref="J273:J274"/>
    <mergeCell ref="O273:O274"/>
    <mergeCell ref="Q273:Q274"/>
    <mergeCell ref="R273:R274"/>
    <mergeCell ref="S273:S274"/>
    <mergeCell ref="T273:T274"/>
    <mergeCell ref="U273:U274"/>
    <mergeCell ref="V273:V274"/>
    <mergeCell ref="W273:W274"/>
    <mergeCell ref="X273:X274"/>
    <mergeCell ref="A265:A266"/>
    <mergeCell ref="B265:B266"/>
    <mergeCell ref="C265:C266"/>
    <mergeCell ref="D265:D266"/>
    <mergeCell ref="E265:E266"/>
    <mergeCell ref="F265:F266"/>
    <mergeCell ref="G265:G266"/>
    <mergeCell ref="H265:H266"/>
    <mergeCell ref="I265:I266"/>
    <mergeCell ref="J265:J266"/>
    <mergeCell ref="O265:O266"/>
    <mergeCell ref="Z153:Z154"/>
    <mergeCell ref="A3:A4"/>
    <mergeCell ref="Z285:Z286"/>
    <mergeCell ref="A287:A288"/>
    <mergeCell ref="B287:B288"/>
    <mergeCell ref="C287:C288"/>
    <mergeCell ref="D287:D288"/>
    <mergeCell ref="E287:E288"/>
    <mergeCell ref="G287:G288"/>
    <mergeCell ref="H287:H288"/>
    <mergeCell ref="I287:I288"/>
    <mergeCell ref="J287:J288"/>
    <mergeCell ref="O287:O288"/>
    <mergeCell ref="Q287:Q288"/>
    <mergeCell ref="R287:R288"/>
    <mergeCell ref="S287:S288"/>
    <mergeCell ref="T287:T288"/>
    <mergeCell ref="U287:U288"/>
    <mergeCell ref="V287:V288"/>
    <mergeCell ref="W287:W288"/>
    <mergeCell ref="X287:X288"/>
    <mergeCell ref="Z287:Z288"/>
    <mergeCell ref="A281:A282"/>
    <mergeCell ref="B281:B282"/>
    <mergeCell ref="C281:C282"/>
    <mergeCell ref="D281:D282"/>
    <mergeCell ref="E281:E282"/>
    <mergeCell ref="F281:F282"/>
    <mergeCell ref="G281:G282"/>
    <mergeCell ref="H281:H282"/>
    <mergeCell ref="I281:I282"/>
    <mergeCell ref="J281:J282"/>
    <mergeCell ref="O281:O282"/>
    <mergeCell ref="Q281:Q282"/>
    <mergeCell ref="R281:R282"/>
    <mergeCell ref="S281:S282"/>
    <mergeCell ref="T281:T282"/>
    <mergeCell ref="U281:U282"/>
    <mergeCell ref="V281:V282"/>
    <mergeCell ref="W281:W282"/>
    <mergeCell ref="X281:X282"/>
    <mergeCell ref="Z281:Z282"/>
    <mergeCell ref="A283:A284"/>
    <mergeCell ref="B283:B284"/>
    <mergeCell ref="C283:C284"/>
    <mergeCell ref="D283:D284"/>
    <mergeCell ref="E283:E284"/>
    <mergeCell ref="F283:F284"/>
    <mergeCell ref="A277:A278"/>
    <mergeCell ref="B277:B278"/>
    <mergeCell ref="C277:C278"/>
    <mergeCell ref="D277:D278"/>
    <mergeCell ref="E277:E278"/>
    <mergeCell ref="F277:F278"/>
    <mergeCell ref="G283:G284"/>
    <mergeCell ref="H283:H284"/>
    <mergeCell ref="I283:I284"/>
    <mergeCell ref="J283:J284"/>
    <mergeCell ref="O283:O284"/>
    <mergeCell ref="Q283:Q284"/>
    <mergeCell ref="R283:R284"/>
    <mergeCell ref="S283:S284"/>
    <mergeCell ref="T283:T284"/>
    <mergeCell ref="U283:U284"/>
    <mergeCell ref="Z283:Z284"/>
    <mergeCell ref="Z277:Z278"/>
    <mergeCell ref="A279:A280"/>
    <mergeCell ref="B279:B280"/>
    <mergeCell ref="C279:C280"/>
    <mergeCell ref="D279:D280"/>
    <mergeCell ref="E279:E280"/>
    <mergeCell ref="F279:F280"/>
    <mergeCell ref="G279:G280"/>
    <mergeCell ref="H279:H280"/>
    <mergeCell ref="I279:I280"/>
    <mergeCell ref="J279:J280"/>
    <mergeCell ref="O279:O280"/>
    <mergeCell ref="Q279:Q280"/>
    <mergeCell ref="R279:R280"/>
    <mergeCell ref="S279:S280"/>
    <mergeCell ref="T279:T280"/>
    <mergeCell ref="U279:U280"/>
    <mergeCell ref="V279:V280"/>
    <mergeCell ref="W279:W280"/>
    <mergeCell ref="X279:X280"/>
    <mergeCell ref="Z279:Z280"/>
    <mergeCell ref="G277:G278"/>
    <mergeCell ref="H277:H278"/>
    <mergeCell ref="I277:I278"/>
    <mergeCell ref="J277:J278"/>
    <mergeCell ref="O277:O278"/>
    <mergeCell ref="Q277:Q278"/>
    <mergeCell ref="R277:R278"/>
    <mergeCell ref="S277:S278"/>
    <mergeCell ref="T277:T278"/>
    <mergeCell ref="U277:U278"/>
    <mergeCell ref="V277:V278"/>
    <mergeCell ref="W277:W278"/>
    <mergeCell ref="X277:X278"/>
    <mergeCell ref="Z273:Z274"/>
    <mergeCell ref="A275:A276"/>
    <mergeCell ref="B275:B276"/>
    <mergeCell ref="C275:C276"/>
    <mergeCell ref="D275:D276"/>
    <mergeCell ref="E275:E276"/>
    <mergeCell ref="F275:F276"/>
    <mergeCell ref="G275:G276"/>
    <mergeCell ref="H275:H276"/>
    <mergeCell ref="I275:I276"/>
    <mergeCell ref="J275:J276"/>
    <mergeCell ref="O275:O276"/>
    <mergeCell ref="Q275:Q276"/>
    <mergeCell ref="R275:R276"/>
    <mergeCell ref="S275:S276"/>
    <mergeCell ref="T275:T276"/>
    <mergeCell ref="U275:U276"/>
    <mergeCell ref="V275:V276"/>
    <mergeCell ref="W275:W276"/>
    <mergeCell ref="X275:X276"/>
    <mergeCell ref="Z275:Z276"/>
    <mergeCell ref="A269:A270"/>
    <mergeCell ref="B269:B270"/>
    <mergeCell ref="C269:C270"/>
    <mergeCell ref="D269:D270"/>
    <mergeCell ref="E269:E270"/>
    <mergeCell ref="F269:F270"/>
    <mergeCell ref="G269:G270"/>
    <mergeCell ref="H269:H270"/>
    <mergeCell ref="I269:I270"/>
    <mergeCell ref="J269:J270"/>
    <mergeCell ref="O269:O270"/>
    <mergeCell ref="Q269:Q270"/>
    <mergeCell ref="R269:R270"/>
    <mergeCell ref="S269:S270"/>
    <mergeCell ref="T269:T270"/>
    <mergeCell ref="U269:U270"/>
    <mergeCell ref="V269:V270"/>
    <mergeCell ref="W269:W270"/>
    <mergeCell ref="X269:X270"/>
    <mergeCell ref="Z269:Z270"/>
    <mergeCell ref="A271:A272"/>
    <mergeCell ref="B271:B272"/>
    <mergeCell ref="C271:C272"/>
    <mergeCell ref="D271:D272"/>
    <mergeCell ref="E271:E272"/>
    <mergeCell ref="F271:F272"/>
    <mergeCell ref="G271:G272"/>
    <mergeCell ref="H271:H272"/>
    <mergeCell ref="I271:I272"/>
    <mergeCell ref="J271:J272"/>
    <mergeCell ref="O271:O272"/>
    <mergeCell ref="Q271:Q272"/>
    <mergeCell ref="R271:R272"/>
    <mergeCell ref="S271:S272"/>
    <mergeCell ref="T271:T272"/>
    <mergeCell ref="U271:U272"/>
    <mergeCell ref="V271:V272"/>
    <mergeCell ref="W271:W272"/>
    <mergeCell ref="X271:X272"/>
    <mergeCell ref="Z271:Z272"/>
    <mergeCell ref="Q265:Q266"/>
    <mergeCell ref="R265:R266"/>
    <mergeCell ref="S265:S266"/>
    <mergeCell ref="T265:T266"/>
    <mergeCell ref="U265:U266"/>
    <mergeCell ref="V265:V266"/>
    <mergeCell ref="W265:W266"/>
    <mergeCell ref="X265:X266"/>
    <mergeCell ref="Z265:Z266"/>
    <mergeCell ref="A267:A268"/>
    <mergeCell ref="B267:B268"/>
    <mergeCell ref="C267:C268"/>
    <mergeCell ref="D267:D268"/>
    <mergeCell ref="E267:E268"/>
    <mergeCell ref="F267:F268"/>
    <mergeCell ref="G267:G268"/>
    <mergeCell ref="H267:H268"/>
    <mergeCell ref="I267:I268"/>
    <mergeCell ref="J267:J268"/>
    <mergeCell ref="O267:O268"/>
    <mergeCell ref="Q267:Q268"/>
    <mergeCell ref="R267:R268"/>
    <mergeCell ref="S267:S268"/>
    <mergeCell ref="T267:T268"/>
    <mergeCell ref="U267:U268"/>
    <mergeCell ref="V267:V268"/>
    <mergeCell ref="W267:W268"/>
    <mergeCell ref="X267:X268"/>
    <mergeCell ref="Z267:Z268"/>
    <mergeCell ref="A261:A262"/>
    <mergeCell ref="B261:B262"/>
    <mergeCell ref="C261:C262"/>
    <mergeCell ref="D261:D262"/>
    <mergeCell ref="E261:E262"/>
    <mergeCell ref="F261:F262"/>
    <mergeCell ref="G261:G262"/>
    <mergeCell ref="H261:H262"/>
    <mergeCell ref="I261:I262"/>
    <mergeCell ref="J261:J262"/>
    <mergeCell ref="O261:O262"/>
    <mergeCell ref="Q261:Q262"/>
    <mergeCell ref="R261:R262"/>
    <mergeCell ref="S261:S262"/>
    <mergeCell ref="T261:T262"/>
    <mergeCell ref="U261:U262"/>
    <mergeCell ref="V261:V262"/>
    <mergeCell ref="W261:W262"/>
    <mergeCell ref="X261:X262"/>
    <mergeCell ref="Z261:Z262"/>
    <mergeCell ref="A263:A264"/>
    <mergeCell ref="B263:B264"/>
    <mergeCell ref="C263:C264"/>
    <mergeCell ref="D263:D264"/>
    <mergeCell ref="E263:E264"/>
    <mergeCell ref="F263:F264"/>
    <mergeCell ref="G263:G264"/>
    <mergeCell ref="H263:H264"/>
    <mergeCell ref="I263:I264"/>
    <mergeCell ref="J263:J264"/>
    <mergeCell ref="O263:O264"/>
    <mergeCell ref="Q263:Q264"/>
    <mergeCell ref="R263:R264"/>
    <mergeCell ref="S263:S264"/>
    <mergeCell ref="T263:T264"/>
    <mergeCell ref="U263:U264"/>
    <mergeCell ref="V263:V264"/>
    <mergeCell ref="W263:W264"/>
    <mergeCell ref="X263:X264"/>
    <mergeCell ref="Z263:Z264"/>
    <mergeCell ref="A257:A258"/>
    <mergeCell ref="B257:B258"/>
    <mergeCell ref="C257:C258"/>
    <mergeCell ref="D257:D258"/>
    <mergeCell ref="E257:E258"/>
    <mergeCell ref="F257:F258"/>
    <mergeCell ref="G257:G258"/>
    <mergeCell ref="H257:H258"/>
    <mergeCell ref="I257:I258"/>
    <mergeCell ref="J257:J258"/>
    <mergeCell ref="O257:O258"/>
    <mergeCell ref="Q257:Q258"/>
    <mergeCell ref="R257:R258"/>
    <mergeCell ref="S257:S258"/>
    <mergeCell ref="T257:T258"/>
    <mergeCell ref="U257:U258"/>
    <mergeCell ref="V257:V258"/>
    <mergeCell ref="W257:W258"/>
    <mergeCell ref="X257:X258"/>
    <mergeCell ref="Z257:Z258"/>
    <mergeCell ref="A259:A260"/>
    <mergeCell ref="B259:B260"/>
    <mergeCell ref="C259:C260"/>
    <mergeCell ref="D259:D260"/>
    <mergeCell ref="E259:E260"/>
    <mergeCell ref="F259:F260"/>
    <mergeCell ref="G259:G260"/>
    <mergeCell ref="H259:H260"/>
    <mergeCell ref="I259:I260"/>
    <mergeCell ref="J259:J260"/>
    <mergeCell ref="O259:O260"/>
    <mergeCell ref="Q259:Q260"/>
    <mergeCell ref="R259:R260"/>
    <mergeCell ref="S259:S260"/>
    <mergeCell ref="T259:T260"/>
    <mergeCell ref="U259:U260"/>
    <mergeCell ref="V259:V260"/>
    <mergeCell ref="W259:W260"/>
    <mergeCell ref="X259:X260"/>
    <mergeCell ref="Z259:Z260"/>
    <mergeCell ref="A253:A254"/>
    <mergeCell ref="B253:B254"/>
    <mergeCell ref="C253:C254"/>
    <mergeCell ref="D253:D254"/>
    <mergeCell ref="E253:E254"/>
    <mergeCell ref="F253:F254"/>
    <mergeCell ref="G253:G254"/>
    <mergeCell ref="H253:H254"/>
    <mergeCell ref="I253:I254"/>
    <mergeCell ref="J253:J254"/>
    <mergeCell ref="O253:O254"/>
    <mergeCell ref="Q253:Q254"/>
    <mergeCell ref="R253:R254"/>
    <mergeCell ref="S253:S254"/>
    <mergeCell ref="T253:T254"/>
    <mergeCell ref="U253:U254"/>
    <mergeCell ref="V253:V254"/>
    <mergeCell ref="W253:W254"/>
    <mergeCell ref="X253:X254"/>
    <mergeCell ref="Z253:Z254"/>
    <mergeCell ref="A255:A256"/>
    <mergeCell ref="B255:B256"/>
    <mergeCell ref="C255:C256"/>
    <mergeCell ref="D255:D256"/>
    <mergeCell ref="E255:E256"/>
    <mergeCell ref="F255:F256"/>
    <mergeCell ref="G255:G256"/>
    <mergeCell ref="H255:H256"/>
    <mergeCell ref="I255:I256"/>
    <mergeCell ref="J255:J256"/>
    <mergeCell ref="O255:O256"/>
    <mergeCell ref="Q255:Q256"/>
    <mergeCell ref="R255:R256"/>
    <mergeCell ref="S255:S256"/>
    <mergeCell ref="T255:T256"/>
    <mergeCell ref="U255:U256"/>
    <mergeCell ref="V255:V256"/>
    <mergeCell ref="W255:W256"/>
    <mergeCell ref="X255:X256"/>
    <mergeCell ref="Z255:Z256"/>
    <mergeCell ref="A249:A250"/>
    <mergeCell ref="B249:B250"/>
    <mergeCell ref="C249:C250"/>
    <mergeCell ref="D249:D250"/>
    <mergeCell ref="E249:E250"/>
    <mergeCell ref="F249:F250"/>
    <mergeCell ref="G249:G250"/>
    <mergeCell ref="H249:H250"/>
    <mergeCell ref="I249:I250"/>
    <mergeCell ref="J249:J250"/>
    <mergeCell ref="O249:O250"/>
    <mergeCell ref="Q249:Q250"/>
    <mergeCell ref="R249:R250"/>
    <mergeCell ref="S249:S250"/>
    <mergeCell ref="T249:T250"/>
    <mergeCell ref="U249:U250"/>
    <mergeCell ref="V249:V250"/>
    <mergeCell ref="X249:X250"/>
    <mergeCell ref="Z249:Z250"/>
    <mergeCell ref="A251:A252"/>
    <mergeCell ref="B251:B252"/>
    <mergeCell ref="C251:C252"/>
    <mergeCell ref="D251:D252"/>
    <mergeCell ref="E251:E252"/>
    <mergeCell ref="F251:F252"/>
    <mergeCell ref="G251:G252"/>
    <mergeCell ref="H251:H252"/>
    <mergeCell ref="I251:I252"/>
    <mergeCell ref="J251:J252"/>
    <mergeCell ref="O251:O252"/>
    <mergeCell ref="Q251:Q252"/>
    <mergeCell ref="R251:R252"/>
    <mergeCell ref="S251:S252"/>
    <mergeCell ref="T251:T252"/>
    <mergeCell ref="U251:U252"/>
    <mergeCell ref="V251:V252"/>
    <mergeCell ref="X251:X252"/>
    <mergeCell ref="Z251:Z252"/>
    <mergeCell ref="A245:A246"/>
    <mergeCell ref="B245:B246"/>
    <mergeCell ref="C245:C246"/>
    <mergeCell ref="D245:D246"/>
    <mergeCell ref="E245:E246"/>
    <mergeCell ref="F245:F246"/>
    <mergeCell ref="G245:G246"/>
    <mergeCell ref="H245:H246"/>
    <mergeCell ref="I245:I246"/>
    <mergeCell ref="J245:J246"/>
    <mergeCell ref="O245:O246"/>
    <mergeCell ref="Q245:Q246"/>
    <mergeCell ref="R245:R246"/>
    <mergeCell ref="S245:S246"/>
    <mergeCell ref="T245:T246"/>
    <mergeCell ref="U245:U246"/>
    <mergeCell ref="V245:V246"/>
    <mergeCell ref="X245:X246"/>
    <mergeCell ref="Z245:Z246"/>
    <mergeCell ref="A247:A248"/>
    <mergeCell ref="B247:B248"/>
    <mergeCell ref="C247:C248"/>
    <mergeCell ref="D247:D248"/>
    <mergeCell ref="E247:E248"/>
    <mergeCell ref="F247:F248"/>
    <mergeCell ref="G247:G248"/>
    <mergeCell ref="H247:H248"/>
    <mergeCell ref="I247:I248"/>
    <mergeCell ref="J247:J248"/>
    <mergeCell ref="O247:O248"/>
    <mergeCell ref="Q247:Q248"/>
    <mergeCell ref="R247:R248"/>
    <mergeCell ref="S247:S248"/>
    <mergeCell ref="T247:T248"/>
    <mergeCell ref="U247:U248"/>
    <mergeCell ref="V247:V248"/>
    <mergeCell ref="W247:W248"/>
    <mergeCell ref="X247:X248"/>
    <mergeCell ref="Z247:Z248"/>
    <mergeCell ref="W245:W246"/>
    <mergeCell ref="A241:A242"/>
    <mergeCell ref="B241:B242"/>
    <mergeCell ref="C241:C242"/>
    <mergeCell ref="D241:D242"/>
    <mergeCell ref="E241:E242"/>
    <mergeCell ref="F241:F242"/>
    <mergeCell ref="G241:G242"/>
    <mergeCell ref="H241:H242"/>
    <mergeCell ref="I241:I242"/>
    <mergeCell ref="J241:J242"/>
    <mergeCell ref="O241:O242"/>
    <mergeCell ref="Q241:Q242"/>
    <mergeCell ref="R241:R242"/>
    <mergeCell ref="S241:S242"/>
    <mergeCell ref="T241:T242"/>
    <mergeCell ref="U241:U242"/>
    <mergeCell ref="V241:V242"/>
    <mergeCell ref="W241:W242"/>
    <mergeCell ref="X241:X242"/>
    <mergeCell ref="Z241:Z242"/>
    <mergeCell ref="A243:A244"/>
    <mergeCell ref="B243:B244"/>
    <mergeCell ref="C243:C244"/>
    <mergeCell ref="D243:D244"/>
    <mergeCell ref="E243:E244"/>
    <mergeCell ref="F243:F244"/>
    <mergeCell ref="G243:G244"/>
    <mergeCell ref="H243:H244"/>
    <mergeCell ref="I243:I244"/>
    <mergeCell ref="J243:J244"/>
    <mergeCell ref="O243:O244"/>
    <mergeCell ref="Q243:Q244"/>
    <mergeCell ref="R243:R244"/>
    <mergeCell ref="S243:S244"/>
    <mergeCell ref="T243:T244"/>
    <mergeCell ref="U243:U244"/>
    <mergeCell ref="V243:V244"/>
    <mergeCell ref="W243:W244"/>
    <mergeCell ref="X243:X244"/>
    <mergeCell ref="Z243:Z244"/>
    <mergeCell ref="A237:A238"/>
    <mergeCell ref="B237:B238"/>
    <mergeCell ref="C237:C238"/>
    <mergeCell ref="D237:D238"/>
    <mergeCell ref="E237:E238"/>
    <mergeCell ref="F237:F238"/>
    <mergeCell ref="G237:G238"/>
    <mergeCell ref="H237:H238"/>
    <mergeCell ref="I237:I238"/>
    <mergeCell ref="J237:J238"/>
    <mergeCell ref="O237:O238"/>
    <mergeCell ref="Q237:Q238"/>
    <mergeCell ref="R237:R238"/>
    <mergeCell ref="S237:S238"/>
    <mergeCell ref="T237:T238"/>
    <mergeCell ref="U237:U238"/>
    <mergeCell ref="V237:V238"/>
    <mergeCell ref="X237:X238"/>
    <mergeCell ref="Z237:Z238"/>
    <mergeCell ref="A239:A240"/>
    <mergeCell ref="B239:B240"/>
    <mergeCell ref="C239:C240"/>
    <mergeCell ref="D239:D240"/>
    <mergeCell ref="E239:E240"/>
    <mergeCell ref="F239:F240"/>
    <mergeCell ref="G239:G240"/>
    <mergeCell ref="H239:H240"/>
    <mergeCell ref="I239:I240"/>
    <mergeCell ref="J239:J240"/>
    <mergeCell ref="O239:O240"/>
    <mergeCell ref="Q239:Q240"/>
    <mergeCell ref="R239:R240"/>
    <mergeCell ref="S239:S240"/>
    <mergeCell ref="T239:T240"/>
    <mergeCell ref="U239:U240"/>
    <mergeCell ref="V239:V240"/>
    <mergeCell ref="W239:W240"/>
    <mergeCell ref="X239:X240"/>
    <mergeCell ref="Z239:Z240"/>
    <mergeCell ref="A233:A234"/>
    <mergeCell ref="B233:B234"/>
    <mergeCell ref="C233:C234"/>
    <mergeCell ref="D233:D234"/>
    <mergeCell ref="E233:E234"/>
    <mergeCell ref="F233:F234"/>
    <mergeCell ref="G233:G234"/>
    <mergeCell ref="H233:H234"/>
    <mergeCell ref="I233:I234"/>
    <mergeCell ref="J233:J234"/>
    <mergeCell ref="O233:O234"/>
    <mergeCell ref="Q233:Q234"/>
    <mergeCell ref="R233:R234"/>
    <mergeCell ref="S233:S234"/>
    <mergeCell ref="T233:T234"/>
    <mergeCell ref="U233:U234"/>
    <mergeCell ref="V233:V234"/>
    <mergeCell ref="W233:W234"/>
    <mergeCell ref="X233:X234"/>
    <mergeCell ref="Z233:Z234"/>
    <mergeCell ref="A235:A236"/>
    <mergeCell ref="B235:B236"/>
    <mergeCell ref="C235:C236"/>
    <mergeCell ref="D235:D236"/>
    <mergeCell ref="E235:E236"/>
    <mergeCell ref="F235:F236"/>
    <mergeCell ref="G235:G236"/>
    <mergeCell ref="H235:H236"/>
    <mergeCell ref="I235:I236"/>
    <mergeCell ref="J235:J236"/>
    <mergeCell ref="O235:O236"/>
    <mergeCell ref="Q235:Q236"/>
    <mergeCell ref="R235:R236"/>
    <mergeCell ref="S235:S236"/>
    <mergeCell ref="T235:T236"/>
    <mergeCell ref="U235:U236"/>
    <mergeCell ref="V235:V236"/>
    <mergeCell ref="X235:X236"/>
    <mergeCell ref="Z235:Z236"/>
    <mergeCell ref="W235:W236"/>
    <mergeCell ref="A229:A230"/>
    <mergeCell ref="B229:B230"/>
    <mergeCell ref="C229:C230"/>
    <mergeCell ref="D229:D230"/>
    <mergeCell ref="E229:E230"/>
    <mergeCell ref="F229:F230"/>
    <mergeCell ref="G229:G230"/>
    <mergeCell ref="H229:H230"/>
    <mergeCell ref="I229:I230"/>
    <mergeCell ref="J229:J230"/>
    <mergeCell ref="O229:O230"/>
    <mergeCell ref="Q229:Q230"/>
    <mergeCell ref="R229:R230"/>
    <mergeCell ref="S229:S230"/>
    <mergeCell ref="T229:T230"/>
    <mergeCell ref="U229:U230"/>
    <mergeCell ref="V229:V230"/>
    <mergeCell ref="W229:W230"/>
    <mergeCell ref="X229:X230"/>
    <mergeCell ref="Z229:Z230"/>
    <mergeCell ref="A231:A232"/>
    <mergeCell ref="B231:B232"/>
    <mergeCell ref="C231:C232"/>
    <mergeCell ref="D231:D232"/>
    <mergeCell ref="E231:E232"/>
    <mergeCell ref="F231:F232"/>
    <mergeCell ref="G231:G232"/>
    <mergeCell ref="H231:H232"/>
    <mergeCell ref="I231:I232"/>
    <mergeCell ref="J231:J232"/>
    <mergeCell ref="O231:O232"/>
    <mergeCell ref="Q231:Q232"/>
    <mergeCell ref="R231:R232"/>
    <mergeCell ref="S231:S232"/>
    <mergeCell ref="T231:T232"/>
    <mergeCell ref="U231:U232"/>
    <mergeCell ref="V231:V232"/>
    <mergeCell ref="W231:W232"/>
    <mergeCell ref="X231:X232"/>
    <mergeCell ref="Z231:Z232"/>
    <mergeCell ref="A225:A226"/>
    <mergeCell ref="B225:B226"/>
    <mergeCell ref="C225:C226"/>
    <mergeCell ref="D225:D226"/>
    <mergeCell ref="E225:E226"/>
    <mergeCell ref="F225:F226"/>
    <mergeCell ref="G225:G226"/>
    <mergeCell ref="H225:H226"/>
    <mergeCell ref="I225:I226"/>
    <mergeCell ref="J225:J226"/>
    <mergeCell ref="O225:O226"/>
    <mergeCell ref="Q225:Q226"/>
    <mergeCell ref="R225:R226"/>
    <mergeCell ref="S225:S226"/>
    <mergeCell ref="T225:T226"/>
    <mergeCell ref="U225:U226"/>
    <mergeCell ref="V225:V226"/>
    <mergeCell ref="W225:W226"/>
    <mergeCell ref="X225:X226"/>
    <mergeCell ref="Z225:Z226"/>
    <mergeCell ref="A227:A228"/>
    <mergeCell ref="B227:B228"/>
    <mergeCell ref="C227:C228"/>
    <mergeCell ref="D227:D228"/>
    <mergeCell ref="E227:E228"/>
    <mergeCell ref="F227:F228"/>
    <mergeCell ref="G227:G228"/>
    <mergeCell ref="H227:H228"/>
    <mergeCell ref="I227:I228"/>
    <mergeCell ref="J227:J228"/>
    <mergeCell ref="O227:O228"/>
    <mergeCell ref="Q227:Q228"/>
    <mergeCell ref="R227:R228"/>
    <mergeCell ref="S227:S228"/>
    <mergeCell ref="T227:T228"/>
    <mergeCell ref="U227:U228"/>
    <mergeCell ref="V227:V228"/>
    <mergeCell ref="W227:W228"/>
    <mergeCell ref="X227:X228"/>
    <mergeCell ref="Z227:Z228"/>
    <mergeCell ref="A221:A222"/>
    <mergeCell ref="B221:B222"/>
    <mergeCell ref="C221:C222"/>
    <mergeCell ref="D221:D222"/>
    <mergeCell ref="E221:E222"/>
    <mergeCell ref="F221:F222"/>
    <mergeCell ref="G221:G222"/>
    <mergeCell ref="H221:H222"/>
    <mergeCell ref="I221:I222"/>
    <mergeCell ref="J221:J222"/>
    <mergeCell ref="O221:O222"/>
    <mergeCell ref="P221:P222"/>
    <mergeCell ref="Q221:Q222"/>
    <mergeCell ref="R221:R222"/>
    <mergeCell ref="S221:S222"/>
    <mergeCell ref="T221:T222"/>
    <mergeCell ref="U221:U222"/>
    <mergeCell ref="V221:V222"/>
    <mergeCell ref="W221:W222"/>
    <mergeCell ref="X221:X222"/>
    <mergeCell ref="Z221:Z222"/>
    <mergeCell ref="A223:A224"/>
    <mergeCell ref="B223:B224"/>
    <mergeCell ref="C223:C224"/>
    <mergeCell ref="D223:D224"/>
    <mergeCell ref="E223:E224"/>
    <mergeCell ref="F223:F224"/>
    <mergeCell ref="G223:G224"/>
    <mergeCell ref="H223:H224"/>
    <mergeCell ref="I223:I224"/>
    <mergeCell ref="J223:J224"/>
    <mergeCell ref="O223:O224"/>
    <mergeCell ref="Q223:Q224"/>
    <mergeCell ref="R223:R224"/>
    <mergeCell ref="S223:S224"/>
    <mergeCell ref="T223:T224"/>
    <mergeCell ref="U223:U224"/>
    <mergeCell ref="V223:V224"/>
    <mergeCell ref="W223:W224"/>
    <mergeCell ref="X223:X224"/>
    <mergeCell ref="Z223:Z224"/>
    <mergeCell ref="A217:A218"/>
    <mergeCell ref="B217:B218"/>
    <mergeCell ref="C217:C218"/>
    <mergeCell ref="D217:D218"/>
    <mergeCell ref="E217:E218"/>
    <mergeCell ref="F217:F218"/>
    <mergeCell ref="G217:G218"/>
    <mergeCell ref="H217:H218"/>
    <mergeCell ref="I217:I218"/>
    <mergeCell ref="J217:J218"/>
    <mergeCell ref="O217:O218"/>
    <mergeCell ref="Q217:Q218"/>
    <mergeCell ref="R217:R218"/>
    <mergeCell ref="S217:S218"/>
    <mergeCell ref="T217:T218"/>
    <mergeCell ref="U217:U218"/>
    <mergeCell ref="V217:V218"/>
    <mergeCell ref="W217:W218"/>
    <mergeCell ref="X217:X218"/>
    <mergeCell ref="Z217:Z218"/>
    <mergeCell ref="A219:A220"/>
    <mergeCell ref="B219:B220"/>
    <mergeCell ref="C219:C220"/>
    <mergeCell ref="D219:D220"/>
    <mergeCell ref="E219:E220"/>
    <mergeCell ref="F219:F220"/>
    <mergeCell ref="G219:G220"/>
    <mergeCell ref="H219:H220"/>
    <mergeCell ref="I219:I220"/>
    <mergeCell ref="J219:J220"/>
    <mergeCell ref="O219:O220"/>
    <mergeCell ref="Q219:Q220"/>
    <mergeCell ref="R219:R220"/>
    <mergeCell ref="S219:S220"/>
    <mergeCell ref="T219:T220"/>
    <mergeCell ref="U219:U220"/>
    <mergeCell ref="V219:V220"/>
    <mergeCell ref="W219:W220"/>
    <mergeCell ref="X219:X220"/>
    <mergeCell ref="Z219:Z220"/>
    <mergeCell ref="P219:P220"/>
    <mergeCell ref="A213:A214"/>
    <mergeCell ref="B213:B214"/>
    <mergeCell ref="C213:C214"/>
    <mergeCell ref="D213:D214"/>
    <mergeCell ref="E213:E214"/>
    <mergeCell ref="F213:F214"/>
    <mergeCell ref="G213:G214"/>
    <mergeCell ref="H213:H214"/>
    <mergeCell ref="I213:I214"/>
    <mergeCell ref="J213:J214"/>
    <mergeCell ref="O213:O214"/>
    <mergeCell ref="Q213:Q214"/>
    <mergeCell ref="R213:R214"/>
    <mergeCell ref="S213:S214"/>
    <mergeCell ref="T213:T214"/>
    <mergeCell ref="U213:U214"/>
    <mergeCell ref="V213:V214"/>
    <mergeCell ref="W213:W214"/>
    <mergeCell ref="X213:X214"/>
    <mergeCell ref="Z213:Z214"/>
    <mergeCell ref="A215:A216"/>
    <mergeCell ref="B215:B216"/>
    <mergeCell ref="C215:C216"/>
    <mergeCell ref="D215:D216"/>
    <mergeCell ref="E215:E216"/>
    <mergeCell ref="F215:F216"/>
    <mergeCell ref="G215:G216"/>
    <mergeCell ref="H215:H216"/>
    <mergeCell ref="I215:I216"/>
    <mergeCell ref="J215:J216"/>
    <mergeCell ref="O215:O216"/>
    <mergeCell ref="Q215:Q216"/>
    <mergeCell ref="R215:R216"/>
    <mergeCell ref="S215:S216"/>
    <mergeCell ref="T215:T216"/>
    <mergeCell ref="U215:U216"/>
    <mergeCell ref="V215:V216"/>
    <mergeCell ref="W215:W216"/>
    <mergeCell ref="X215:X216"/>
    <mergeCell ref="Z215:Z216"/>
    <mergeCell ref="A209:A210"/>
    <mergeCell ref="B209:B210"/>
    <mergeCell ref="C209:C210"/>
    <mergeCell ref="D209:D210"/>
    <mergeCell ref="E209:E210"/>
    <mergeCell ref="F209:F210"/>
    <mergeCell ref="G209:G210"/>
    <mergeCell ref="H209:H210"/>
    <mergeCell ref="I209:I210"/>
    <mergeCell ref="J209:J210"/>
    <mergeCell ref="O209:O210"/>
    <mergeCell ref="P209:P210"/>
    <mergeCell ref="Q209:Q210"/>
    <mergeCell ref="R209:R210"/>
    <mergeCell ref="S209:S210"/>
    <mergeCell ref="T209:T210"/>
    <mergeCell ref="U209:U210"/>
    <mergeCell ref="V209:V210"/>
    <mergeCell ref="X209:X210"/>
    <mergeCell ref="Z209:Z210"/>
    <mergeCell ref="A211:A212"/>
    <mergeCell ref="B211:B212"/>
    <mergeCell ref="C211:C212"/>
    <mergeCell ref="D211:D212"/>
    <mergeCell ref="E211:E212"/>
    <mergeCell ref="F211:F212"/>
    <mergeCell ref="G211:G212"/>
    <mergeCell ref="H211:H212"/>
    <mergeCell ref="I211:I212"/>
    <mergeCell ref="J211:J212"/>
    <mergeCell ref="O211:O212"/>
    <mergeCell ref="Q211:Q212"/>
    <mergeCell ref="R211:R212"/>
    <mergeCell ref="S211:S212"/>
    <mergeCell ref="T211:T212"/>
    <mergeCell ref="U211:U212"/>
    <mergeCell ref="V211:V212"/>
    <mergeCell ref="W211:W212"/>
    <mergeCell ref="X211:X212"/>
    <mergeCell ref="Z211:Z212"/>
    <mergeCell ref="W209:W210"/>
    <mergeCell ref="A205:A206"/>
    <mergeCell ref="B205:B206"/>
    <mergeCell ref="C205:C206"/>
    <mergeCell ref="D205:D206"/>
    <mergeCell ref="E205:E206"/>
    <mergeCell ref="F205:F206"/>
    <mergeCell ref="G205:G206"/>
    <mergeCell ref="H205:H206"/>
    <mergeCell ref="I205:I206"/>
    <mergeCell ref="J205:J206"/>
    <mergeCell ref="O205:O206"/>
    <mergeCell ref="Q205:Q206"/>
    <mergeCell ref="R205:R206"/>
    <mergeCell ref="S205:S206"/>
    <mergeCell ref="T205:T206"/>
    <mergeCell ref="U205:U206"/>
    <mergeCell ref="V205:V206"/>
    <mergeCell ref="W205:W206"/>
    <mergeCell ref="X205:X206"/>
    <mergeCell ref="Z205:Z206"/>
    <mergeCell ref="A207:A208"/>
    <mergeCell ref="B207:B208"/>
    <mergeCell ref="C207:C208"/>
    <mergeCell ref="D207:D208"/>
    <mergeCell ref="E207:E208"/>
    <mergeCell ref="F207:F208"/>
    <mergeCell ref="G207:G208"/>
    <mergeCell ref="H207:H208"/>
    <mergeCell ref="I207:I208"/>
    <mergeCell ref="J207:J208"/>
    <mergeCell ref="O207:O208"/>
    <mergeCell ref="P207:P208"/>
    <mergeCell ref="Q207:Q208"/>
    <mergeCell ref="R207:R208"/>
    <mergeCell ref="S207:S208"/>
    <mergeCell ref="T207:T208"/>
    <mergeCell ref="U207:U208"/>
    <mergeCell ref="V207:V208"/>
    <mergeCell ref="W207:W208"/>
    <mergeCell ref="X207:X208"/>
    <mergeCell ref="Z207:Z208"/>
    <mergeCell ref="P205:P206"/>
    <mergeCell ref="A201:A202"/>
    <mergeCell ref="B201:B202"/>
    <mergeCell ref="C201:C202"/>
    <mergeCell ref="D201:D202"/>
    <mergeCell ref="E201:E202"/>
    <mergeCell ref="F201:F202"/>
    <mergeCell ref="G201:G202"/>
    <mergeCell ref="H201:H202"/>
    <mergeCell ref="I201:I202"/>
    <mergeCell ref="J201:J202"/>
    <mergeCell ref="O201:O202"/>
    <mergeCell ref="Q201:Q202"/>
    <mergeCell ref="R201:R202"/>
    <mergeCell ref="S201:S202"/>
    <mergeCell ref="T201:T202"/>
    <mergeCell ref="U201:U202"/>
    <mergeCell ref="V201:V202"/>
    <mergeCell ref="W201:W202"/>
    <mergeCell ref="X201:X202"/>
    <mergeCell ref="Z201:Z202"/>
    <mergeCell ref="A203:A204"/>
    <mergeCell ref="B203:B204"/>
    <mergeCell ref="C203:C204"/>
    <mergeCell ref="D203:D204"/>
    <mergeCell ref="E203:E204"/>
    <mergeCell ref="F203:F204"/>
    <mergeCell ref="G203:G204"/>
    <mergeCell ref="H203:H204"/>
    <mergeCell ref="I203:I204"/>
    <mergeCell ref="J203:J204"/>
    <mergeCell ref="O203:O204"/>
    <mergeCell ref="Q203:Q204"/>
    <mergeCell ref="R203:R204"/>
    <mergeCell ref="S203:S204"/>
    <mergeCell ref="T203:T204"/>
    <mergeCell ref="U203:U204"/>
    <mergeCell ref="V203:V204"/>
    <mergeCell ref="W203:W204"/>
    <mergeCell ref="X203:X204"/>
    <mergeCell ref="Z203:Z204"/>
    <mergeCell ref="P201:P202"/>
    <mergeCell ref="A197:A198"/>
    <mergeCell ref="B197:B198"/>
    <mergeCell ref="C197:C198"/>
    <mergeCell ref="D197:D198"/>
    <mergeCell ref="E197:E198"/>
    <mergeCell ref="F197:F198"/>
    <mergeCell ref="G197:G198"/>
    <mergeCell ref="H197:H198"/>
    <mergeCell ref="I197:I198"/>
    <mergeCell ref="J197:J198"/>
    <mergeCell ref="O197:O198"/>
    <mergeCell ref="Q197:Q198"/>
    <mergeCell ref="R197:R198"/>
    <mergeCell ref="S197:S198"/>
    <mergeCell ref="T197:T198"/>
    <mergeCell ref="U197:U198"/>
    <mergeCell ref="V197:V198"/>
    <mergeCell ref="X197:X198"/>
    <mergeCell ref="Z197:Z198"/>
    <mergeCell ref="A199:A200"/>
    <mergeCell ref="B199:B200"/>
    <mergeCell ref="C199:C200"/>
    <mergeCell ref="D199:D200"/>
    <mergeCell ref="E199:E200"/>
    <mergeCell ref="F199:F200"/>
    <mergeCell ref="G199:G200"/>
    <mergeCell ref="H199:H200"/>
    <mergeCell ref="I199:I200"/>
    <mergeCell ref="J199:J200"/>
    <mergeCell ref="O199:O200"/>
    <mergeCell ref="P199:P200"/>
    <mergeCell ref="Q199:Q200"/>
    <mergeCell ref="R199:R200"/>
    <mergeCell ref="S199:S200"/>
    <mergeCell ref="T199:T200"/>
    <mergeCell ref="U199:U200"/>
    <mergeCell ref="V199:V200"/>
    <mergeCell ref="W199:W200"/>
    <mergeCell ref="X199:X200"/>
    <mergeCell ref="Z199:Z200"/>
    <mergeCell ref="P197:P198"/>
    <mergeCell ref="W197:W198"/>
    <mergeCell ref="A193:A194"/>
    <mergeCell ref="B193:B194"/>
    <mergeCell ref="C193:C194"/>
    <mergeCell ref="D193:D194"/>
    <mergeCell ref="E193:E194"/>
    <mergeCell ref="F193:F194"/>
    <mergeCell ref="G193:G194"/>
    <mergeCell ref="H193:H194"/>
    <mergeCell ref="I193:I194"/>
    <mergeCell ref="J193:J194"/>
    <mergeCell ref="O193:O194"/>
    <mergeCell ref="P193:P194"/>
    <mergeCell ref="Q193:Q194"/>
    <mergeCell ref="R193:R194"/>
    <mergeCell ref="S193:S194"/>
    <mergeCell ref="T193:T194"/>
    <mergeCell ref="U193:U194"/>
    <mergeCell ref="V193:V194"/>
    <mergeCell ref="W193:W194"/>
    <mergeCell ref="X193:X194"/>
    <mergeCell ref="Z193:Z194"/>
    <mergeCell ref="A195:A196"/>
    <mergeCell ref="B195:B196"/>
    <mergeCell ref="C195:C196"/>
    <mergeCell ref="D195:D196"/>
    <mergeCell ref="E195:E196"/>
    <mergeCell ref="F195:F196"/>
    <mergeCell ref="G195:G196"/>
    <mergeCell ref="H195:H196"/>
    <mergeCell ref="I195:I196"/>
    <mergeCell ref="J195:J196"/>
    <mergeCell ref="O195:O196"/>
    <mergeCell ref="Q195:Q196"/>
    <mergeCell ref="R195:R196"/>
    <mergeCell ref="S195:S196"/>
    <mergeCell ref="T195:T196"/>
    <mergeCell ref="U195:U196"/>
    <mergeCell ref="V195:V196"/>
    <mergeCell ref="W195:W196"/>
    <mergeCell ref="X195:X196"/>
    <mergeCell ref="Z195:Z196"/>
    <mergeCell ref="A189:A190"/>
    <mergeCell ref="B189:B190"/>
    <mergeCell ref="C189:C190"/>
    <mergeCell ref="D189:D190"/>
    <mergeCell ref="E189:E190"/>
    <mergeCell ref="F189:F190"/>
    <mergeCell ref="G189:G190"/>
    <mergeCell ref="H189:H190"/>
    <mergeCell ref="I189:I190"/>
    <mergeCell ref="J189:J190"/>
    <mergeCell ref="O189:O190"/>
    <mergeCell ref="Q189:Q190"/>
    <mergeCell ref="R189:R190"/>
    <mergeCell ref="S189:S190"/>
    <mergeCell ref="T189:T190"/>
    <mergeCell ref="U189:U190"/>
    <mergeCell ref="V189:V190"/>
    <mergeCell ref="W189:W190"/>
    <mergeCell ref="X189:X190"/>
    <mergeCell ref="Z189:Z190"/>
    <mergeCell ref="A191:A192"/>
    <mergeCell ref="B191:B192"/>
    <mergeCell ref="C191:C192"/>
    <mergeCell ref="D191:D192"/>
    <mergeCell ref="E191:E192"/>
    <mergeCell ref="F191:F192"/>
    <mergeCell ref="G191:G192"/>
    <mergeCell ref="H191:H192"/>
    <mergeCell ref="I191:I192"/>
    <mergeCell ref="J191:J192"/>
    <mergeCell ref="O191:O192"/>
    <mergeCell ref="Q191:Q192"/>
    <mergeCell ref="R191:R192"/>
    <mergeCell ref="S191:S192"/>
    <mergeCell ref="T191:T192"/>
    <mergeCell ref="U191:U192"/>
    <mergeCell ref="V191:V192"/>
    <mergeCell ref="W191:W192"/>
    <mergeCell ref="X191:X192"/>
    <mergeCell ref="Z191:Z192"/>
    <mergeCell ref="P189:P190"/>
    <mergeCell ref="A185:A186"/>
    <mergeCell ref="B185:B186"/>
    <mergeCell ref="C185:C186"/>
    <mergeCell ref="D185:D186"/>
    <mergeCell ref="E185:E186"/>
    <mergeCell ref="F185:F186"/>
    <mergeCell ref="G185:G186"/>
    <mergeCell ref="H185:H186"/>
    <mergeCell ref="I185:I186"/>
    <mergeCell ref="J185:J186"/>
    <mergeCell ref="O185:O186"/>
    <mergeCell ref="Q185:Q186"/>
    <mergeCell ref="R185:R186"/>
    <mergeCell ref="S185:S186"/>
    <mergeCell ref="T185:T186"/>
    <mergeCell ref="U185:U186"/>
    <mergeCell ref="V185:V186"/>
    <mergeCell ref="W185:W186"/>
    <mergeCell ref="X185:X186"/>
    <mergeCell ref="Z185:Z186"/>
    <mergeCell ref="A187:A188"/>
    <mergeCell ref="B187:B188"/>
    <mergeCell ref="C187:C188"/>
    <mergeCell ref="D187:D188"/>
    <mergeCell ref="E187:E188"/>
    <mergeCell ref="F187:F188"/>
    <mergeCell ref="G187:G188"/>
    <mergeCell ref="H187:H188"/>
    <mergeCell ref="I187:I188"/>
    <mergeCell ref="J187:J188"/>
    <mergeCell ref="O187:O188"/>
    <mergeCell ref="Q187:Q188"/>
    <mergeCell ref="R187:R188"/>
    <mergeCell ref="S187:S188"/>
    <mergeCell ref="T187:T188"/>
    <mergeCell ref="U187:U188"/>
    <mergeCell ref="V187:V188"/>
    <mergeCell ref="X187:X188"/>
    <mergeCell ref="Z187:Z188"/>
    <mergeCell ref="A181:A182"/>
    <mergeCell ref="B181:B182"/>
    <mergeCell ref="C181:C182"/>
    <mergeCell ref="D181:D182"/>
    <mergeCell ref="E181:E182"/>
    <mergeCell ref="F181:F182"/>
    <mergeCell ref="G181:G182"/>
    <mergeCell ref="H181:H182"/>
    <mergeCell ref="I181:I182"/>
    <mergeCell ref="J181:J182"/>
    <mergeCell ref="O181:O182"/>
    <mergeCell ref="Q181:Q182"/>
    <mergeCell ref="R181:R182"/>
    <mergeCell ref="S181:S182"/>
    <mergeCell ref="T181:T182"/>
    <mergeCell ref="U181:U182"/>
    <mergeCell ref="V181:V182"/>
    <mergeCell ref="W181:W182"/>
    <mergeCell ref="X181:X182"/>
    <mergeCell ref="Z181:Z182"/>
    <mergeCell ref="A183:A184"/>
    <mergeCell ref="B183:B184"/>
    <mergeCell ref="C183:C184"/>
    <mergeCell ref="D183:D184"/>
    <mergeCell ref="E183:E184"/>
    <mergeCell ref="F183:F184"/>
    <mergeCell ref="G183:G184"/>
    <mergeCell ref="H183:H184"/>
    <mergeCell ref="I183:I184"/>
    <mergeCell ref="J183:J184"/>
    <mergeCell ref="O183:O184"/>
    <mergeCell ref="Q183:Q184"/>
    <mergeCell ref="R183:R184"/>
    <mergeCell ref="S183:S184"/>
    <mergeCell ref="T183:T184"/>
    <mergeCell ref="U183:U184"/>
    <mergeCell ref="V183:V184"/>
    <mergeCell ref="W183:W184"/>
    <mergeCell ref="X183:X184"/>
    <mergeCell ref="Z183:Z184"/>
    <mergeCell ref="A177:A178"/>
    <mergeCell ref="B177:B178"/>
    <mergeCell ref="C177:C178"/>
    <mergeCell ref="D177:D178"/>
    <mergeCell ref="E177:E178"/>
    <mergeCell ref="F177:F178"/>
    <mergeCell ref="G177:G178"/>
    <mergeCell ref="H177:H178"/>
    <mergeCell ref="I177:I178"/>
    <mergeCell ref="J177:J178"/>
    <mergeCell ref="O177:O178"/>
    <mergeCell ref="Q177:Q178"/>
    <mergeCell ref="R177:R178"/>
    <mergeCell ref="S177:S178"/>
    <mergeCell ref="T177:T178"/>
    <mergeCell ref="U177:U178"/>
    <mergeCell ref="V177:V178"/>
    <mergeCell ref="W177:W178"/>
    <mergeCell ref="X177:X178"/>
    <mergeCell ref="Z177:Z178"/>
    <mergeCell ref="A179:A180"/>
    <mergeCell ref="B179:B180"/>
    <mergeCell ref="C179:C180"/>
    <mergeCell ref="D179:D180"/>
    <mergeCell ref="E179:E180"/>
    <mergeCell ref="F179:F180"/>
    <mergeCell ref="G179:G180"/>
    <mergeCell ref="H179:H180"/>
    <mergeCell ref="I179:I180"/>
    <mergeCell ref="J179:J180"/>
    <mergeCell ref="O179:O180"/>
    <mergeCell ref="P179:P180"/>
    <mergeCell ref="Q179:Q180"/>
    <mergeCell ref="R179:R180"/>
    <mergeCell ref="S179:S180"/>
    <mergeCell ref="T179:T180"/>
    <mergeCell ref="U179:U180"/>
    <mergeCell ref="V179:V180"/>
    <mergeCell ref="W179:W180"/>
    <mergeCell ref="X179:X180"/>
    <mergeCell ref="Z179:Z180"/>
    <mergeCell ref="A173:A174"/>
    <mergeCell ref="B173:B174"/>
    <mergeCell ref="C173:C174"/>
    <mergeCell ref="D173:D174"/>
    <mergeCell ref="E173:E174"/>
    <mergeCell ref="F173:F174"/>
    <mergeCell ref="G173:G174"/>
    <mergeCell ref="H173:H174"/>
    <mergeCell ref="I173:I174"/>
    <mergeCell ref="J173:J174"/>
    <mergeCell ref="O173:O174"/>
    <mergeCell ref="Q173:Q174"/>
    <mergeCell ref="R173:R174"/>
    <mergeCell ref="S173:S174"/>
    <mergeCell ref="T173:T174"/>
    <mergeCell ref="U173:U174"/>
    <mergeCell ref="V173:V174"/>
    <mergeCell ref="W173:W174"/>
    <mergeCell ref="X173:X174"/>
    <mergeCell ref="Z173:Z174"/>
    <mergeCell ref="A175:A176"/>
    <mergeCell ref="B175:B176"/>
    <mergeCell ref="C175:C176"/>
    <mergeCell ref="D175:D176"/>
    <mergeCell ref="E175:E176"/>
    <mergeCell ref="F175:F176"/>
    <mergeCell ref="G175:G176"/>
    <mergeCell ref="H175:H176"/>
    <mergeCell ref="I175:I176"/>
    <mergeCell ref="J175:J176"/>
    <mergeCell ref="O175:O176"/>
    <mergeCell ref="P175:P176"/>
    <mergeCell ref="Q175:Q176"/>
    <mergeCell ref="R175:R176"/>
    <mergeCell ref="S175:S176"/>
    <mergeCell ref="T175:T176"/>
    <mergeCell ref="U175:U176"/>
    <mergeCell ref="V175:V176"/>
    <mergeCell ref="X175:X176"/>
    <mergeCell ref="Z175:Z176"/>
    <mergeCell ref="A169:A170"/>
    <mergeCell ref="B169:B170"/>
    <mergeCell ref="C169:C170"/>
    <mergeCell ref="D169:D170"/>
    <mergeCell ref="E169:E170"/>
    <mergeCell ref="F169:F170"/>
    <mergeCell ref="G169:G170"/>
    <mergeCell ref="H169:H170"/>
    <mergeCell ref="I169:I170"/>
    <mergeCell ref="J169:J170"/>
    <mergeCell ref="O169:O170"/>
    <mergeCell ref="Q169:Q170"/>
    <mergeCell ref="R169:R170"/>
    <mergeCell ref="S169:S170"/>
    <mergeCell ref="T169:T170"/>
    <mergeCell ref="U169:U170"/>
    <mergeCell ref="V169:V170"/>
    <mergeCell ref="W169:W170"/>
    <mergeCell ref="X169:X170"/>
    <mergeCell ref="Z169:Z170"/>
    <mergeCell ref="A171:A172"/>
    <mergeCell ref="B171:B172"/>
    <mergeCell ref="C171:C172"/>
    <mergeCell ref="D171:D172"/>
    <mergeCell ref="E171:E172"/>
    <mergeCell ref="F171:F172"/>
    <mergeCell ref="G171:G172"/>
    <mergeCell ref="H171:H172"/>
    <mergeCell ref="I171:I172"/>
    <mergeCell ref="J171:J172"/>
    <mergeCell ref="O171:O172"/>
    <mergeCell ref="Q171:Q172"/>
    <mergeCell ref="R171:R172"/>
    <mergeCell ref="S171:S172"/>
    <mergeCell ref="T171:T172"/>
    <mergeCell ref="U171:U172"/>
    <mergeCell ref="V171:V172"/>
    <mergeCell ref="W171:W172"/>
    <mergeCell ref="X171:X172"/>
    <mergeCell ref="Z171:Z172"/>
    <mergeCell ref="P169:P170"/>
    <mergeCell ref="A165:A166"/>
    <mergeCell ref="B165:B166"/>
    <mergeCell ref="C165:C166"/>
    <mergeCell ref="D165:D166"/>
    <mergeCell ref="E165:E166"/>
    <mergeCell ref="F165:F166"/>
    <mergeCell ref="G165:G166"/>
    <mergeCell ref="H165:H166"/>
    <mergeCell ref="I165:I166"/>
    <mergeCell ref="J165:J166"/>
    <mergeCell ref="O165:O166"/>
    <mergeCell ref="Q165:Q166"/>
    <mergeCell ref="R165:R166"/>
    <mergeCell ref="S165:S166"/>
    <mergeCell ref="T165:T166"/>
    <mergeCell ref="U165:U166"/>
    <mergeCell ref="V165:V166"/>
    <mergeCell ref="W165:W166"/>
    <mergeCell ref="X165:X166"/>
    <mergeCell ref="Z165:Z166"/>
    <mergeCell ref="A167:A168"/>
    <mergeCell ref="B167:B168"/>
    <mergeCell ref="C167:C168"/>
    <mergeCell ref="D167:D168"/>
    <mergeCell ref="E167:E168"/>
    <mergeCell ref="F167:F168"/>
    <mergeCell ref="G167:G168"/>
    <mergeCell ref="H167:H168"/>
    <mergeCell ref="I167:I168"/>
    <mergeCell ref="J167:J168"/>
    <mergeCell ref="O167:O168"/>
    <mergeCell ref="Q167:Q168"/>
    <mergeCell ref="R167:R168"/>
    <mergeCell ref="S167:S168"/>
    <mergeCell ref="T167:T168"/>
    <mergeCell ref="U167:U168"/>
    <mergeCell ref="V167:V168"/>
    <mergeCell ref="W167:W168"/>
    <mergeCell ref="X167:X168"/>
    <mergeCell ref="Z167:Z168"/>
    <mergeCell ref="A161:A162"/>
    <mergeCell ref="B161:B162"/>
    <mergeCell ref="C161:C162"/>
    <mergeCell ref="D161:D162"/>
    <mergeCell ref="E161:E162"/>
    <mergeCell ref="F161:F162"/>
    <mergeCell ref="G161:G162"/>
    <mergeCell ref="H161:H162"/>
    <mergeCell ref="I161:I162"/>
    <mergeCell ref="J161:J162"/>
    <mergeCell ref="O161:O162"/>
    <mergeCell ref="Q161:Q162"/>
    <mergeCell ref="R161:R162"/>
    <mergeCell ref="S161:S162"/>
    <mergeCell ref="T161:T162"/>
    <mergeCell ref="U161:U162"/>
    <mergeCell ref="V161:V162"/>
    <mergeCell ref="W161:W162"/>
    <mergeCell ref="X161:X162"/>
    <mergeCell ref="Z161:Z162"/>
    <mergeCell ref="A163:A164"/>
    <mergeCell ref="B163:B164"/>
    <mergeCell ref="C163:C164"/>
    <mergeCell ref="D163:D164"/>
    <mergeCell ref="E163:E164"/>
    <mergeCell ref="F163:F164"/>
    <mergeCell ref="G163:G164"/>
    <mergeCell ref="H163:H164"/>
    <mergeCell ref="I163:I164"/>
    <mergeCell ref="J163:J164"/>
    <mergeCell ref="O163:O164"/>
    <mergeCell ref="Q163:Q164"/>
    <mergeCell ref="R163:R164"/>
    <mergeCell ref="S163:S164"/>
    <mergeCell ref="T163:T164"/>
    <mergeCell ref="U163:U164"/>
    <mergeCell ref="V163:V164"/>
    <mergeCell ref="X163:X164"/>
    <mergeCell ref="Z163:Z164"/>
    <mergeCell ref="P163:P164"/>
    <mergeCell ref="W163:W164"/>
    <mergeCell ref="A157:A158"/>
    <mergeCell ref="B157:B158"/>
    <mergeCell ref="C157:C158"/>
    <mergeCell ref="D157:D158"/>
    <mergeCell ref="E157:E158"/>
    <mergeCell ref="F157:F158"/>
    <mergeCell ref="G157:G158"/>
    <mergeCell ref="H157:H158"/>
    <mergeCell ref="I157:I158"/>
    <mergeCell ref="J157:J158"/>
    <mergeCell ref="O157:O158"/>
    <mergeCell ref="Q157:Q158"/>
    <mergeCell ref="R157:R158"/>
    <mergeCell ref="S157:S158"/>
    <mergeCell ref="T157:T158"/>
    <mergeCell ref="U157:U158"/>
    <mergeCell ref="V157:V158"/>
    <mergeCell ref="X157:X158"/>
    <mergeCell ref="Z157:Z158"/>
    <mergeCell ref="A159:A160"/>
    <mergeCell ref="B159:B160"/>
    <mergeCell ref="C159:C160"/>
    <mergeCell ref="D159:D160"/>
    <mergeCell ref="E159:E160"/>
    <mergeCell ref="F159:F160"/>
    <mergeCell ref="G159:G160"/>
    <mergeCell ref="H159:H160"/>
    <mergeCell ref="I159:I160"/>
    <mergeCell ref="J159:J160"/>
    <mergeCell ref="O159:O160"/>
    <mergeCell ref="Q159:Q160"/>
    <mergeCell ref="R159:R160"/>
    <mergeCell ref="S159:S160"/>
    <mergeCell ref="T159:T160"/>
    <mergeCell ref="U159:U160"/>
    <mergeCell ref="V159:V160"/>
    <mergeCell ref="W159:W160"/>
    <mergeCell ref="X159:X160"/>
    <mergeCell ref="Z159:Z160"/>
    <mergeCell ref="P159:P160"/>
    <mergeCell ref="W157:W158"/>
    <mergeCell ref="A155:A156"/>
    <mergeCell ref="B155:B156"/>
    <mergeCell ref="C155:C156"/>
    <mergeCell ref="D155:D156"/>
    <mergeCell ref="E155:E156"/>
    <mergeCell ref="F155:F156"/>
    <mergeCell ref="G155:G156"/>
    <mergeCell ref="H155:H156"/>
    <mergeCell ref="I155:I156"/>
    <mergeCell ref="J155:J156"/>
    <mergeCell ref="O155:O156"/>
    <mergeCell ref="Q155:Q156"/>
    <mergeCell ref="R155:R156"/>
    <mergeCell ref="S155:S156"/>
    <mergeCell ref="T155:T156"/>
    <mergeCell ref="U155:U156"/>
    <mergeCell ref="V155:V156"/>
    <mergeCell ref="W155:W156"/>
    <mergeCell ref="X155:X156"/>
    <mergeCell ref="Z155:Z156"/>
    <mergeCell ref="A153:A154"/>
    <mergeCell ref="B153:B154"/>
    <mergeCell ref="C153:C154"/>
    <mergeCell ref="D153:D154"/>
    <mergeCell ref="E153:E154"/>
    <mergeCell ref="F153:F154"/>
    <mergeCell ref="G153:G154"/>
    <mergeCell ref="H153:H154"/>
    <mergeCell ref="I153:I154"/>
    <mergeCell ref="J153:J154"/>
    <mergeCell ref="W2927:W2928"/>
    <mergeCell ref="W2893:W2894"/>
    <mergeCell ref="W2497:W2498"/>
    <mergeCell ref="W831:W832"/>
    <mergeCell ref="W829:W830"/>
    <mergeCell ref="W827:W828"/>
    <mergeCell ref="Z525:Z526"/>
    <mergeCell ref="Z537:Z538"/>
    <mergeCell ref="Z539:Z540"/>
    <mergeCell ref="Z571:Z572"/>
    <mergeCell ref="Z573:Z574"/>
    <mergeCell ref="Z677:Z678"/>
    <mergeCell ref="Z1549:Z1550"/>
    <mergeCell ref="Z1635:Z1636"/>
    <mergeCell ref="Z1729:Z1730"/>
    <mergeCell ref="Z1923:Z1924"/>
    <mergeCell ref="Z2029:Z2030"/>
    <mergeCell ref="Z2189:Z2190"/>
    <mergeCell ref="Z2451:Z2452"/>
    <mergeCell ref="Z2453:Z2454"/>
    <mergeCell ref="Z2485:Z2486"/>
    <mergeCell ref="Z2487:Z2488"/>
    <mergeCell ref="Z2495:Z2496"/>
    <mergeCell ref="Z2497:Z2498"/>
    <mergeCell ref="Z2499:Z2500"/>
    <mergeCell ref="Z2507:Z2508"/>
    <mergeCell ref="Z2825:Z2826"/>
    <mergeCell ref="Z2693:Z2694"/>
    <mergeCell ref="Z2695:Z2696"/>
    <mergeCell ref="Z2697:Z2698"/>
    <mergeCell ref="Z2699:Z2700"/>
    <mergeCell ref="Z2701:Z2702"/>
    <mergeCell ref="Z2703:Z2704"/>
    <mergeCell ref="Z2705:Z2706"/>
    <mergeCell ref="Z1:AA1"/>
    <mergeCell ref="W689:W690"/>
    <mergeCell ref="W975:W976"/>
    <mergeCell ref="W2577:W2578"/>
    <mergeCell ref="W2597:W2598"/>
    <mergeCell ref="Z2907:Z2908"/>
    <mergeCell ref="Z2909:Z2910"/>
    <mergeCell ref="Z2915:Z2916"/>
    <mergeCell ref="Z2917:Z2918"/>
    <mergeCell ref="Z2923:Z2924"/>
    <mergeCell ref="Z2927:Z2928"/>
    <mergeCell ref="Z2929:Z2930"/>
    <mergeCell ref="Z2939:Z2940"/>
    <mergeCell ref="Z2963:Z2964"/>
    <mergeCell ref="X525:X526"/>
    <mergeCell ref="X537:X538"/>
    <mergeCell ref="X539:X540"/>
    <mergeCell ref="X571:X572"/>
    <mergeCell ref="X573:X574"/>
    <mergeCell ref="X677:X678"/>
    <mergeCell ref="X723:X724"/>
    <mergeCell ref="X725:X726"/>
    <mergeCell ref="X827:X828"/>
    <mergeCell ref="X829:X830"/>
    <mergeCell ref="X831:X832"/>
    <mergeCell ref="X845:X846"/>
    <mergeCell ref="X869:X870"/>
    <mergeCell ref="X965:X966"/>
    <mergeCell ref="X975:X976"/>
    <mergeCell ref="X1273:X1274"/>
    <mergeCell ref="X1509:X1510"/>
    <mergeCell ref="X1549:X1550"/>
    <mergeCell ref="X1635:X1636"/>
    <mergeCell ref="X1729:X1730"/>
    <mergeCell ref="X1923:X1924"/>
    <mergeCell ref="X2029:X2030"/>
    <mergeCell ref="X2189:X2190"/>
    <mergeCell ref="X2451:X2452"/>
    <mergeCell ref="X2453:X2454"/>
    <mergeCell ref="X2485:X2486"/>
    <mergeCell ref="X2487:X2488"/>
    <mergeCell ref="X2495:X2496"/>
    <mergeCell ref="X2497:X2498"/>
    <mergeCell ref="X2499:X2500"/>
    <mergeCell ref="X2507:X2508"/>
    <mergeCell ref="X2511:X2512"/>
    <mergeCell ref="X2515:X2516"/>
    <mergeCell ref="X2517:X2518"/>
    <mergeCell ref="X2519:X2520"/>
    <mergeCell ref="X2527:X2528"/>
    <mergeCell ref="X2529:X2530"/>
    <mergeCell ref="X2533:X2534"/>
    <mergeCell ref="X2927:X2928"/>
    <mergeCell ref="X2929:X2930"/>
    <mergeCell ref="X2939:X2940"/>
    <mergeCell ref="X2963:X2964"/>
    <mergeCell ref="Z2905:Z2906"/>
    <mergeCell ref="Z2911:Z2912"/>
    <mergeCell ref="Z2913:Z2914"/>
    <mergeCell ref="Z2919:Z2920"/>
    <mergeCell ref="Z2921:Z2922"/>
    <mergeCell ref="Z2925:Z2926"/>
    <mergeCell ref="Z2931:Z2932"/>
    <mergeCell ref="Z2933:Z2934"/>
    <mergeCell ref="Z2949:Z2950"/>
    <mergeCell ref="Z2951:Z2952"/>
    <mergeCell ref="Z2953:Z2954"/>
    <mergeCell ref="Z2955:Z2956"/>
    <mergeCell ref="Z2957:Z2958"/>
    <mergeCell ref="Z2959:Z2960"/>
    <mergeCell ref="Z2961:Z2962"/>
    <mergeCell ref="Z2965:Z2966"/>
    <mergeCell ref="Z2967:Z2968"/>
    <mergeCell ref="Z2969:Z2970"/>
    <mergeCell ref="Z2971:Z2972"/>
    <mergeCell ref="Z2973:Z2974"/>
    <mergeCell ref="Z2975:Z2976"/>
    <mergeCell ref="Z2977:Z2978"/>
    <mergeCell ref="Z2979:Z2980"/>
    <mergeCell ref="X689:X690"/>
    <mergeCell ref="Z689:Z690"/>
    <mergeCell ref="X691:X692"/>
    <mergeCell ref="Z2827:Z2828"/>
    <mergeCell ref="Z2829:Z2830"/>
    <mergeCell ref="Z2831:Z2832"/>
    <mergeCell ref="Z2833:Z2834"/>
    <mergeCell ref="Z2835:Z2836"/>
    <mergeCell ref="Z2837:Z2838"/>
    <mergeCell ref="Z2839:Z2840"/>
    <mergeCell ref="Z2841:Z2842"/>
    <mergeCell ref="Z2843:Z2844"/>
    <mergeCell ref="Z2845:Z2846"/>
    <mergeCell ref="Z2847:Z2848"/>
    <mergeCell ref="Z2849:Z2850"/>
    <mergeCell ref="Z2851:Z2852"/>
    <mergeCell ref="Z2853:Z2854"/>
    <mergeCell ref="Z2855:Z2856"/>
    <mergeCell ref="Z2857:Z2858"/>
    <mergeCell ref="Z2859:Z2860"/>
    <mergeCell ref="Z2861:Z2862"/>
    <mergeCell ref="Z2863:Z2864"/>
    <mergeCell ref="Z2865:Z2866"/>
    <mergeCell ref="Z2867:Z2868"/>
    <mergeCell ref="Z2869:Z2870"/>
    <mergeCell ref="Z2871:Z2872"/>
    <mergeCell ref="Z2873:Z2874"/>
    <mergeCell ref="Z2875:Z2876"/>
    <mergeCell ref="Z2877:Z2878"/>
    <mergeCell ref="Z2885:Z2886"/>
    <mergeCell ref="Z2887:Z2888"/>
    <mergeCell ref="Z2897:Z2898"/>
    <mergeCell ref="Z2899:Z2900"/>
    <mergeCell ref="Z2901:Z2902"/>
    <mergeCell ref="Z2903:Z2904"/>
    <mergeCell ref="Z2879:Z2880"/>
    <mergeCell ref="Z2881:Z2882"/>
    <mergeCell ref="Z691:Z692"/>
    <mergeCell ref="Z723:Z724"/>
    <mergeCell ref="Z725:Z726"/>
    <mergeCell ref="Z827:Z828"/>
    <mergeCell ref="Z829:Z830"/>
    <mergeCell ref="Z831:Z832"/>
    <mergeCell ref="Z845:Z846"/>
    <mergeCell ref="Z869:Z870"/>
    <mergeCell ref="Z965:Z966"/>
    <mergeCell ref="Z975:Z976"/>
    <mergeCell ref="Z1273:Z1274"/>
    <mergeCell ref="Z1509:Z1510"/>
    <mergeCell ref="Z2707:Z2708"/>
    <mergeCell ref="Z2709:Z2710"/>
    <mergeCell ref="Z2711:Z2712"/>
    <mergeCell ref="Z2713:Z2714"/>
    <mergeCell ref="Z2715:Z2716"/>
    <mergeCell ref="Z2717:Z2718"/>
    <mergeCell ref="Z2719:Z2720"/>
    <mergeCell ref="Z2721:Z2722"/>
    <mergeCell ref="Z2723:Z2724"/>
    <mergeCell ref="Z2725:Z2726"/>
    <mergeCell ref="Z2727:Z2728"/>
    <mergeCell ref="Z2729:Z2730"/>
    <mergeCell ref="Z2731:Z2732"/>
    <mergeCell ref="Z2733:Z2734"/>
    <mergeCell ref="Z2735:Z2736"/>
    <mergeCell ref="Z2737:Z2738"/>
    <mergeCell ref="Z2739:Z2740"/>
    <mergeCell ref="Z2741:Z2742"/>
    <mergeCell ref="Z2743:Z2744"/>
    <mergeCell ref="Z2745:Z2746"/>
    <mergeCell ref="Z2747:Z2748"/>
    <mergeCell ref="Z2749:Z2750"/>
    <mergeCell ref="Z2751:Z2752"/>
    <mergeCell ref="Z2753:Z2754"/>
    <mergeCell ref="Z2883:Z2884"/>
    <mergeCell ref="Z2889:Z2890"/>
    <mergeCell ref="Z2891:Z2892"/>
    <mergeCell ref="Z2893:Z2894"/>
    <mergeCell ref="Z2895:Z2896"/>
    <mergeCell ref="Z2759:Z2760"/>
    <mergeCell ref="Z2761:Z2762"/>
    <mergeCell ref="Z2763:Z2764"/>
    <mergeCell ref="Z2765:Z2766"/>
    <mergeCell ref="Z2767:Z2768"/>
    <mergeCell ref="Z2769:Z2770"/>
    <mergeCell ref="Z2771:Z2772"/>
    <mergeCell ref="Z2773:Z2774"/>
    <mergeCell ref="Z2775:Z2776"/>
    <mergeCell ref="Z2777:Z2778"/>
    <mergeCell ref="Z2779:Z2780"/>
    <mergeCell ref="Z2781:Z2782"/>
    <mergeCell ref="Z2783:Z2784"/>
    <mergeCell ref="Z2785:Z2786"/>
    <mergeCell ref="Z2787:Z2788"/>
    <mergeCell ref="Z2789:Z2790"/>
    <mergeCell ref="Z2791:Z2792"/>
    <mergeCell ref="Z2793:Z2794"/>
    <mergeCell ref="Z2795:Z2796"/>
    <mergeCell ref="Z2797:Z2798"/>
    <mergeCell ref="Z2799:Z2800"/>
    <mergeCell ref="Z2801:Z2802"/>
    <mergeCell ref="Z2803:Z2804"/>
    <mergeCell ref="Z2805:Z2806"/>
    <mergeCell ref="Z2807:Z2808"/>
    <mergeCell ref="Z2809:Z2810"/>
    <mergeCell ref="Z2811:Z2812"/>
    <mergeCell ref="Z2813:Z2814"/>
    <mergeCell ref="Z2815:Z2816"/>
    <mergeCell ref="Z2817:Z2818"/>
    <mergeCell ref="Z2819:Z2820"/>
    <mergeCell ref="Z2821:Z2822"/>
    <mergeCell ref="Z2823:Z2824"/>
    <mergeCell ref="Z2755:Z2756"/>
    <mergeCell ref="Z2757:Z2758"/>
    <mergeCell ref="Z2625:Z2626"/>
    <mergeCell ref="Z2627:Z2628"/>
    <mergeCell ref="Z2629:Z2630"/>
    <mergeCell ref="Z2631:Z2632"/>
    <mergeCell ref="Z2633:Z2634"/>
    <mergeCell ref="Z2635:Z2636"/>
    <mergeCell ref="Z2637:Z2638"/>
    <mergeCell ref="Z2639:Z2640"/>
    <mergeCell ref="Z2641:Z2642"/>
    <mergeCell ref="Z2643:Z2644"/>
    <mergeCell ref="Z2645:Z2646"/>
    <mergeCell ref="Z2647:Z2648"/>
    <mergeCell ref="Z2649:Z2650"/>
    <mergeCell ref="Z2651:Z2652"/>
    <mergeCell ref="Z2653:Z2654"/>
    <mergeCell ref="Z2655:Z2656"/>
    <mergeCell ref="Z2657:Z2658"/>
    <mergeCell ref="Z2659:Z2660"/>
    <mergeCell ref="Z2661:Z2662"/>
    <mergeCell ref="Z2663:Z2664"/>
    <mergeCell ref="Z2665:Z2666"/>
    <mergeCell ref="Z2667:Z2668"/>
    <mergeCell ref="Z2669:Z2670"/>
    <mergeCell ref="Z2671:Z2672"/>
    <mergeCell ref="Z2673:Z2674"/>
    <mergeCell ref="Z2675:Z2676"/>
    <mergeCell ref="Z2679:Z2680"/>
    <mergeCell ref="Z2681:Z2682"/>
    <mergeCell ref="Z2683:Z2684"/>
    <mergeCell ref="Z2685:Z2686"/>
    <mergeCell ref="Z2687:Z2688"/>
    <mergeCell ref="Z2689:Z2690"/>
    <mergeCell ref="Z2691:Z2692"/>
    <mergeCell ref="Z2677:Z2678"/>
    <mergeCell ref="Z2525:Z2526"/>
    <mergeCell ref="Z2531:Z2532"/>
    <mergeCell ref="Z2537:Z2538"/>
    <mergeCell ref="Z2541:Z2542"/>
    <mergeCell ref="Z2547:Z2548"/>
    <mergeCell ref="Z2551:Z2552"/>
    <mergeCell ref="Z2553:Z2554"/>
    <mergeCell ref="Z2555:Z2556"/>
    <mergeCell ref="Z2557:Z2558"/>
    <mergeCell ref="Z2559:Z2560"/>
    <mergeCell ref="Z2569:Z2570"/>
    <mergeCell ref="Z2573:Z2574"/>
    <mergeCell ref="Z2579:Z2580"/>
    <mergeCell ref="Z2585:Z2586"/>
    <mergeCell ref="Z2589:Z2590"/>
    <mergeCell ref="Z2591:Z2592"/>
    <mergeCell ref="Z2593:Z2594"/>
    <mergeCell ref="Z2599:Z2600"/>
    <mergeCell ref="Z2605:Z2606"/>
    <mergeCell ref="Z2609:Z2610"/>
    <mergeCell ref="Z2611:Z2612"/>
    <mergeCell ref="Z2613:Z2614"/>
    <mergeCell ref="Z2615:Z2616"/>
    <mergeCell ref="Z2617:Z2618"/>
    <mergeCell ref="Z2619:Z2620"/>
    <mergeCell ref="Z2621:Z2622"/>
    <mergeCell ref="Z2623:Z2624"/>
    <mergeCell ref="Z2511:Z2512"/>
    <mergeCell ref="Z2515:Z2516"/>
    <mergeCell ref="Z2517:Z2518"/>
    <mergeCell ref="Z2519:Z2520"/>
    <mergeCell ref="Z2527:Z2528"/>
    <mergeCell ref="Z2529:Z2530"/>
    <mergeCell ref="Z2533:Z2534"/>
    <mergeCell ref="Z2535:Z2536"/>
    <mergeCell ref="Z2539:Z2540"/>
    <mergeCell ref="Z2543:Z2544"/>
    <mergeCell ref="Z2545:Z2546"/>
    <mergeCell ref="Z2549:Z2550"/>
    <mergeCell ref="Z2561:Z2562"/>
    <mergeCell ref="Z2563:Z2564"/>
    <mergeCell ref="Z2565:Z2566"/>
    <mergeCell ref="Z2567:Z2568"/>
    <mergeCell ref="Z2571:Z2572"/>
    <mergeCell ref="Z2575:Z2576"/>
    <mergeCell ref="Z2577:Z2578"/>
    <mergeCell ref="Z2581:Z2582"/>
    <mergeCell ref="Z2583:Z2584"/>
    <mergeCell ref="Z2587:Z2588"/>
    <mergeCell ref="Z2595:Z2596"/>
    <mergeCell ref="Z2597:Z2598"/>
    <mergeCell ref="Z2601:Z2602"/>
    <mergeCell ref="Z2603:Z2604"/>
    <mergeCell ref="Z2607:Z2608"/>
    <mergeCell ref="Z2435:Z2436"/>
    <mergeCell ref="Z2437:Z2438"/>
    <mergeCell ref="Z2439:Z2440"/>
    <mergeCell ref="Z2441:Z2442"/>
    <mergeCell ref="Z2443:Z2444"/>
    <mergeCell ref="Z2445:Z2446"/>
    <mergeCell ref="Z2447:Z2448"/>
    <mergeCell ref="Z2449:Z2450"/>
    <mergeCell ref="Z2455:Z2456"/>
    <mergeCell ref="Z2457:Z2458"/>
    <mergeCell ref="Z2459:Z2460"/>
    <mergeCell ref="Z2461:Z2462"/>
    <mergeCell ref="Z2463:Z2464"/>
    <mergeCell ref="Z2465:Z2466"/>
    <mergeCell ref="Z2467:Z2468"/>
    <mergeCell ref="Z2469:Z2470"/>
    <mergeCell ref="Z2471:Z2472"/>
    <mergeCell ref="Z2473:Z2474"/>
    <mergeCell ref="Z2475:Z2476"/>
    <mergeCell ref="Z2477:Z2478"/>
    <mergeCell ref="Z2479:Z2480"/>
    <mergeCell ref="Z2481:Z2482"/>
    <mergeCell ref="Z2483:Z2484"/>
    <mergeCell ref="Z2489:Z2490"/>
    <mergeCell ref="Z2491:Z2492"/>
    <mergeCell ref="Z2493:Z2494"/>
    <mergeCell ref="Z2501:Z2502"/>
    <mergeCell ref="Z2503:Z2504"/>
    <mergeCell ref="Z2505:Z2506"/>
    <mergeCell ref="Z2509:Z2510"/>
    <mergeCell ref="Z2513:Z2514"/>
    <mergeCell ref="Z2521:Z2522"/>
    <mergeCell ref="Z2523:Z2524"/>
    <mergeCell ref="Z2369:Z2370"/>
    <mergeCell ref="Z2371:Z2372"/>
    <mergeCell ref="Z2373:Z2374"/>
    <mergeCell ref="Z2375:Z2376"/>
    <mergeCell ref="Z2377:Z2378"/>
    <mergeCell ref="Z2379:Z2380"/>
    <mergeCell ref="Z2381:Z2382"/>
    <mergeCell ref="Z2383:Z2384"/>
    <mergeCell ref="Z2385:Z2386"/>
    <mergeCell ref="Z2387:Z2388"/>
    <mergeCell ref="Z2389:Z2390"/>
    <mergeCell ref="Z2391:Z2392"/>
    <mergeCell ref="Z2393:Z2394"/>
    <mergeCell ref="Z2395:Z2396"/>
    <mergeCell ref="Z2397:Z2398"/>
    <mergeCell ref="Z2399:Z2400"/>
    <mergeCell ref="Z2401:Z2402"/>
    <mergeCell ref="Z2403:Z2404"/>
    <mergeCell ref="Z2405:Z2406"/>
    <mergeCell ref="Z2407:Z2408"/>
    <mergeCell ref="Z2409:Z2410"/>
    <mergeCell ref="Z2411:Z2412"/>
    <mergeCell ref="Z2413:Z2414"/>
    <mergeCell ref="Z2415:Z2416"/>
    <mergeCell ref="Z2417:Z2418"/>
    <mergeCell ref="Z2419:Z2420"/>
    <mergeCell ref="Z2421:Z2422"/>
    <mergeCell ref="Z2423:Z2424"/>
    <mergeCell ref="Z2425:Z2426"/>
    <mergeCell ref="Z2427:Z2428"/>
    <mergeCell ref="Z2429:Z2430"/>
    <mergeCell ref="Z2431:Z2432"/>
    <mergeCell ref="Z2433:Z2434"/>
    <mergeCell ref="Z2303:Z2304"/>
    <mergeCell ref="Z2305:Z2306"/>
    <mergeCell ref="Z2307:Z2308"/>
    <mergeCell ref="Z2309:Z2310"/>
    <mergeCell ref="Z2311:Z2312"/>
    <mergeCell ref="Z2313:Z2314"/>
    <mergeCell ref="Z2315:Z2316"/>
    <mergeCell ref="Z2317:Z2318"/>
    <mergeCell ref="Z2319:Z2320"/>
    <mergeCell ref="Z2321:Z2322"/>
    <mergeCell ref="Z2323:Z2324"/>
    <mergeCell ref="Z2325:Z2326"/>
    <mergeCell ref="Z2327:Z2328"/>
    <mergeCell ref="Z2329:Z2330"/>
    <mergeCell ref="Z2331:Z2332"/>
    <mergeCell ref="Z2333:Z2334"/>
    <mergeCell ref="Z2335:Z2336"/>
    <mergeCell ref="Z2337:Z2338"/>
    <mergeCell ref="Z2339:Z2340"/>
    <mergeCell ref="Z2341:Z2342"/>
    <mergeCell ref="Z2343:Z2344"/>
    <mergeCell ref="Z2345:Z2346"/>
    <mergeCell ref="Z2347:Z2348"/>
    <mergeCell ref="Z2349:Z2350"/>
    <mergeCell ref="Z2351:Z2352"/>
    <mergeCell ref="Z2353:Z2354"/>
    <mergeCell ref="Z2355:Z2356"/>
    <mergeCell ref="Z2357:Z2358"/>
    <mergeCell ref="Z2359:Z2360"/>
    <mergeCell ref="Z2361:Z2362"/>
    <mergeCell ref="Z2363:Z2364"/>
    <mergeCell ref="Z2365:Z2366"/>
    <mergeCell ref="Z2367:Z2368"/>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295:Z2296"/>
    <mergeCell ref="Z2297:Z2298"/>
    <mergeCell ref="Z2299:Z2300"/>
    <mergeCell ref="Z2301:Z2302"/>
    <mergeCell ref="Z2169:Z2170"/>
    <mergeCell ref="Z2171:Z2172"/>
    <mergeCell ref="Z2173:Z2174"/>
    <mergeCell ref="Z2175:Z2176"/>
    <mergeCell ref="Z2177:Z2178"/>
    <mergeCell ref="Z2179:Z2180"/>
    <mergeCell ref="Z2181:Z2182"/>
    <mergeCell ref="Z2183:Z2184"/>
    <mergeCell ref="Z2185:Z2186"/>
    <mergeCell ref="Z2187:Z2188"/>
    <mergeCell ref="Z2191:Z2192"/>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229:Z2230"/>
    <mergeCell ref="Z2231:Z2232"/>
    <mergeCell ref="Z2233:Z2234"/>
    <mergeCell ref="Z2235:Z2236"/>
    <mergeCell ref="Z2103:Z2104"/>
    <mergeCell ref="Z2105:Z2106"/>
    <mergeCell ref="Z2107:Z2108"/>
    <mergeCell ref="Z2109:Z2110"/>
    <mergeCell ref="Z2111:Z2112"/>
    <mergeCell ref="Z2113:Z2114"/>
    <mergeCell ref="Z2115:Z2116"/>
    <mergeCell ref="Z2117:Z2118"/>
    <mergeCell ref="Z2119:Z2120"/>
    <mergeCell ref="Z2121:Z2122"/>
    <mergeCell ref="Z2123:Z2124"/>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5:Z2156"/>
    <mergeCell ref="Z2157:Z2158"/>
    <mergeCell ref="Z2159:Z2160"/>
    <mergeCell ref="Z2161:Z2162"/>
    <mergeCell ref="Z2163:Z2164"/>
    <mergeCell ref="Z2165:Z2166"/>
    <mergeCell ref="Z2167:Z2168"/>
    <mergeCell ref="Z2037:Z2038"/>
    <mergeCell ref="Z2039:Z2040"/>
    <mergeCell ref="Z2041:Z2042"/>
    <mergeCell ref="Z2043:Z2044"/>
    <mergeCell ref="Z2045:Z2046"/>
    <mergeCell ref="Z2047:Z2048"/>
    <mergeCell ref="Z2049:Z2050"/>
    <mergeCell ref="Z2051:Z2052"/>
    <mergeCell ref="Z2053:Z2054"/>
    <mergeCell ref="Z2055:Z2056"/>
    <mergeCell ref="Z2057:Z2058"/>
    <mergeCell ref="Z2059:Z2060"/>
    <mergeCell ref="Z2061:Z2062"/>
    <mergeCell ref="Z2063:Z2064"/>
    <mergeCell ref="Z2065:Z2066"/>
    <mergeCell ref="Z2067:Z2068"/>
    <mergeCell ref="Z2069:Z2070"/>
    <mergeCell ref="Z2071:Z2072"/>
    <mergeCell ref="Z2073:Z2074"/>
    <mergeCell ref="Z2075:Z2076"/>
    <mergeCell ref="Z2077:Z2078"/>
    <mergeCell ref="Z2079:Z2080"/>
    <mergeCell ref="Z2081:Z2082"/>
    <mergeCell ref="Z2083:Z2084"/>
    <mergeCell ref="Z2085:Z2086"/>
    <mergeCell ref="Z2087:Z2088"/>
    <mergeCell ref="Z2089:Z2090"/>
    <mergeCell ref="Z2091:Z2092"/>
    <mergeCell ref="Z2093:Z2094"/>
    <mergeCell ref="Z2095:Z2096"/>
    <mergeCell ref="Z2097:Z2098"/>
    <mergeCell ref="Z2099:Z2100"/>
    <mergeCell ref="Z2101:Z2102"/>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2027:Z2028"/>
    <mergeCell ref="Z2031:Z2032"/>
    <mergeCell ref="Z2033:Z2034"/>
    <mergeCell ref="Z2035:Z2036"/>
    <mergeCell ref="Z1901:Z1902"/>
    <mergeCell ref="Z1903:Z1904"/>
    <mergeCell ref="Z1905:Z1906"/>
    <mergeCell ref="Z1907:Z1908"/>
    <mergeCell ref="Z1909:Z1910"/>
    <mergeCell ref="Z1911:Z1912"/>
    <mergeCell ref="Z1913:Z1914"/>
    <mergeCell ref="Z1915:Z1916"/>
    <mergeCell ref="Z1917:Z1918"/>
    <mergeCell ref="Z1919:Z1920"/>
    <mergeCell ref="Z1921:Z1922"/>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961:Z1962"/>
    <mergeCell ref="Z1963:Z1964"/>
    <mergeCell ref="Z1965:Z1966"/>
    <mergeCell ref="Z1967:Z1968"/>
    <mergeCell ref="Z1835:Z1836"/>
    <mergeCell ref="Z1837:Z1838"/>
    <mergeCell ref="Z1839:Z1840"/>
    <mergeCell ref="Z1841:Z1842"/>
    <mergeCell ref="Z1843:Z1844"/>
    <mergeCell ref="Z1845:Z1846"/>
    <mergeCell ref="Z1847:Z1848"/>
    <mergeCell ref="Z1849:Z1850"/>
    <mergeCell ref="Z1851:Z1852"/>
    <mergeCell ref="Z1853:Z1854"/>
    <mergeCell ref="Z1855:Z1856"/>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5:Z1886"/>
    <mergeCell ref="Z1887:Z1888"/>
    <mergeCell ref="Z1889:Z1890"/>
    <mergeCell ref="Z1891:Z1892"/>
    <mergeCell ref="Z1893:Z1894"/>
    <mergeCell ref="Z1895:Z1896"/>
    <mergeCell ref="Z1897:Z1898"/>
    <mergeCell ref="Z1899:Z1900"/>
    <mergeCell ref="Z1769:Z1770"/>
    <mergeCell ref="Z1771:Z1772"/>
    <mergeCell ref="Z1773:Z1774"/>
    <mergeCell ref="Z1775:Z1776"/>
    <mergeCell ref="Z1777:Z1778"/>
    <mergeCell ref="Z1779:Z1780"/>
    <mergeCell ref="Z1781:Z1782"/>
    <mergeCell ref="Z1783:Z1784"/>
    <mergeCell ref="Z1785:Z1786"/>
    <mergeCell ref="Z1787:Z1788"/>
    <mergeCell ref="Z1789:Z1790"/>
    <mergeCell ref="Z1791:Z1792"/>
    <mergeCell ref="Z1793:Z1794"/>
    <mergeCell ref="Z1795:Z1796"/>
    <mergeCell ref="Z1797:Z1798"/>
    <mergeCell ref="Z1799:Z1800"/>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827:Z1828"/>
    <mergeCell ref="Z1829:Z1830"/>
    <mergeCell ref="Z1831:Z1832"/>
    <mergeCell ref="Z1833:Z1834"/>
    <mergeCell ref="Z1701:Z1702"/>
    <mergeCell ref="Z1703:Z1704"/>
    <mergeCell ref="Z1705:Z1706"/>
    <mergeCell ref="Z1707:Z1708"/>
    <mergeCell ref="Z1709:Z1710"/>
    <mergeCell ref="Z1711:Z1712"/>
    <mergeCell ref="Z1713:Z1714"/>
    <mergeCell ref="Z1715:Z1716"/>
    <mergeCell ref="Z1717:Z1718"/>
    <mergeCell ref="Z1719:Z1720"/>
    <mergeCell ref="Z1721:Z1722"/>
    <mergeCell ref="Z1723:Z1724"/>
    <mergeCell ref="Z1725:Z1726"/>
    <mergeCell ref="Z1727:Z1728"/>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759:Z1760"/>
    <mergeCell ref="Z1761:Z1762"/>
    <mergeCell ref="Z1763:Z1764"/>
    <mergeCell ref="Z1765:Z1766"/>
    <mergeCell ref="Z1767:Z1768"/>
    <mergeCell ref="Z1633:Z1634"/>
    <mergeCell ref="Z1637:Z1638"/>
    <mergeCell ref="Z1639:Z1640"/>
    <mergeCell ref="Z1641:Z1642"/>
    <mergeCell ref="Z1643:Z1644"/>
    <mergeCell ref="Z1645:Z1646"/>
    <mergeCell ref="Z1647:Z1648"/>
    <mergeCell ref="Z1649:Z1650"/>
    <mergeCell ref="Z1651:Z1652"/>
    <mergeCell ref="Z1653:Z1654"/>
    <mergeCell ref="Z1655:Z1656"/>
    <mergeCell ref="Z1657:Z1658"/>
    <mergeCell ref="Z1659:Z1660"/>
    <mergeCell ref="Z1661:Z1662"/>
    <mergeCell ref="Z1663:Z1664"/>
    <mergeCell ref="Z1665:Z1666"/>
    <mergeCell ref="Z1667:Z1668"/>
    <mergeCell ref="Z1669:Z1670"/>
    <mergeCell ref="Z1671:Z1672"/>
    <mergeCell ref="Z1673:Z1674"/>
    <mergeCell ref="Z1675:Z1676"/>
    <mergeCell ref="Z1677:Z1678"/>
    <mergeCell ref="Z1679:Z1680"/>
    <mergeCell ref="Z1681:Z1682"/>
    <mergeCell ref="Z1683:Z1684"/>
    <mergeCell ref="Z1685:Z1686"/>
    <mergeCell ref="Z1687:Z1688"/>
    <mergeCell ref="Z1689:Z1690"/>
    <mergeCell ref="Z1691:Z1692"/>
    <mergeCell ref="Z1693:Z1694"/>
    <mergeCell ref="Z1695:Z1696"/>
    <mergeCell ref="Z1697:Z1698"/>
    <mergeCell ref="Z1699:Z1700"/>
    <mergeCell ref="Z1567:Z1568"/>
    <mergeCell ref="Z1569:Z1570"/>
    <mergeCell ref="Z1571:Z1572"/>
    <mergeCell ref="Z1573:Z1574"/>
    <mergeCell ref="Z1575:Z1576"/>
    <mergeCell ref="Z1577:Z1578"/>
    <mergeCell ref="Z1579:Z1580"/>
    <mergeCell ref="Z1581:Z1582"/>
    <mergeCell ref="Z1583:Z1584"/>
    <mergeCell ref="Z1585:Z1586"/>
    <mergeCell ref="Z1587:Z1588"/>
    <mergeCell ref="Z1589:Z1590"/>
    <mergeCell ref="Z1591:Z1592"/>
    <mergeCell ref="Z1593:Z1594"/>
    <mergeCell ref="Z1595:Z1596"/>
    <mergeCell ref="Z1597:Z1598"/>
    <mergeCell ref="Z1599:Z1600"/>
    <mergeCell ref="Z1601:Z1602"/>
    <mergeCell ref="Z1603:Z1604"/>
    <mergeCell ref="Z1605:Z1606"/>
    <mergeCell ref="Z1607:Z1608"/>
    <mergeCell ref="Z1609:Z1610"/>
    <mergeCell ref="Z1611:Z1612"/>
    <mergeCell ref="Z1613:Z1614"/>
    <mergeCell ref="Z1615:Z1616"/>
    <mergeCell ref="Z1617:Z1618"/>
    <mergeCell ref="Z1619:Z1620"/>
    <mergeCell ref="Z1621:Z1622"/>
    <mergeCell ref="Z1623:Z1624"/>
    <mergeCell ref="Z1625:Z1626"/>
    <mergeCell ref="Z1627:Z1628"/>
    <mergeCell ref="Z1629:Z1630"/>
    <mergeCell ref="Z1631:Z1632"/>
    <mergeCell ref="Z1497:Z1498"/>
    <mergeCell ref="Z1499:Z1500"/>
    <mergeCell ref="Z1501:Z1502"/>
    <mergeCell ref="Z1503:Z1504"/>
    <mergeCell ref="Z1505:Z1506"/>
    <mergeCell ref="Z1507:Z1508"/>
    <mergeCell ref="Z1511:Z1512"/>
    <mergeCell ref="Z1513:Z1514"/>
    <mergeCell ref="Z1515:Z1516"/>
    <mergeCell ref="Z1517:Z1518"/>
    <mergeCell ref="Z1519:Z1520"/>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51:Z1552"/>
    <mergeCell ref="Z1553:Z1554"/>
    <mergeCell ref="Z1555:Z1556"/>
    <mergeCell ref="Z1557:Z1558"/>
    <mergeCell ref="Z1559:Z1560"/>
    <mergeCell ref="Z1561:Z1562"/>
    <mergeCell ref="Z1563:Z1564"/>
    <mergeCell ref="Z1565:Z1566"/>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491:Z1492"/>
    <mergeCell ref="Z1493:Z1494"/>
    <mergeCell ref="Z1495:Z1496"/>
    <mergeCell ref="Z1365:Z1366"/>
    <mergeCell ref="Z1367:Z1368"/>
    <mergeCell ref="Z1369:Z1370"/>
    <mergeCell ref="Z1371:Z1372"/>
    <mergeCell ref="Z1373:Z1374"/>
    <mergeCell ref="Z1375:Z1376"/>
    <mergeCell ref="Z1377:Z1378"/>
    <mergeCell ref="Z1379:Z1380"/>
    <mergeCell ref="Z1381:Z1382"/>
    <mergeCell ref="Z1383:Z1384"/>
    <mergeCell ref="Z1385:Z1386"/>
    <mergeCell ref="Z1387:Z1388"/>
    <mergeCell ref="Z1389:Z1390"/>
    <mergeCell ref="Z1391:Z1392"/>
    <mergeCell ref="Z1393:Z1394"/>
    <mergeCell ref="Z1395:Z1396"/>
    <mergeCell ref="Z1397:Z1398"/>
    <mergeCell ref="Z1399:Z1400"/>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425:Z1426"/>
    <mergeCell ref="Z1427:Z1428"/>
    <mergeCell ref="Z1429:Z1430"/>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357:Z1358"/>
    <mergeCell ref="Z1359:Z1360"/>
    <mergeCell ref="Z1361:Z1362"/>
    <mergeCell ref="Z1363:Z1364"/>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255:Z1256"/>
    <mergeCell ref="Z1257:Z1258"/>
    <mergeCell ref="Z1259:Z1260"/>
    <mergeCell ref="Z1261:Z1262"/>
    <mergeCell ref="Z1263:Z1264"/>
    <mergeCell ref="Z1265:Z1266"/>
    <mergeCell ref="Z1267:Z1268"/>
    <mergeCell ref="Z1269:Z1270"/>
    <mergeCell ref="Z1271:Z1272"/>
    <mergeCell ref="Z1275:Z1276"/>
    <mergeCell ref="Z1277:Z1278"/>
    <mergeCell ref="Z1279:Z1280"/>
    <mergeCell ref="Z1281:Z1282"/>
    <mergeCell ref="Z1283:Z1284"/>
    <mergeCell ref="Z1285:Z1286"/>
    <mergeCell ref="Z1287:Z1288"/>
    <mergeCell ref="Z1289:Z1290"/>
    <mergeCell ref="Z1291:Z1292"/>
    <mergeCell ref="Z1293:Z1294"/>
    <mergeCell ref="Z1295:Z1296"/>
    <mergeCell ref="Z1297:Z1298"/>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225:Z1226"/>
    <mergeCell ref="Z1227:Z1228"/>
    <mergeCell ref="Z1229:Z1230"/>
    <mergeCell ref="Z1099:Z1100"/>
    <mergeCell ref="Z1101:Z1102"/>
    <mergeCell ref="Z1103:Z1104"/>
    <mergeCell ref="Z1105:Z1106"/>
    <mergeCell ref="Z1107:Z1108"/>
    <mergeCell ref="Z1109:Z1110"/>
    <mergeCell ref="Z1111:Z1112"/>
    <mergeCell ref="Z1113:Z1114"/>
    <mergeCell ref="Z1115:Z1116"/>
    <mergeCell ref="Z1117:Z1118"/>
    <mergeCell ref="Z1119:Z1120"/>
    <mergeCell ref="Z1121:Z1122"/>
    <mergeCell ref="Z1123:Z1124"/>
    <mergeCell ref="Z1125:Z1126"/>
    <mergeCell ref="Z1127:Z1128"/>
    <mergeCell ref="Z1129:Z1130"/>
    <mergeCell ref="Z1131:Z1132"/>
    <mergeCell ref="Z1133:Z1134"/>
    <mergeCell ref="Z1135:Z1136"/>
    <mergeCell ref="Z1137:Z1138"/>
    <mergeCell ref="Z1139:Z1140"/>
    <mergeCell ref="Z1141:Z1142"/>
    <mergeCell ref="Z1143:Z1144"/>
    <mergeCell ref="Z1145:Z1146"/>
    <mergeCell ref="Z1147:Z1148"/>
    <mergeCell ref="Z1149:Z1150"/>
    <mergeCell ref="Z1151:Z1152"/>
    <mergeCell ref="Z1153:Z1154"/>
    <mergeCell ref="Z1155:Z1156"/>
    <mergeCell ref="Z1157:Z1158"/>
    <mergeCell ref="Z1159:Z1160"/>
    <mergeCell ref="Z1161:Z1162"/>
    <mergeCell ref="Z1163:Z1164"/>
    <mergeCell ref="Z1033:Z1034"/>
    <mergeCell ref="Z1035:Z1036"/>
    <mergeCell ref="Z1037:Z1038"/>
    <mergeCell ref="Z1039:Z1040"/>
    <mergeCell ref="Z1041:Z1042"/>
    <mergeCell ref="Z1043:Z1044"/>
    <mergeCell ref="Z1045:Z1046"/>
    <mergeCell ref="Z1047:Z1048"/>
    <mergeCell ref="Z1049:Z1050"/>
    <mergeCell ref="Z1051:Z1052"/>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1089:Z1090"/>
    <mergeCell ref="Z1091:Z1092"/>
    <mergeCell ref="Z1093:Z1094"/>
    <mergeCell ref="Z1095:Z1096"/>
    <mergeCell ref="Z1097:Z1098"/>
    <mergeCell ref="Z963:Z964"/>
    <mergeCell ref="Z967:Z968"/>
    <mergeCell ref="Z969:Z970"/>
    <mergeCell ref="Z971:Z972"/>
    <mergeCell ref="Z973:Z974"/>
    <mergeCell ref="Z977:Z978"/>
    <mergeCell ref="Z979:Z980"/>
    <mergeCell ref="Z981:Z982"/>
    <mergeCell ref="Z983:Z984"/>
    <mergeCell ref="Z985:Z986"/>
    <mergeCell ref="Z987:Z988"/>
    <mergeCell ref="Z989:Z990"/>
    <mergeCell ref="Z991:Z992"/>
    <mergeCell ref="Z993:Z994"/>
    <mergeCell ref="Z995:Z996"/>
    <mergeCell ref="Z997:Z998"/>
    <mergeCell ref="Z999:Z1000"/>
    <mergeCell ref="Z1001:Z1002"/>
    <mergeCell ref="Z1003:Z1004"/>
    <mergeCell ref="Z1005:Z1006"/>
    <mergeCell ref="Z1007:Z1008"/>
    <mergeCell ref="Z1009:Z1010"/>
    <mergeCell ref="Z1011:Z1012"/>
    <mergeCell ref="Z1013:Z1014"/>
    <mergeCell ref="Z1015:Z1016"/>
    <mergeCell ref="Z1017:Z1018"/>
    <mergeCell ref="Z1019:Z1020"/>
    <mergeCell ref="Z1021:Z1022"/>
    <mergeCell ref="Z1023:Z1024"/>
    <mergeCell ref="Z1025:Z1026"/>
    <mergeCell ref="Z1027:Z1028"/>
    <mergeCell ref="Z1029:Z1030"/>
    <mergeCell ref="Z1031:Z1032"/>
    <mergeCell ref="Z897:Z898"/>
    <mergeCell ref="Z899:Z900"/>
    <mergeCell ref="Z901:Z902"/>
    <mergeCell ref="Z903:Z904"/>
    <mergeCell ref="Z905:Z906"/>
    <mergeCell ref="Z907:Z908"/>
    <mergeCell ref="Z909:Z910"/>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951:Z952"/>
    <mergeCell ref="Z953:Z954"/>
    <mergeCell ref="Z955:Z956"/>
    <mergeCell ref="Z957:Z958"/>
    <mergeCell ref="Z959:Z960"/>
    <mergeCell ref="Z961:Z962"/>
    <mergeCell ref="Z821:Z822"/>
    <mergeCell ref="Z823:Z824"/>
    <mergeCell ref="Z825:Z826"/>
    <mergeCell ref="Z833:Z834"/>
    <mergeCell ref="Z835:Z836"/>
    <mergeCell ref="Z837:Z838"/>
    <mergeCell ref="Z839:Z840"/>
    <mergeCell ref="Z841:Z842"/>
    <mergeCell ref="Z843:Z844"/>
    <mergeCell ref="Z847:Z848"/>
    <mergeCell ref="Z849:Z850"/>
    <mergeCell ref="Z851:Z852"/>
    <mergeCell ref="Z853:Z854"/>
    <mergeCell ref="Z855:Z856"/>
    <mergeCell ref="Z857:Z858"/>
    <mergeCell ref="Z859:Z860"/>
    <mergeCell ref="Z861:Z862"/>
    <mergeCell ref="Z863:Z864"/>
    <mergeCell ref="Z865:Z866"/>
    <mergeCell ref="Z867:Z868"/>
    <mergeCell ref="Z871:Z872"/>
    <mergeCell ref="Z873:Z874"/>
    <mergeCell ref="Z875:Z876"/>
    <mergeCell ref="Z877:Z878"/>
    <mergeCell ref="Z879:Z880"/>
    <mergeCell ref="Z881:Z882"/>
    <mergeCell ref="Z883:Z884"/>
    <mergeCell ref="Z885:Z886"/>
    <mergeCell ref="Z887:Z888"/>
    <mergeCell ref="Z889:Z890"/>
    <mergeCell ref="Z891:Z892"/>
    <mergeCell ref="Z893:Z894"/>
    <mergeCell ref="Z895:Z896"/>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815:Z816"/>
    <mergeCell ref="Z817:Z818"/>
    <mergeCell ref="Z819:Z820"/>
    <mergeCell ref="Z681:Z682"/>
    <mergeCell ref="Z683:Z684"/>
    <mergeCell ref="Z685:Z686"/>
    <mergeCell ref="Z687:Z688"/>
    <mergeCell ref="Z693:Z694"/>
    <mergeCell ref="Z695:Z696"/>
    <mergeCell ref="Z697:Z698"/>
    <mergeCell ref="Z699:Z700"/>
    <mergeCell ref="Z701:Z702"/>
    <mergeCell ref="Z703:Z704"/>
    <mergeCell ref="Z705:Z706"/>
    <mergeCell ref="Z707:Z708"/>
    <mergeCell ref="Z709:Z710"/>
    <mergeCell ref="Z711:Z712"/>
    <mergeCell ref="Z713:Z714"/>
    <mergeCell ref="Z715:Z716"/>
    <mergeCell ref="Z717:Z718"/>
    <mergeCell ref="Z719:Z720"/>
    <mergeCell ref="Z721:Z722"/>
    <mergeCell ref="Z727:Z728"/>
    <mergeCell ref="Z729:Z730"/>
    <mergeCell ref="Z731:Z732"/>
    <mergeCell ref="Z733:Z734"/>
    <mergeCell ref="Z735:Z736"/>
    <mergeCell ref="Z737:Z738"/>
    <mergeCell ref="Z739:Z740"/>
    <mergeCell ref="Z741:Z742"/>
    <mergeCell ref="Z743:Z744"/>
    <mergeCell ref="Z745:Z746"/>
    <mergeCell ref="Z747:Z748"/>
    <mergeCell ref="Z749:Z750"/>
    <mergeCell ref="Z751:Z752"/>
    <mergeCell ref="Z753:Z754"/>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9:Z680"/>
    <mergeCell ref="Z541:Z542"/>
    <mergeCell ref="Z543:Z544"/>
    <mergeCell ref="Z545:Z546"/>
    <mergeCell ref="Z547:Z548"/>
    <mergeCell ref="Z549:Z550"/>
    <mergeCell ref="Z551:Z552"/>
    <mergeCell ref="Z553:Z554"/>
    <mergeCell ref="Z555:Z556"/>
    <mergeCell ref="Z557:Z558"/>
    <mergeCell ref="Z559:Z560"/>
    <mergeCell ref="Z561:Z562"/>
    <mergeCell ref="Z563:Z564"/>
    <mergeCell ref="Z565:Z566"/>
    <mergeCell ref="Z567:Z568"/>
    <mergeCell ref="Z569:Z570"/>
    <mergeCell ref="Z575:Z576"/>
    <mergeCell ref="Z577:Z578"/>
    <mergeCell ref="Z579:Z580"/>
    <mergeCell ref="Z581:Z582"/>
    <mergeCell ref="Z583:Z584"/>
    <mergeCell ref="Z585:Z586"/>
    <mergeCell ref="Z587:Z588"/>
    <mergeCell ref="Z589:Z590"/>
    <mergeCell ref="Z593:Z594"/>
    <mergeCell ref="Z595:Z596"/>
    <mergeCell ref="Z597:Z598"/>
    <mergeCell ref="Z599:Z600"/>
    <mergeCell ref="Z601:Z602"/>
    <mergeCell ref="Z603:Z604"/>
    <mergeCell ref="Z605:Z606"/>
    <mergeCell ref="Z607:Z608"/>
    <mergeCell ref="Z609:Z610"/>
    <mergeCell ref="Z611:Z612"/>
    <mergeCell ref="X2945:X2946"/>
    <mergeCell ref="X2947:X2948"/>
    <mergeCell ref="X2949:X2950"/>
    <mergeCell ref="X2951:X2952"/>
    <mergeCell ref="X2953:X2954"/>
    <mergeCell ref="X2955:X2956"/>
    <mergeCell ref="X2957:X2958"/>
    <mergeCell ref="X2959:X2960"/>
    <mergeCell ref="X2961:X2962"/>
    <mergeCell ref="X2965:X2966"/>
    <mergeCell ref="X2967:X2968"/>
    <mergeCell ref="X2969:X2970"/>
    <mergeCell ref="X2971:X2972"/>
    <mergeCell ref="X2973:X2974"/>
    <mergeCell ref="X2975:X2976"/>
    <mergeCell ref="X2977:X2978"/>
    <mergeCell ref="X2979:X2980"/>
    <mergeCell ref="Z441:Z442"/>
    <mergeCell ref="Z443:Z444"/>
    <mergeCell ref="Z445:Z446"/>
    <mergeCell ref="Z447:Z448"/>
    <mergeCell ref="Z449:Z450"/>
    <mergeCell ref="Z451:Z452"/>
    <mergeCell ref="Z453:Z454"/>
    <mergeCell ref="Z455:Z456"/>
    <mergeCell ref="Z457:Z458"/>
    <mergeCell ref="Z459:Z460"/>
    <mergeCell ref="Z461:Z462"/>
    <mergeCell ref="Z463:Z464"/>
    <mergeCell ref="Z465:Z466"/>
    <mergeCell ref="Z467:Z468"/>
    <mergeCell ref="Z469:Z470"/>
    <mergeCell ref="Z471:Z472"/>
    <mergeCell ref="Z473:Z474"/>
    <mergeCell ref="Z475:Z476"/>
    <mergeCell ref="Z477:Z478"/>
    <mergeCell ref="Z479:Z480"/>
    <mergeCell ref="Z481:Z482"/>
    <mergeCell ref="Z483:Z484"/>
    <mergeCell ref="Z485:Z486"/>
    <mergeCell ref="Z487:Z488"/>
    <mergeCell ref="Z489:Z490"/>
    <mergeCell ref="Z491:Z492"/>
    <mergeCell ref="Z493:Z494"/>
    <mergeCell ref="Z495:Z496"/>
    <mergeCell ref="Z497:Z498"/>
    <mergeCell ref="Z499:Z500"/>
    <mergeCell ref="Z501:Z502"/>
    <mergeCell ref="Z503:Z504"/>
    <mergeCell ref="Z505:Z506"/>
    <mergeCell ref="Z507:Z508"/>
    <mergeCell ref="Z509:Z510"/>
    <mergeCell ref="Z511:Z512"/>
    <mergeCell ref="Z513:Z514"/>
    <mergeCell ref="Z515:Z516"/>
    <mergeCell ref="Z517:Z518"/>
    <mergeCell ref="Z519:Z520"/>
    <mergeCell ref="Z521:Z522"/>
    <mergeCell ref="Z523:Z524"/>
    <mergeCell ref="Z527:Z528"/>
    <mergeCell ref="Z529:Z530"/>
    <mergeCell ref="Z531:Z532"/>
    <mergeCell ref="Z533:Z534"/>
    <mergeCell ref="Z535:Z536"/>
    <mergeCell ref="X2869:X2870"/>
    <mergeCell ref="X2871:X2872"/>
    <mergeCell ref="X2873:X2874"/>
    <mergeCell ref="X2875:X2876"/>
    <mergeCell ref="X2877:X2878"/>
    <mergeCell ref="X2885:X2886"/>
    <mergeCell ref="X2887:X2888"/>
    <mergeCell ref="X2897:X2898"/>
    <mergeCell ref="X2899:X2900"/>
    <mergeCell ref="X2901:X2902"/>
    <mergeCell ref="X2903:X2904"/>
    <mergeCell ref="X2905:X2906"/>
    <mergeCell ref="X2911:X2912"/>
    <mergeCell ref="X2913:X2914"/>
    <mergeCell ref="X2919:X2920"/>
    <mergeCell ref="X2921:X2922"/>
    <mergeCell ref="X2925:X2926"/>
    <mergeCell ref="X2879:X2880"/>
    <mergeCell ref="X2881:X2882"/>
    <mergeCell ref="X2883:X2884"/>
    <mergeCell ref="X2889:X2890"/>
    <mergeCell ref="X2891:X2892"/>
    <mergeCell ref="X2893:X2894"/>
    <mergeCell ref="X2895:X2896"/>
    <mergeCell ref="X2907:X2908"/>
    <mergeCell ref="X2909:X2910"/>
    <mergeCell ref="X2915:X2916"/>
    <mergeCell ref="X2917:X2918"/>
    <mergeCell ref="X2923:X2924"/>
    <mergeCell ref="X2771:X2772"/>
    <mergeCell ref="X2773:X2774"/>
    <mergeCell ref="X2775:X2776"/>
    <mergeCell ref="X2777:X2778"/>
    <mergeCell ref="X2779:X2780"/>
    <mergeCell ref="X2781:X2782"/>
    <mergeCell ref="X2783:X2784"/>
    <mergeCell ref="X2785:X2786"/>
    <mergeCell ref="X2787:X2788"/>
    <mergeCell ref="X2789:X2790"/>
    <mergeCell ref="X2791:X2792"/>
    <mergeCell ref="X2793:X2794"/>
    <mergeCell ref="X2795:X2796"/>
    <mergeCell ref="X2797:X2798"/>
    <mergeCell ref="X2799:X2800"/>
    <mergeCell ref="X2801:X2802"/>
    <mergeCell ref="X2803:X2804"/>
    <mergeCell ref="X2805:X2806"/>
    <mergeCell ref="X2807:X2808"/>
    <mergeCell ref="X2809:X2810"/>
    <mergeCell ref="X2811:X2812"/>
    <mergeCell ref="X2813:X2814"/>
    <mergeCell ref="X2815:X2816"/>
    <mergeCell ref="X2817:X2818"/>
    <mergeCell ref="X2819:X2820"/>
    <mergeCell ref="X2821:X2822"/>
    <mergeCell ref="X2823:X2824"/>
    <mergeCell ref="X2825:X2826"/>
    <mergeCell ref="X2827:X2828"/>
    <mergeCell ref="X2829:X2830"/>
    <mergeCell ref="X2831:X2832"/>
    <mergeCell ref="X2833:X2834"/>
    <mergeCell ref="X2835:X2836"/>
    <mergeCell ref="X2847:X2848"/>
    <mergeCell ref="X2849:X2850"/>
    <mergeCell ref="X2707:X2708"/>
    <mergeCell ref="X2709:X2710"/>
    <mergeCell ref="X2711:X2712"/>
    <mergeCell ref="X2713:X2714"/>
    <mergeCell ref="X2715:X2716"/>
    <mergeCell ref="X2717:X2718"/>
    <mergeCell ref="X2719:X2720"/>
    <mergeCell ref="X2721:X2722"/>
    <mergeCell ref="X2723:X2724"/>
    <mergeCell ref="X2725:X2726"/>
    <mergeCell ref="X2727:X2728"/>
    <mergeCell ref="X2729:X2730"/>
    <mergeCell ref="X2731:X2732"/>
    <mergeCell ref="X2733:X2734"/>
    <mergeCell ref="X2735:X2736"/>
    <mergeCell ref="X2737:X2738"/>
    <mergeCell ref="X2739:X2740"/>
    <mergeCell ref="X2741:X2742"/>
    <mergeCell ref="X2743:X2744"/>
    <mergeCell ref="X2745:X2746"/>
    <mergeCell ref="X2747:X2748"/>
    <mergeCell ref="X2749:X2750"/>
    <mergeCell ref="X2751:X2752"/>
    <mergeCell ref="X2753:X2754"/>
    <mergeCell ref="X2755:X2756"/>
    <mergeCell ref="X2757:X2758"/>
    <mergeCell ref="X2759:X2760"/>
    <mergeCell ref="X2761:X2762"/>
    <mergeCell ref="X2763:X2764"/>
    <mergeCell ref="X2765:X2766"/>
    <mergeCell ref="X2767:X2768"/>
    <mergeCell ref="X2769:X2770"/>
    <mergeCell ref="X2637:X2638"/>
    <mergeCell ref="X2639:X2640"/>
    <mergeCell ref="X2641:X2642"/>
    <mergeCell ref="X2643:X2644"/>
    <mergeCell ref="X2645:X2646"/>
    <mergeCell ref="X2647:X2648"/>
    <mergeCell ref="X2649:X2650"/>
    <mergeCell ref="X2651:X2652"/>
    <mergeCell ref="X2653:X2654"/>
    <mergeCell ref="X2655:X2656"/>
    <mergeCell ref="X2657:X2658"/>
    <mergeCell ref="X2659:X2660"/>
    <mergeCell ref="X2661:X2662"/>
    <mergeCell ref="X2663:X2664"/>
    <mergeCell ref="X2665:X2666"/>
    <mergeCell ref="X2667:X2668"/>
    <mergeCell ref="X2669:X2670"/>
    <mergeCell ref="X2671:X2672"/>
    <mergeCell ref="X2673:X2674"/>
    <mergeCell ref="X2675:X2676"/>
    <mergeCell ref="X2679:X2680"/>
    <mergeCell ref="X2681:X2682"/>
    <mergeCell ref="X2683:X2684"/>
    <mergeCell ref="X2685:X2686"/>
    <mergeCell ref="X2687:X2688"/>
    <mergeCell ref="X2689:X2690"/>
    <mergeCell ref="X2691:X2692"/>
    <mergeCell ref="X2693:X2694"/>
    <mergeCell ref="X2695:X2696"/>
    <mergeCell ref="X2697:X2698"/>
    <mergeCell ref="X2699:X2700"/>
    <mergeCell ref="X2701:X2702"/>
    <mergeCell ref="X2703:X2704"/>
    <mergeCell ref="X2677:X2678"/>
    <mergeCell ref="X2525:X2526"/>
    <mergeCell ref="X2531:X2532"/>
    <mergeCell ref="X2537:X2538"/>
    <mergeCell ref="X2541:X2542"/>
    <mergeCell ref="X2547:X2548"/>
    <mergeCell ref="X2551:X2552"/>
    <mergeCell ref="X2553:X2554"/>
    <mergeCell ref="X2555:X2556"/>
    <mergeCell ref="X2557:X2558"/>
    <mergeCell ref="X2559:X2560"/>
    <mergeCell ref="X2569:X2570"/>
    <mergeCell ref="X2573:X2574"/>
    <mergeCell ref="X2579:X2580"/>
    <mergeCell ref="X2585:X2586"/>
    <mergeCell ref="X2589:X2590"/>
    <mergeCell ref="X2591:X2592"/>
    <mergeCell ref="X2593:X2594"/>
    <mergeCell ref="X2599:X2600"/>
    <mergeCell ref="X2605:X2606"/>
    <mergeCell ref="X2609:X2610"/>
    <mergeCell ref="X2611:X2612"/>
    <mergeCell ref="X2613:X2614"/>
    <mergeCell ref="X2615:X2616"/>
    <mergeCell ref="X2617:X2618"/>
    <mergeCell ref="X2619:X2620"/>
    <mergeCell ref="X2621:X2622"/>
    <mergeCell ref="X2623:X2624"/>
    <mergeCell ref="X2625:X2626"/>
    <mergeCell ref="X2627:X2628"/>
    <mergeCell ref="X2629:X2630"/>
    <mergeCell ref="X2631:X2632"/>
    <mergeCell ref="X2633:X2634"/>
    <mergeCell ref="X2635:X2636"/>
    <mergeCell ref="X2535:X2536"/>
    <mergeCell ref="X2539:X2540"/>
    <mergeCell ref="X2543:X2544"/>
    <mergeCell ref="X2545:X2546"/>
    <mergeCell ref="X2549:X2550"/>
    <mergeCell ref="X2561:X2562"/>
    <mergeCell ref="X2563:X2564"/>
    <mergeCell ref="X2565:X2566"/>
    <mergeCell ref="X2567:X2568"/>
    <mergeCell ref="X2571:X2572"/>
    <mergeCell ref="X2575:X2576"/>
    <mergeCell ref="X2577:X2578"/>
    <mergeCell ref="X2581:X2582"/>
    <mergeCell ref="X2583:X2584"/>
    <mergeCell ref="X2587:X2588"/>
    <mergeCell ref="X2595:X2596"/>
    <mergeCell ref="X2597:X2598"/>
    <mergeCell ref="X2601:X2602"/>
    <mergeCell ref="X2603:X2604"/>
    <mergeCell ref="X2607:X2608"/>
    <mergeCell ref="X2435:X2436"/>
    <mergeCell ref="X2437:X2438"/>
    <mergeCell ref="X2439:X2440"/>
    <mergeCell ref="X2441:X2442"/>
    <mergeCell ref="X2443:X2444"/>
    <mergeCell ref="X2445:X2446"/>
    <mergeCell ref="X2447:X2448"/>
    <mergeCell ref="X2449:X2450"/>
    <mergeCell ref="X2455:X2456"/>
    <mergeCell ref="X2457:X2458"/>
    <mergeCell ref="X2459:X2460"/>
    <mergeCell ref="X2461:X2462"/>
    <mergeCell ref="X2463:X2464"/>
    <mergeCell ref="X2465:X2466"/>
    <mergeCell ref="X2467:X2468"/>
    <mergeCell ref="X2469:X2470"/>
    <mergeCell ref="X2471:X2472"/>
    <mergeCell ref="X2473:X2474"/>
    <mergeCell ref="X2475:X2476"/>
    <mergeCell ref="X2477:X2478"/>
    <mergeCell ref="X2479:X2480"/>
    <mergeCell ref="X2481:X2482"/>
    <mergeCell ref="X2483:X2484"/>
    <mergeCell ref="X2489:X2490"/>
    <mergeCell ref="X2491:X2492"/>
    <mergeCell ref="X2493:X2494"/>
    <mergeCell ref="X2501:X2502"/>
    <mergeCell ref="X2503:X2504"/>
    <mergeCell ref="X2505:X2506"/>
    <mergeCell ref="X2509:X2510"/>
    <mergeCell ref="X2513:X2514"/>
    <mergeCell ref="X2521:X2522"/>
    <mergeCell ref="X2523:X2524"/>
    <mergeCell ref="X2369:X2370"/>
    <mergeCell ref="X2371:X2372"/>
    <mergeCell ref="X2373:X2374"/>
    <mergeCell ref="X2375:X2376"/>
    <mergeCell ref="X2377:X2378"/>
    <mergeCell ref="X2379:X2380"/>
    <mergeCell ref="X2381:X2382"/>
    <mergeCell ref="X2383:X2384"/>
    <mergeCell ref="X2385:X2386"/>
    <mergeCell ref="X2387:X2388"/>
    <mergeCell ref="X2389:X2390"/>
    <mergeCell ref="X2391:X2392"/>
    <mergeCell ref="X2393:X2394"/>
    <mergeCell ref="X2395:X2396"/>
    <mergeCell ref="X2397:X2398"/>
    <mergeCell ref="X2399:X2400"/>
    <mergeCell ref="X2401:X2402"/>
    <mergeCell ref="X2403:X2404"/>
    <mergeCell ref="X2405:X2406"/>
    <mergeCell ref="X2407:X2408"/>
    <mergeCell ref="X2409:X2410"/>
    <mergeCell ref="X2411:X2412"/>
    <mergeCell ref="X2413:X2414"/>
    <mergeCell ref="X2415:X2416"/>
    <mergeCell ref="X2417:X2418"/>
    <mergeCell ref="X2419:X2420"/>
    <mergeCell ref="X2421:X2422"/>
    <mergeCell ref="X2423:X2424"/>
    <mergeCell ref="X2425:X2426"/>
    <mergeCell ref="X2427:X2428"/>
    <mergeCell ref="X2429:X2430"/>
    <mergeCell ref="X2431:X2432"/>
    <mergeCell ref="X2433:X2434"/>
    <mergeCell ref="X2303:X2304"/>
    <mergeCell ref="X2305:X2306"/>
    <mergeCell ref="X2307:X2308"/>
    <mergeCell ref="X2309:X2310"/>
    <mergeCell ref="X2311:X2312"/>
    <mergeCell ref="X2313:X2314"/>
    <mergeCell ref="X2315:X2316"/>
    <mergeCell ref="X2317:X2318"/>
    <mergeCell ref="X2319:X2320"/>
    <mergeCell ref="X2321:X2322"/>
    <mergeCell ref="X2323:X2324"/>
    <mergeCell ref="X2325:X2326"/>
    <mergeCell ref="X2327:X2328"/>
    <mergeCell ref="X2329:X2330"/>
    <mergeCell ref="X2331:X2332"/>
    <mergeCell ref="X2333:X2334"/>
    <mergeCell ref="X2335:X2336"/>
    <mergeCell ref="X2337:X2338"/>
    <mergeCell ref="X2339:X2340"/>
    <mergeCell ref="X2341:X2342"/>
    <mergeCell ref="X2343:X2344"/>
    <mergeCell ref="X2345:X2346"/>
    <mergeCell ref="X2347:X2348"/>
    <mergeCell ref="X2349:X2350"/>
    <mergeCell ref="X2351:X2352"/>
    <mergeCell ref="X2353:X2354"/>
    <mergeCell ref="X2355:X2356"/>
    <mergeCell ref="X2357:X2358"/>
    <mergeCell ref="X2359:X2360"/>
    <mergeCell ref="X2361:X2362"/>
    <mergeCell ref="X2363:X2364"/>
    <mergeCell ref="X2365:X2366"/>
    <mergeCell ref="X2367:X2368"/>
    <mergeCell ref="X2237:X2238"/>
    <mergeCell ref="X2239:X2240"/>
    <mergeCell ref="X2241:X2242"/>
    <mergeCell ref="X2243:X2244"/>
    <mergeCell ref="X2245:X2246"/>
    <mergeCell ref="X2247:X2248"/>
    <mergeCell ref="X2249:X2250"/>
    <mergeCell ref="X2251:X2252"/>
    <mergeCell ref="X2253:X2254"/>
    <mergeCell ref="X2255:X2256"/>
    <mergeCell ref="X2257:X2258"/>
    <mergeCell ref="X2259:X2260"/>
    <mergeCell ref="X2261:X2262"/>
    <mergeCell ref="X2263:X2264"/>
    <mergeCell ref="X2265:X2266"/>
    <mergeCell ref="X2267:X2268"/>
    <mergeCell ref="X2269:X2270"/>
    <mergeCell ref="X2271:X2272"/>
    <mergeCell ref="X2273:X2274"/>
    <mergeCell ref="X2275:X2276"/>
    <mergeCell ref="X2277:X2278"/>
    <mergeCell ref="X2279:X2280"/>
    <mergeCell ref="X2281:X2282"/>
    <mergeCell ref="X2283:X2284"/>
    <mergeCell ref="X2285:X2286"/>
    <mergeCell ref="X2287:X2288"/>
    <mergeCell ref="X2289:X2290"/>
    <mergeCell ref="X2291:X2292"/>
    <mergeCell ref="X2293:X2294"/>
    <mergeCell ref="X2295:X2296"/>
    <mergeCell ref="X2297:X2298"/>
    <mergeCell ref="X2299:X2300"/>
    <mergeCell ref="X2301:X2302"/>
    <mergeCell ref="X2169:X2170"/>
    <mergeCell ref="X2171:X2172"/>
    <mergeCell ref="X2173:X2174"/>
    <mergeCell ref="X2175:X2176"/>
    <mergeCell ref="X2177:X2178"/>
    <mergeCell ref="X2179:X2180"/>
    <mergeCell ref="X2181:X2182"/>
    <mergeCell ref="X2183:X2184"/>
    <mergeCell ref="X2185:X2186"/>
    <mergeCell ref="X2187:X2188"/>
    <mergeCell ref="X2191:X2192"/>
    <mergeCell ref="X2193:X2194"/>
    <mergeCell ref="X2195:X2196"/>
    <mergeCell ref="X2197:X2198"/>
    <mergeCell ref="X2199:X2200"/>
    <mergeCell ref="X2201:X2202"/>
    <mergeCell ref="X2203:X2204"/>
    <mergeCell ref="X2205:X2206"/>
    <mergeCell ref="X2207:X2208"/>
    <mergeCell ref="X2209:X2210"/>
    <mergeCell ref="X2211:X2212"/>
    <mergeCell ref="X2213:X2214"/>
    <mergeCell ref="X2215:X2216"/>
    <mergeCell ref="X2217:X2218"/>
    <mergeCell ref="X2219:X2220"/>
    <mergeCell ref="X2221:X2222"/>
    <mergeCell ref="X2223:X2224"/>
    <mergeCell ref="X2225:X2226"/>
    <mergeCell ref="X2227:X2228"/>
    <mergeCell ref="X2229:X2230"/>
    <mergeCell ref="X2231:X2232"/>
    <mergeCell ref="X2233:X2234"/>
    <mergeCell ref="X2235:X2236"/>
    <mergeCell ref="X2103:X2104"/>
    <mergeCell ref="X2105:X2106"/>
    <mergeCell ref="X2107:X2108"/>
    <mergeCell ref="X2109:X2110"/>
    <mergeCell ref="X2111:X2112"/>
    <mergeCell ref="X2113:X2114"/>
    <mergeCell ref="X2115:X2116"/>
    <mergeCell ref="X2117:X2118"/>
    <mergeCell ref="X2119:X2120"/>
    <mergeCell ref="X2121:X2122"/>
    <mergeCell ref="X2123:X2124"/>
    <mergeCell ref="X2125:X2126"/>
    <mergeCell ref="X2127:X2128"/>
    <mergeCell ref="X2129:X2130"/>
    <mergeCell ref="X2131:X2132"/>
    <mergeCell ref="X2133:X2134"/>
    <mergeCell ref="X2135:X2136"/>
    <mergeCell ref="X2137:X2138"/>
    <mergeCell ref="X2139:X2140"/>
    <mergeCell ref="X2141:X2142"/>
    <mergeCell ref="X2143:X2144"/>
    <mergeCell ref="X2145:X2146"/>
    <mergeCell ref="X2147:X2148"/>
    <mergeCell ref="X2149:X2150"/>
    <mergeCell ref="X2151:X2152"/>
    <mergeCell ref="X2153:X2154"/>
    <mergeCell ref="X2155:X2156"/>
    <mergeCell ref="X2157:X2158"/>
    <mergeCell ref="X2159:X2160"/>
    <mergeCell ref="X2161:X2162"/>
    <mergeCell ref="X2163:X2164"/>
    <mergeCell ref="X2165:X2166"/>
    <mergeCell ref="X2167:X2168"/>
    <mergeCell ref="X2037:X2038"/>
    <mergeCell ref="X2039:X2040"/>
    <mergeCell ref="X2041:X2042"/>
    <mergeCell ref="X2043:X2044"/>
    <mergeCell ref="X2045:X2046"/>
    <mergeCell ref="X2047:X2048"/>
    <mergeCell ref="X2049:X2050"/>
    <mergeCell ref="X2051:X2052"/>
    <mergeCell ref="X2053:X2054"/>
    <mergeCell ref="X2055:X2056"/>
    <mergeCell ref="X2057:X2058"/>
    <mergeCell ref="X2059:X2060"/>
    <mergeCell ref="X2061:X2062"/>
    <mergeCell ref="X2063:X2064"/>
    <mergeCell ref="X2065:X2066"/>
    <mergeCell ref="X2067:X2068"/>
    <mergeCell ref="X2069:X2070"/>
    <mergeCell ref="X2071:X2072"/>
    <mergeCell ref="X2073:X2074"/>
    <mergeCell ref="X2075:X2076"/>
    <mergeCell ref="X2077:X2078"/>
    <mergeCell ref="X2079:X2080"/>
    <mergeCell ref="X2081:X2082"/>
    <mergeCell ref="X2083:X2084"/>
    <mergeCell ref="X2085:X2086"/>
    <mergeCell ref="X2087:X2088"/>
    <mergeCell ref="X2089:X2090"/>
    <mergeCell ref="X2091:X2092"/>
    <mergeCell ref="X2093:X2094"/>
    <mergeCell ref="X2095:X2096"/>
    <mergeCell ref="X2097:X2098"/>
    <mergeCell ref="X2099:X2100"/>
    <mergeCell ref="X2101:X2102"/>
    <mergeCell ref="X1969:X1970"/>
    <mergeCell ref="X1971:X1972"/>
    <mergeCell ref="X1973:X1974"/>
    <mergeCell ref="X1975:X1976"/>
    <mergeCell ref="X1977:X1978"/>
    <mergeCell ref="X1979:X1980"/>
    <mergeCell ref="X1981:X1982"/>
    <mergeCell ref="X1983:X1984"/>
    <mergeCell ref="X1985:X1986"/>
    <mergeCell ref="X1987:X1988"/>
    <mergeCell ref="X1989:X1990"/>
    <mergeCell ref="X1991:X1992"/>
    <mergeCell ref="X1993:X1994"/>
    <mergeCell ref="X1995:X1996"/>
    <mergeCell ref="X1997:X1998"/>
    <mergeCell ref="X1999:X2000"/>
    <mergeCell ref="X2001:X2002"/>
    <mergeCell ref="X2003:X2004"/>
    <mergeCell ref="X2005:X2006"/>
    <mergeCell ref="X2007:X2008"/>
    <mergeCell ref="X2009:X2010"/>
    <mergeCell ref="X2011:X2012"/>
    <mergeCell ref="X2013:X2014"/>
    <mergeCell ref="X2015:X2016"/>
    <mergeCell ref="X2017:X2018"/>
    <mergeCell ref="X2019:X2020"/>
    <mergeCell ref="X2021:X2022"/>
    <mergeCell ref="X2023:X2024"/>
    <mergeCell ref="X2025:X2026"/>
    <mergeCell ref="X2027:X2028"/>
    <mergeCell ref="X2031:X2032"/>
    <mergeCell ref="X2033:X2034"/>
    <mergeCell ref="X2035:X2036"/>
    <mergeCell ref="X1901:X1902"/>
    <mergeCell ref="X1903:X1904"/>
    <mergeCell ref="X1905:X1906"/>
    <mergeCell ref="X1907:X1908"/>
    <mergeCell ref="X1909:X1910"/>
    <mergeCell ref="X1911:X1912"/>
    <mergeCell ref="X1913:X1914"/>
    <mergeCell ref="X1915:X1916"/>
    <mergeCell ref="X1917:X1918"/>
    <mergeCell ref="X1919:X1920"/>
    <mergeCell ref="X1921:X1922"/>
    <mergeCell ref="X1925:X1926"/>
    <mergeCell ref="X1927:X1928"/>
    <mergeCell ref="X1929:X1930"/>
    <mergeCell ref="X1931:X1932"/>
    <mergeCell ref="X1933:X1934"/>
    <mergeCell ref="X1935:X1936"/>
    <mergeCell ref="X1937:X1938"/>
    <mergeCell ref="X1939:X1940"/>
    <mergeCell ref="X1941:X1942"/>
    <mergeCell ref="X1943:X1944"/>
    <mergeCell ref="X1945:X1946"/>
    <mergeCell ref="X1947:X1948"/>
    <mergeCell ref="X1949:X1950"/>
    <mergeCell ref="X1951:X1952"/>
    <mergeCell ref="X1953:X1954"/>
    <mergeCell ref="X1955:X1956"/>
    <mergeCell ref="X1957:X1958"/>
    <mergeCell ref="X1959:X1960"/>
    <mergeCell ref="X1961:X1962"/>
    <mergeCell ref="X1963:X1964"/>
    <mergeCell ref="X1965:X1966"/>
    <mergeCell ref="X1967:X1968"/>
    <mergeCell ref="X1835:X1836"/>
    <mergeCell ref="X1837:X1838"/>
    <mergeCell ref="X1839:X1840"/>
    <mergeCell ref="X1841:X1842"/>
    <mergeCell ref="X1843:X1844"/>
    <mergeCell ref="X1845:X1846"/>
    <mergeCell ref="X1847:X1848"/>
    <mergeCell ref="X1849:X1850"/>
    <mergeCell ref="X1851:X1852"/>
    <mergeCell ref="X1853:X1854"/>
    <mergeCell ref="X1855:X1856"/>
    <mergeCell ref="X1857:X1858"/>
    <mergeCell ref="X1859:X1860"/>
    <mergeCell ref="X1861:X1862"/>
    <mergeCell ref="X1863:X1864"/>
    <mergeCell ref="X1865:X1866"/>
    <mergeCell ref="X1867:X1868"/>
    <mergeCell ref="X1869:X1870"/>
    <mergeCell ref="X1871:X1872"/>
    <mergeCell ref="X1873:X1874"/>
    <mergeCell ref="X1875:X1876"/>
    <mergeCell ref="X1877:X1878"/>
    <mergeCell ref="X1879:X1880"/>
    <mergeCell ref="X1881:X1882"/>
    <mergeCell ref="X1883:X1884"/>
    <mergeCell ref="X1885:X1886"/>
    <mergeCell ref="X1887:X1888"/>
    <mergeCell ref="X1889:X1890"/>
    <mergeCell ref="X1891:X1892"/>
    <mergeCell ref="X1893:X1894"/>
    <mergeCell ref="X1895:X1896"/>
    <mergeCell ref="X1897:X1898"/>
    <mergeCell ref="X1899:X1900"/>
    <mergeCell ref="X1769:X1770"/>
    <mergeCell ref="X1771:X1772"/>
    <mergeCell ref="X1773:X1774"/>
    <mergeCell ref="X1775:X1776"/>
    <mergeCell ref="X1777:X1778"/>
    <mergeCell ref="X1779:X1780"/>
    <mergeCell ref="X1781:X1782"/>
    <mergeCell ref="X1783:X1784"/>
    <mergeCell ref="X1785:X1786"/>
    <mergeCell ref="X1787:X1788"/>
    <mergeCell ref="X1789:X1790"/>
    <mergeCell ref="X1791:X1792"/>
    <mergeCell ref="X1793:X1794"/>
    <mergeCell ref="X1795:X1796"/>
    <mergeCell ref="X1797:X1798"/>
    <mergeCell ref="X1799:X1800"/>
    <mergeCell ref="X1801:X1802"/>
    <mergeCell ref="X1803:X1804"/>
    <mergeCell ref="X1805:X1806"/>
    <mergeCell ref="X1807:X1808"/>
    <mergeCell ref="X1809:X1810"/>
    <mergeCell ref="X1811:X1812"/>
    <mergeCell ref="X1813:X1814"/>
    <mergeCell ref="X1815:X1816"/>
    <mergeCell ref="X1817:X1818"/>
    <mergeCell ref="X1819:X1820"/>
    <mergeCell ref="X1821:X1822"/>
    <mergeCell ref="X1823:X1824"/>
    <mergeCell ref="X1825:X1826"/>
    <mergeCell ref="X1827:X1828"/>
    <mergeCell ref="X1829:X1830"/>
    <mergeCell ref="X1831:X1832"/>
    <mergeCell ref="X1833:X1834"/>
    <mergeCell ref="X1701:X1702"/>
    <mergeCell ref="X1703:X1704"/>
    <mergeCell ref="X1705:X1706"/>
    <mergeCell ref="X1707:X1708"/>
    <mergeCell ref="X1709:X1710"/>
    <mergeCell ref="X1711:X1712"/>
    <mergeCell ref="X1713:X1714"/>
    <mergeCell ref="X1715:X1716"/>
    <mergeCell ref="X1717:X1718"/>
    <mergeCell ref="X1719:X1720"/>
    <mergeCell ref="X1721:X1722"/>
    <mergeCell ref="X1723:X1724"/>
    <mergeCell ref="X1725:X1726"/>
    <mergeCell ref="X1727:X1728"/>
    <mergeCell ref="X1731:X1732"/>
    <mergeCell ref="X1733:X1734"/>
    <mergeCell ref="X1735:X1736"/>
    <mergeCell ref="X1737:X1738"/>
    <mergeCell ref="X1739:X1740"/>
    <mergeCell ref="X1741:X1742"/>
    <mergeCell ref="X1743:X1744"/>
    <mergeCell ref="X1745:X1746"/>
    <mergeCell ref="X1747:X1748"/>
    <mergeCell ref="X1749:X1750"/>
    <mergeCell ref="X1751:X1752"/>
    <mergeCell ref="X1753:X1754"/>
    <mergeCell ref="X1755:X1756"/>
    <mergeCell ref="X1757:X1758"/>
    <mergeCell ref="X1759:X1760"/>
    <mergeCell ref="X1761:X1762"/>
    <mergeCell ref="X1763:X1764"/>
    <mergeCell ref="X1765:X1766"/>
    <mergeCell ref="X1767:X1768"/>
    <mergeCell ref="X1633:X1634"/>
    <mergeCell ref="X1637:X1638"/>
    <mergeCell ref="X1639:X1640"/>
    <mergeCell ref="X1641:X1642"/>
    <mergeCell ref="X1643:X1644"/>
    <mergeCell ref="X1645:X1646"/>
    <mergeCell ref="X1647:X1648"/>
    <mergeCell ref="X1649:X1650"/>
    <mergeCell ref="X1651:X1652"/>
    <mergeCell ref="X1653:X1654"/>
    <mergeCell ref="X1655:X1656"/>
    <mergeCell ref="X1657:X1658"/>
    <mergeCell ref="X1659:X1660"/>
    <mergeCell ref="X1661:X1662"/>
    <mergeCell ref="X1663:X1664"/>
    <mergeCell ref="X1665:X1666"/>
    <mergeCell ref="X1667:X1668"/>
    <mergeCell ref="X1669:X1670"/>
    <mergeCell ref="X1671:X1672"/>
    <mergeCell ref="X1673:X1674"/>
    <mergeCell ref="X1675:X1676"/>
    <mergeCell ref="X1677:X1678"/>
    <mergeCell ref="X1679:X1680"/>
    <mergeCell ref="X1681:X1682"/>
    <mergeCell ref="X1683:X1684"/>
    <mergeCell ref="X1685:X1686"/>
    <mergeCell ref="X1687:X1688"/>
    <mergeCell ref="X1689:X1690"/>
    <mergeCell ref="X1691:X1692"/>
    <mergeCell ref="X1693:X1694"/>
    <mergeCell ref="X1695:X1696"/>
    <mergeCell ref="X1697:X1698"/>
    <mergeCell ref="X1699:X1700"/>
    <mergeCell ref="X1567:X1568"/>
    <mergeCell ref="X1569:X1570"/>
    <mergeCell ref="X1571:X1572"/>
    <mergeCell ref="X1573:X1574"/>
    <mergeCell ref="X1575:X1576"/>
    <mergeCell ref="X1577:X1578"/>
    <mergeCell ref="X1579:X1580"/>
    <mergeCell ref="X1581:X1582"/>
    <mergeCell ref="X1583:X1584"/>
    <mergeCell ref="X1585:X1586"/>
    <mergeCell ref="X1587:X1588"/>
    <mergeCell ref="X1589:X1590"/>
    <mergeCell ref="X1591:X1592"/>
    <mergeCell ref="X1593:X1594"/>
    <mergeCell ref="X1595:X1596"/>
    <mergeCell ref="X1597:X1598"/>
    <mergeCell ref="X1599:X1600"/>
    <mergeCell ref="X1601:X1602"/>
    <mergeCell ref="X1603:X1604"/>
    <mergeCell ref="X1605:X1606"/>
    <mergeCell ref="X1607:X1608"/>
    <mergeCell ref="X1609:X1610"/>
    <mergeCell ref="X1611:X1612"/>
    <mergeCell ref="X1613:X1614"/>
    <mergeCell ref="X1615:X1616"/>
    <mergeCell ref="X1617:X1618"/>
    <mergeCell ref="X1619:X1620"/>
    <mergeCell ref="X1621:X1622"/>
    <mergeCell ref="X1623:X1624"/>
    <mergeCell ref="X1625:X1626"/>
    <mergeCell ref="X1627:X1628"/>
    <mergeCell ref="X1629:X1630"/>
    <mergeCell ref="X1631:X1632"/>
    <mergeCell ref="X1497:X1498"/>
    <mergeCell ref="X1499:X1500"/>
    <mergeCell ref="X1501:X1502"/>
    <mergeCell ref="X1503:X1504"/>
    <mergeCell ref="X1505:X1506"/>
    <mergeCell ref="X1507:X1508"/>
    <mergeCell ref="X1511:X1512"/>
    <mergeCell ref="X1513:X1514"/>
    <mergeCell ref="X1515:X1516"/>
    <mergeCell ref="X1517:X1518"/>
    <mergeCell ref="X1519:X1520"/>
    <mergeCell ref="X1521:X1522"/>
    <mergeCell ref="X1523:X1524"/>
    <mergeCell ref="X1525:X1526"/>
    <mergeCell ref="X1527:X1528"/>
    <mergeCell ref="X1529:X1530"/>
    <mergeCell ref="X1531:X1532"/>
    <mergeCell ref="X1533:X1534"/>
    <mergeCell ref="X1535:X1536"/>
    <mergeCell ref="X1537:X1538"/>
    <mergeCell ref="X1539:X1540"/>
    <mergeCell ref="X1541:X1542"/>
    <mergeCell ref="X1543:X1544"/>
    <mergeCell ref="X1545:X1546"/>
    <mergeCell ref="X1547:X1548"/>
    <mergeCell ref="X1551:X1552"/>
    <mergeCell ref="X1553:X1554"/>
    <mergeCell ref="X1555:X1556"/>
    <mergeCell ref="X1557:X1558"/>
    <mergeCell ref="X1559:X1560"/>
    <mergeCell ref="X1561:X1562"/>
    <mergeCell ref="X1563:X1564"/>
    <mergeCell ref="X1565:X1566"/>
    <mergeCell ref="X1431:X1432"/>
    <mergeCell ref="X1433:X1434"/>
    <mergeCell ref="X1435:X1436"/>
    <mergeCell ref="X1437:X1438"/>
    <mergeCell ref="X1439:X1440"/>
    <mergeCell ref="X1441:X1442"/>
    <mergeCell ref="X1443:X1444"/>
    <mergeCell ref="X1445:X1446"/>
    <mergeCell ref="X1447:X1448"/>
    <mergeCell ref="X1449:X1450"/>
    <mergeCell ref="X1451:X1452"/>
    <mergeCell ref="X1453:X1454"/>
    <mergeCell ref="X1455:X1456"/>
    <mergeCell ref="X1457:X1458"/>
    <mergeCell ref="X1459:X1460"/>
    <mergeCell ref="X1461:X1462"/>
    <mergeCell ref="X1463:X1464"/>
    <mergeCell ref="X1465:X1466"/>
    <mergeCell ref="X1467:X1468"/>
    <mergeCell ref="X1469:X1470"/>
    <mergeCell ref="X1471:X1472"/>
    <mergeCell ref="X1473:X1474"/>
    <mergeCell ref="X1475:X1476"/>
    <mergeCell ref="X1477:X1478"/>
    <mergeCell ref="X1479:X1480"/>
    <mergeCell ref="X1481:X1482"/>
    <mergeCell ref="X1483:X1484"/>
    <mergeCell ref="X1485:X1486"/>
    <mergeCell ref="X1487:X1488"/>
    <mergeCell ref="X1489:X1490"/>
    <mergeCell ref="X1491:X1492"/>
    <mergeCell ref="X1493:X1494"/>
    <mergeCell ref="X1495:X1496"/>
    <mergeCell ref="X1365:X1366"/>
    <mergeCell ref="X1367:X1368"/>
    <mergeCell ref="X1369:X1370"/>
    <mergeCell ref="X1371:X1372"/>
    <mergeCell ref="X1373:X1374"/>
    <mergeCell ref="X1375:X1376"/>
    <mergeCell ref="X1377:X1378"/>
    <mergeCell ref="X1379:X1380"/>
    <mergeCell ref="X1381:X1382"/>
    <mergeCell ref="X1383:X1384"/>
    <mergeCell ref="X1385:X1386"/>
    <mergeCell ref="X1387:X1388"/>
    <mergeCell ref="X1389:X1390"/>
    <mergeCell ref="X1391:X1392"/>
    <mergeCell ref="X1393:X1394"/>
    <mergeCell ref="X1395:X1396"/>
    <mergeCell ref="X1397:X1398"/>
    <mergeCell ref="X1399:X1400"/>
    <mergeCell ref="X1401:X1402"/>
    <mergeCell ref="X1403:X1404"/>
    <mergeCell ref="X1405:X1406"/>
    <mergeCell ref="X1407:X1408"/>
    <mergeCell ref="X1409:X1410"/>
    <mergeCell ref="X1411:X1412"/>
    <mergeCell ref="X1413:X1414"/>
    <mergeCell ref="X1415:X1416"/>
    <mergeCell ref="X1417:X1418"/>
    <mergeCell ref="X1419:X1420"/>
    <mergeCell ref="X1421:X1422"/>
    <mergeCell ref="X1423:X1424"/>
    <mergeCell ref="X1425:X1426"/>
    <mergeCell ref="X1427:X1428"/>
    <mergeCell ref="X1429:X1430"/>
    <mergeCell ref="X1299:X1300"/>
    <mergeCell ref="X1301:X1302"/>
    <mergeCell ref="X1303:X1304"/>
    <mergeCell ref="X1305:X1306"/>
    <mergeCell ref="X1307:X1308"/>
    <mergeCell ref="X1309:X1310"/>
    <mergeCell ref="X1311:X1312"/>
    <mergeCell ref="X1313:X1314"/>
    <mergeCell ref="X1315:X1316"/>
    <mergeCell ref="X1317:X1318"/>
    <mergeCell ref="X1319:X1320"/>
    <mergeCell ref="X1321:X1322"/>
    <mergeCell ref="X1323:X1324"/>
    <mergeCell ref="X1325:X1326"/>
    <mergeCell ref="X1327:X1328"/>
    <mergeCell ref="X1329:X1330"/>
    <mergeCell ref="X1331:X1332"/>
    <mergeCell ref="X1333:X1334"/>
    <mergeCell ref="X1335:X1336"/>
    <mergeCell ref="X1337:X1338"/>
    <mergeCell ref="X1339:X1340"/>
    <mergeCell ref="X1341:X1342"/>
    <mergeCell ref="X1343:X1344"/>
    <mergeCell ref="X1345:X1346"/>
    <mergeCell ref="X1347:X1348"/>
    <mergeCell ref="X1349:X1350"/>
    <mergeCell ref="X1351:X1352"/>
    <mergeCell ref="X1353:X1354"/>
    <mergeCell ref="X1355:X1356"/>
    <mergeCell ref="X1357:X1358"/>
    <mergeCell ref="X1359:X1360"/>
    <mergeCell ref="X1361:X1362"/>
    <mergeCell ref="X1363:X1364"/>
    <mergeCell ref="X1231:X1232"/>
    <mergeCell ref="X1233:X1234"/>
    <mergeCell ref="X1235:X1236"/>
    <mergeCell ref="X1237:X1238"/>
    <mergeCell ref="X1239:X1240"/>
    <mergeCell ref="X1241:X1242"/>
    <mergeCell ref="X1243:X1244"/>
    <mergeCell ref="X1245:X1246"/>
    <mergeCell ref="X1247:X1248"/>
    <mergeCell ref="X1249:X1250"/>
    <mergeCell ref="X1251:X1252"/>
    <mergeCell ref="X1253:X1254"/>
    <mergeCell ref="X1255:X1256"/>
    <mergeCell ref="X1257:X1258"/>
    <mergeCell ref="X1259:X1260"/>
    <mergeCell ref="X1261:X1262"/>
    <mergeCell ref="X1263:X1264"/>
    <mergeCell ref="X1265:X1266"/>
    <mergeCell ref="X1267:X1268"/>
    <mergeCell ref="X1269:X1270"/>
    <mergeCell ref="X1271:X1272"/>
    <mergeCell ref="X1275:X1276"/>
    <mergeCell ref="X1277:X1278"/>
    <mergeCell ref="X1279:X1280"/>
    <mergeCell ref="X1281:X1282"/>
    <mergeCell ref="X1283:X1284"/>
    <mergeCell ref="X1285:X1286"/>
    <mergeCell ref="X1287:X1288"/>
    <mergeCell ref="X1289:X1290"/>
    <mergeCell ref="X1291:X1292"/>
    <mergeCell ref="X1293:X1294"/>
    <mergeCell ref="X1295:X1296"/>
    <mergeCell ref="X1297:X1298"/>
    <mergeCell ref="X1165:X1166"/>
    <mergeCell ref="X1167:X1168"/>
    <mergeCell ref="X1169:X1170"/>
    <mergeCell ref="X1171:X1172"/>
    <mergeCell ref="X1173:X1174"/>
    <mergeCell ref="X1175:X1176"/>
    <mergeCell ref="X1177:X1178"/>
    <mergeCell ref="X1179:X1180"/>
    <mergeCell ref="X1181:X1182"/>
    <mergeCell ref="X1183:X1184"/>
    <mergeCell ref="X1185:X1186"/>
    <mergeCell ref="X1187:X1188"/>
    <mergeCell ref="X1189:X1190"/>
    <mergeCell ref="X1191:X1192"/>
    <mergeCell ref="X1193:X1194"/>
    <mergeCell ref="X1195:X1196"/>
    <mergeCell ref="X1197:X1198"/>
    <mergeCell ref="X1199:X1200"/>
    <mergeCell ref="X1201:X1202"/>
    <mergeCell ref="X1203:X1204"/>
    <mergeCell ref="X1205:X1206"/>
    <mergeCell ref="X1207:X1208"/>
    <mergeCell ref="X1209:X1210"/>
    <mergeCell ref="X1211:X1212"/>
    <mergeCell ref="X1213:X1214"/>
    <mergeCell ref="X1215:X1216"/>
    <mergeCell ref="X1217:X1218"/>
    <mergeCell ref="X1219:X1220"/>
    <mergeCell ref="X1221:X1222"/>
    <mergeCell ref="X1223:X1224"/>
    <mergeCell ref="X1225:X1226"/>
    <mergeCell ref="X1227:X1228"/>
    <mergeCell ref="X1229:X1230"/>
    <mergeCell ref="X1099:X1100"/>
    <mergeCell ref="X1101:X1102"/>
    <mergeCell ref="X1103:X1104"/>
    <mergeCell ref="X1105:X1106"/>
    <mergeCell ref="X1107:X1108"/>
    <mergeCell ref="X1109:X1110"/>
    <mergeCell ref="X1111:X1112"/>
    <mergeCell ref="X1113:X1114"/>
    <mergeCell ref="X1115:X1116"/>
    <mergeCell ref="X1117:X1118"/>
    <mergeCell ref="X1119:X1120"/>
    <mergeCell ref="X1121:X1122"/>
    <mergeCell ref="X1123:X1124"/>
    <mergeCell ref="X1125:X1126"/>
    <mergeCell ref="X1127:X1128"/>
    <mergeCell ref="X1129:X1130"/>
    <mergeCell ref="X1131:X1132"/>
    <mergeCell ref="X1133:X1134"/>
    <mergeCell ref="X1135:X1136"/>
    <mergeCell ref="X1137:X1138"/>
    <mergeCell ref="X1139:X1140"/>
    <mergeCell ref="X1141:X1142"/>
    <mergeCell ref="X1143:X1144"/>
    <mergeCell ref="X1145:X1146"/>
    <mergeCell ref="X1147:X1148"/>
    <mergeCell ref="X1149:X1150"/>
    <mergeCell ref="X1151:X1152"/>
    <mergeCell ref="X1153:X1154"/>
    <mergeCell ref="X1155:X1156"/>
    <mergeCell ref="X1157:X1158"/>
    <mergeCell ref="X1159:X1160"/>
    <mergeCell ref="X1161:X1162"/>
    <mergeCell ref="X1163:X1164"/>
    <mergeCell ref="X1033:X1034"/>
    <mergeCell ref="X1035:X1036"/>
    <mergeCell ref="X1037:X1038"/>
    <mergeCell ref="X1039:X1040"/>
    <mergeCell ref="X1041:X1042"/>
    <mergeCell ref="X1043:X1044"/>
    <mergeCell ref="X1045:X1046"/>
    <mergeCell ref="X1047:X1048"/>
    <mergeCell ref="X1049:X1050"/>
    <mergeCell ref="X1051:X1052"/>
    <mergeCell ref="X1053:X1054"/>
    <mergeCell ref="X1055:X1056"/>
    <mergeCell ref="X1057:X1058"/>
    <mergeCell ref="X1059:X1060"/>
    <mergeCell ref="X1061:X1062"/>
    <mergeCell ref="X1063:X1064"/>
    <mergeCell ref="X1065:X1066"/>
    <mergeCell ref="X1067:X1068"/>
    <mergeCell ref="X1069:X1070"/>
    <mergeCell ref="X1071:X1072"/>
    <mergeCell ref="X1073:X1074"/>
    <mergeCell ref="X1075:X1076"/>
    <mergeCell ref="X1077:X1078"/>
    <mergeCell ref="X1079:X1080"/>
    <mergeCell ref="X1081:X1082"/>
    <mergeCell ref="X1083:X1084"/>
    <mergeCell ref="X1085:X1086"/>
    <mergeCell ref="X1087:X1088"/>
    <mergeCell ref="X1089:X1090"/>
    <mergeCell ref="X1091:X1092"/>
    <mergeCell ref="X1093:X1094"/>
    <mergeCell ref="X1095:X1096"/>
    <mergeCell ref="X1097:X1098"/>
    <mergeCell ref="X963:X964"/>
    <mergeCell ref="X967:X968"/>
    <mergeCell ref="X969:X970"/>
    <mergeCell ref="X971:X972"/>
    <mergeCell ref="X973:X974"/>
    <mergeCell ref="X977:X978"/>
    <mergeCell ref="X979:X980"/>
    <mergeCell ref="X981:X982"/>
    <mergeCell ref="X983:X984"/>
    <mergeCell ref="X985:X986"/>
    <mergeCell ref="X987:X988"/>
    <mergeCell ref="X989:X990"/>
    <mergeCell ref="X991:X992"/>
    <mergeCell ref="X993:X994"/>
    <mergeCell ref="X995:X996"/>
    <mergeCell ref="X997:X998"/>
    <mergeCell ref="X999:X1000"/>
    <mergeCell ref="X1001:X1002"/>
    <mergeCell ref="X1003:X1004"/>
    <mergeCell ref="X1005:X1006"/>
    <mergeCell ref="X1007:X1008"/>
    <mergeCell ref="X1009:X1010"/>
    <mergeCell ref="X1011:X1012"/>
    <mergeCell ref="X1013:X1014"/>
    <mergeCell ref="X1015:X1016"/>
    <mergeCell ref="X1017:X1018"/>
    <mergeCell ref="X1019:X1020"/>
    <mergeCell ref="X1021:X1022"/>
    <mergeCell ref="X1023:X1024"/>
    <mergeCell ref="X1025:X1026"/>
    <mergeCell ref="X1027:X1028"/>
    <mergeCell ref="X1029:X1030"/>
    <mergeCell ref="X1031:X1032"/>
    <mergeCell ref="X897:X898"/>
    <mergeCell ref="X899:X900"/>
    <mergeCell ref="X901:X902"/>
    <mergeCell ref="X903:X904"/>
    <mergeCell ref="X905:X906"/>
    <mergeCell ref="X907:X908"/>
    <mergeCell ref="X909:X910"/>
    <mergeCell ref="X911:X912"/>
    <mergeCell ref="X913:X914"/>
    <mergeCell ref="X915:X916"/>
    <mergeCell ref="X917:X918"/>
    <mergeCell ref="X919:X920"/>
    <mergeCell ref="X921:X922"/>
    <mergeCell ref="X923:X924"/>
    <mergeCell ref="X925:X926"/>
    <mergeCell ref="X927:X928"/>
    <mergeCell ref="X929:X930"/>
    <mergeCell ref="X931:X932"/>
    <mergeCell ref="X933:X934"/>
    <mergeCell ref="X935:X936"/>
    <mergeCell ref="X937:X938"/>
    <mergeCell ref="X939:X940"/>
    <mergeCell ref="X941:X942"/>
    <mergeCell ref="X943:X944"/>
    <mergeCell ref="X945:X946"/>
    <mergeCell ref="X947:X948"/>
    <mergeCell ref="X949:X950"/>
    <mergeCell ref="X951:X952"/>
    <mergeCell ref="X953:X954"/>
    <mergeCell ref="X955:X956"/>
    <mergeCell ref="X957:X958"/>
    <mergeCell ref="X959:X960"/>
    <mergeCell ref="X961:X962"/>
    <mergeCell ref="X821:X822"/>
    <mergeCell ref="X823:X824"/>
    <mergeCell ref="X825:X826"/>
    <mergeCell ref="X833:X834"/>
    <mergeCell ref="X835:X836"/>
    <mergeCell ref="X837:X838"/>
    <mergeCell ref="X839:X840"/>
    <mergeCell ref="X841:X842"/>
    <mergeCell ref="X843:X844"/>
    <mergeCell ref="X847:X848"/>
    <mergeCell ref="X849:X850"/>
    <mergeCell ref="X851:X852"/>
    <mergeCell ref="X853:X854"/>
    <mergeCell ref="X855:X856"/>
    <mergeCell ref="X857:X858"/>
    <mergeCell ref="X859:X860"/>
    <mergeCell ref="X861:X862"/>
    <mergeCell ref="X863:X864"/>
    <mergeCell ref="X865:X866"/>
    <mergeCell ref="X867:X868"/>
    <mergeCell ref="X871:X872"/>
    <mergeCell ref="X873:X874"/>
    <mergeCell ref="X875:X876"/>
    <mergeCell ref="X877:X878"/>
    <mergeCell ref="X879:X880"/>
    <mergeCell ref="X881:X882"/>
    <mergeCell ref="X883:X884"/>
    <mergeCell ref="X885:X886"/>
    <mergeCell ref="X887:X888"/>
    <mergeCell ref="X889:X890"/>
    <mergeCell ref="X891:X892"/>
    <mergeCell ref="X893:X894"/>
    <mergeCell ref="X895:X896"/>
    <mergeCell ref="X755:X756"/>
    <mergeCell ref="X757:X758"/>
    <mergeCell ref="X759:X760"/>
    <mergeCell ref="X761:X762"/>
    <mergeCell ref="X763:X764"/>
    <mergeCell ref="X765:X766"/>
    <mergeCell ref="X767:X768"/>
    <mergeCell ref="X769:X770"/>
    <mergeCell ref="X771:X772"/>
    <mergeCell ref="X773:X774"/>
    <mergeCell ref="X775:X776"/>
    <mergeCell ref="X777:X778"/>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1:X812"/>
    <mergeCell ref="X813:X814"/>
    <mergeCell ref="X815:X816"/>
    <mergeCell ref="X817:X818"/>
    <mergeCell ref="X819:X820"/>
    <mergeCell ref="X681:X682"/>
    <mergeCell ref="X683:X684"/>
    <mergeCell ref="X685:X686"/>
    <mergeCell ref="X687:X688"/>
    <mergeCell ref="X693:X694"/>
    <mergeCell ref="X695:X696"/>
    <mergeCell ref="X697:X698"/>
    <mergeCell ref="X699:X700"/>
    <mergeCell ref="X701:X702"/>
    <mergeCell ref="X703:X704"/>
    <mergeCell ref="X705:X706"/>
    <mergeCell ref="X707:X708"/>
    <mergeCell ref="X709:X710"/>
    <mergeCell ref="X711:X712"/>
    <mergeCell ref="X713:X714"/>
    <mergeCell ref="X715:X716"/>
    <mergeCell ref="X717:X718"/>
    <mergeCell ref="X719:X720"/>
    <mergeCell ref="X721:X722"/>
    <mergeCell ref="X727:X728"/>
    <mergeCell ref="X729:X730"/>
    <mergeCell ref="X731:X732"/>
    <mergeCell ref="X733:X734"/>
    <mergeCell ref="X735:X736"/>
    <mergeCell ref="X737:X738"/>
    <mergeCell ref="X739:X740"/>
    <mergeCell ref="X741:X742"/>
    <mergeCell ref="X743:X744"/>
    <mergeCell ref="X745:X746"/>
    <mergeCell ref="X747:X748"/>
    <mergeCell ref="X749:X750"/>
    <mergeCell ref="X751:X752"/>
    <mergeCell ref="X753:X754"/>
    <mergeCell ref="X613:X614"/>
    <mergeCell ref="X615:X616"/>
    <mergeCell ref="X617:X618"/>
    <mergeCell ref="X619:X620"/>
    <mergeCell ref="X621:X622"/>
    <mergeCell ref="X623:X624"/>
    <mergeCell ref="X625:X626"/>
    <mergeCell ref="X627:X628"/>
    <mergeCell ref="X629:X630"/>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3:X664"/>
    <mergeCell ref="X665:X666"/>
    <mergeCell ref="X667:X668"/>
    <mergeCell ref="X669:X670"/>
    <mergeCell ref="X671:X672"/>
    <mergeCell ref="X673:X674"/>
    <mergeCell ref="X675:X676"/>
    <mergeCell ref="X679:X680"/>
    <mergeCell ref="X541:X542"/>
    <mergeCell ref="X543:X544"/>
    <mergeCell ref="X545:X546"/>
    <mergeCell ref="X547:X548"/>
    <mergeCell ref="X549:X550"/>
    <mergeCell ref="X551:X552"/>
    <mergeCell ref="X553:X554"/>
    <mergeCell ref="X555:X556"/>
    <mergeCell ref="X557:X558"/>
    <mergeCell ref="X559:X560"/>
    <mergeCell ref="X561:X562"/>
    <mergeCell ref="X563:X564"/>
    <mergeCell ref="X565:X566"/>
    <mergeCell ref="X567:X568"/>
    <mergeCell ref="X569:X570"/>
    <mergeCell ref="X575:X576"/>
    <mergeCell ref="X577:X578"/>
    <mergeCell ref="X579:X580"/>
    <mergeCell ref="X581:X582"/>
    <mergeCell ref="X583:X584"/>
    <mergeCell ref="X585:X586"/>
    <mergeCell ref="X587:X588"/>
    <mergeCell ref="X589:X590"/>
    <mergeCell ref="X593:X594"/>
    <mergeCell ref="X595:X596"/>
    <mergeCell ref="X597:X598"/>
    <mergeCell ref="X599:X600"/>
    <mergeCell ref="X601:X602"/>
    <mergeCell ref="X603:X604"/>
    <mergeCell ref="X605:X606"/>
    <mergeCell ref="X607:X608"/>
    <mergeCell ref="X609:X610"/>
    <mergeCell ref="X611:X612"/>
    <mergeCell ref="A589:A590"/>
    <mergeCell ref="B589:B590"/>
    <mergeCell ref="C589:C590"/>
    <mergeCell ref="D589:D590"/>
    <mergeCell ref="E589:E590"/>
    <mergeCell ref="F589:F590"/>
    <mergeCell ref="G589:G590"/>
    <mergeCell ref="H589:H590"/>
    <mergeCell ref="I589:I590"/>
    <mergeCell ref="J589:J590"/>
    <mergeCell ref="O589:O590"/>
    <mergeCell ref="Q589:Q590"/>
    <mergeCell ref="R589:R590"/>
    <mergeCell ref="S589:S590"/>
    <mergeCell ref="T589:T590"/>
    <mergeCell ref="U589:U590"/>
    <mergeCell ref="W589:W590"/>
    <mergeCell ref="X441:X442"/>
    <mergeCell ref="X443:X444"/>
    <mergeCell ref="X445:X446"/>
    <mergeCell ref="X447:X448"/>
    <mergeCell ref="X449:X450"/>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3:X484"/>
    <mergeCell ref="X485:X486"/>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19:X520"/>
    <mergeCell ref="X521:X522"/>
    <mergeCell ref="X523:X524"/>
    <mergeCell ref="X527:X528"/>
    <mergeCell ref="X529:X530"/>
    <mergeCell ref="X531:X532"/>
    <mergeCell ref="X533:X534"/>
    <mergeCell ref="X535:X536"/>
    <mergeCell ref="A585:A586"/>
    <mergeCell ref="B585:B586"/>
    <mergeCell ref="C585:C586"/>
    <mergeCell ref="D585:D586"/>
    <mergeCell ref="E585:E586"/>
    <mergeCell ref="F585:F586"/>
    <mergeCell ref="G585:G586"/>
    <mergeCell ref="H585:H586"/>
    <mergeCell ref="I585:I586"/>
    <mergeCell ref="J585:J586"/>
    <mergeCell ref="O585:O586"/>
    <mergeCell ref="Q585:Q586"/>
    <mergeCell ref="R585:R586"/>
    <mergeCell ref="S585:S586"/>
    <mergeCell ref="T585:T586"/>
    <mergeCell ref="U585:U586"/>
    <mergeCell ref="W585:W586"/>
    <mergeCell ref="A587:A588"/>
    <mergeCell ref="B587:B588"/>
    <mergeCell ref="C587:C588"/>
    <mergeCell ref="D587:D588"/>
    <mergeCell ref="E587:E588"/>
    <mergeCell ref="F587:F588"/>
    <mergeCell ref="G587:G588"/>
    <mergeCell ref="H587:H588"/>
    <mergeCell ref="I587:I588"/>
    <mergeCell ref="J587:J588"/>
    <mergeCell ref="O587:O588"/>
    <mergeCell ref="Q587:Q588"/>
    <mergeCell ref="R587:R588"/>
    <mergeCell ref="S587:S588"/>
    <mergeCell ref="T587:T588"/>
    <mergeCell ref="U587:U588"/>
    <mergeCell ref="W587:W588"/>
    <mergeCell ref="A581:A582"/>
    <mergeCell ref="B581:B582"/>
    <mergeCell ref="C581:C582"/>
    <mergeCell ref="D581:D582"/>
    <mergeCell ref="E581:E582"/>
    <mergeCell ref="F581:F582"/>
    <mergeCell ref="G581:G582"/>
    <mergeCell ref="H581:H582"/>
    <mergeCell ref="I581:I582"/>
    <mergeCell ref="J581:J582"/>
    <mergeCell ref="O581:O582"/>
    <mergeCell ref="Q581:Q582"/>
    <mergeCell ref="R581:R582"/>
    <mergeCell ref="S581:S582"/>
    <mergeCell ref="T581:T582"/>
    <mergeCell ref="U581:U582"/>
    <mergeCell ref="W581:W582"/>
    <mergeCell ref="A583:A584"/>
    <mergeCell ref="B583:B584"/>
    <mergeCell ref="C583:C584"/>
    <mergeCell ref="D583:D584"/>
    <mergeCell ref="E583:E584"/>
    <mergeCell ref="F583:F584"/>
    <mergeCell ref="G583:G584"/>
    <mergeCell ref="H583:H584"/>
    <mergeCell ref="I583:I584"/>
    <mergeCell ref="J583:J584"/>
    <mergeCell ref="O583:O584"/>
    <mergeCell ref="Q583:Q584"/>
    <mergeCell ref="R583:R584"/>
    <mergeCell ref="S583:S584"/>
    <mergeCell ref="T583:T584"/>
    <mergeCell ref="U583:U584"/>
    <mergeCell ref="W583:W584"/>
    <mergeCell ref="W575:W576"/>
    <mergeCell ref="A577:A578"/>
    <mergeCell ref="B577:B578"/>
    <mergeCell ref="C577:C578"/>
    <mergeCell ref="D577:D578"/>
    <mergeCell ref="E577:E578"/>
    <mergeCell ref="F577:F578"/>
    <mergeCell ref="G577:G578"/>
    <mergeCell ref="H577:H578"/>
    <mergeCell ref="I577:I578"/>
    <mergeCell ref="J577:J578"/>
    <mergeCell ref="O577:O578"/>
    <mergeCell ref="Q577:Q578"/>
    <mergeCell ref="R577:R578"/>
    <mergeCell ref="S577:S578"/>
    <mergeCell ref="T577:T578"/>
    <mergeCell ref="U577:U578"/>
    <mergeCell ref="W577:W578"/>
    <mergeCell ref="A579:A580"/>
    <mergeCell ref="B579:B580"/>
    <mergeCell ref="C579:C580"/>
    <mergeCell ref="D579:D580"/>
    <mergeCell ref="E579:E580"/>
    <mergeCell ref="F579:F580"/>
    <mergeCell ref="G579:G580"/>
    <mergeCell ref="H579:H580"/>
    <mergeCell ref="I579:I580"/>
    <mergeCell ref="J579:J580"/>
    <mergeCell ref="O579:O580"/>
    <mergeCell ref="Q579:Q580"/>
    <mergeCell ref="R579:R580"/>
    <mergeCell ref="S579:S580"/>
    <mergeCell ref="T579:T580"/>
    <mergeCell ref="U579:U580"/>
    <mergeCell ref="W579:W580"/>
    <mergeCell ref="A571:A572"/>
    <mergeCell ref="B571:B572"/>
    <mergeCell ref="C571:C572"/>
    <mergeCell ref="D571:D572"/>
    <mergeCell ref="E571:E572"/>
    <mergeCell ref="F571:F572"/>
    <mergeCell ref="G571:G572"/>
    <mergeCell ref="H571:H572"/>
    <mergeCell ref="I571:I572"/>
    <mergeCell ref="J571:J572"/>
    <mergeCell ref="O571:O572"/>
    <mergeCell ref="Q571:Q572"/>
    <mergeCell ref="R571:R572"/>
    <mergeCell ref="S571:S572"/>
    <mergeCell ref="T571:T572"/>
    <mergeCell ref="U571:U572"/>
    <mergeCell ref="A573:A574"/>
    <mergeCell ref="B573:B574"/>
    <mergeCell ref="C573:C574"/>
    <mergeCell ref="D573:D574"/>
    <mergeCell ref="E573:E574"/>
    <mergeCell ref="F573:F574"/>
    <mergeCell ref="G573:G574"/>
    <mergeCell ref="H573:H574"/>
    <mergeCell ref="I573:I574"/>
    <mergeCell ref="J573:J574"/>
    <mergeCell ref="O573:O574"/>
    <mergeCell ref="Q573:Q574"/>
    <mergeCell ref="R573:R574"/>
    <mergeCell ref="S573:S574"/>
    <mergeCell ref="T573:T574"/>
    <mergeCell ref="U573:U574"/>
    <mergeCell ref="A575:A576"/>
    <mergeCell ref="B575:B576"/>
    <mergeCell ref="C575:C576"/>
    <mergeCell ref="D575:D576"/>
    <mergeCell ref="E575:E576"/>
    <mergeCell ref="F575:F576"/>
    <mergeCell ref="G575:G576"/>
    <mergeCell ref="H575:H576"/>
    <mergeCell ref="I575:I576"/>
    <mergeCell ref="J575:J576"/>
    <mergeCell ref="O575:O576"/>
    <mergeCell ref="Q575:Q576"/>
    <mergeCell ref="R575:R576"/>
    <mergeCell ref="S575:S576"/>
    <mergeCell ref="T575:T576"/>
    <mergeCell ref="U575:U576"/>
    <mergeCell ref="A567:A568"/>
    <mergeCell ref="B567:B568"/>
    <mergeCell ref="C567:C568"/>
    <mergeCell ref="D567:D568"/>
    <mergeCell ref="E567:E568"/>
    <mergeCell ref="F567:F568"/>
    <mergeCell ref="G567:G568"/>
    <mergeCell ref="H567:H568"/>
    <mergeCell ref="I567:I568"/>
    <mergeCell ref="J567:J568"/>
    <mergeCell ref="O567:O568"/>
    <mergeCell ref="Q567:Q568"/>
    <mergeCell ref="R567:R568"/>
    <mergeCell ref="S567:S568"/>
    <mergeCell ref="T567:T568"/>
    <mergeCell ref="U567:U568"/>
    <mergeCell ref="W567:W568"/>
    <mergeCell ref="A569:A570"/>
    <mergeCell ref="B569:B570"/>
    <mergeCell ref="C569:C570"/>
    <mergeCell ref="D569:D570"/>
    <mergeCell ref="E569:E570"/>
    <mergeCell ref="F569:F570"/>
    <mergeCell ref="G569:G570"/>
    <mergeCell ref="H569:H570"/>
    <mergeCell ref="I569:I570"/>
    <mergeCell ref="J569:J570"/>
    <mergeCell ref="O569:O570"/>
    <mergeCell ref="Q569:Q570"/>
    <mergeCell ref="R569:R570"/>
    <mergeCell ref="S569:S570"/>
    <mergeCell ref="T569:T570"/>
    <mergeCell ref="U569:U570"/>
    <mergeCell ref="W569:W570"/>
    <mergeCell ref="A563:A564"/>
    <mergeCell ref="B563:B564"/>
    <mergeCell ref="C563:C564"/>
    <mergeCell ref="D563:D564"/>
    <mergeCell ref="E563:E564"/>
    <mergeCell ref="F563:F564"/>
    <mergeCell ref="G563:G564"/>
    <mergeCell ref="H563:H564"/>
    <mergeCell ref="I563:I564"/>
    <mergeCell ref="J563:J564"/>
    <mergeCell ref="O563:O564"/>
    <mergeCell ref="Q563:Q564"/>
    <mergeCell ref="R563:R564"/>
    <mergeCell ref="S563:S564"/>
    <mergeCell ref="T563:T564"/>
    <mergeCell ref="U563:U564"/>
    <mergeCell ref="W563:W564"/>
    <mergeCell ref="A565:A566"/>
    <mergeCell ref="B565:B566"/>
    <mergeCell ref="C565:C566"/>
    <mergeCell ref="D565:D566"/>
    <mergeCell ref="E565:E566"/>
    <mergeCell ref="F565:F566"/>
    <mergeCell ref="G565:G566"/>
    <mergeCell ref="H565:H566"/>
    <mergeCell ref="I565:I566"/>
    <mergeCell ref="J565:J566"/>
    <mergeCell ref="O565:O566"/>
    <mergeCell ref="Q565:Q566"/>
    <mergeCell ref="R565:R566"/>
    <mergeCell ref="S565:S566"/>
    <mergeCell ref="T565:T566"/>
    <mergeCell ref="U565:U566"/>
    <mergeCell ref="W565:W566"/>
    <mergeCell ref="A559:A560"/>
    <mergeCell ref="B559:B560"/>
    <mergeCell ref="C559:C560"/>
    <mergeCell ref="D559:D560"/>
    <mergeCell ref="E559:E560"/>
    <mergeCell ref="F559:F560"/>
    <mergeCell ref="G559:G560"/>
    <mergeCell ref="H559:H560"/>
    <mergeCell ref="I559:I560"/>
    <mergeCell ref="J559:J560"/>
    <mergeCell ref="O559:O560"/>
    <mergeCell ref="Q559:Q560"/>
    <mergeCell ref="R559:R560"/>
    <mergeCell ref="S559:S560"/>
    <mergeCell ref="T559:T560"/>
    <mergeCell ref="U559:U560"/>
    <mergeCell ref="W559:W560"/>
    <mergeCell ref="A561:A562"/>
    <mergeCell ref="B561:B562"/>
    <mergeCell ref="C561:C562"/>
    <mergeCell ref="D561:D562"/>
    <mergeCell ref="E561:E562"/>
    <mergeCell ref="F561:F562"/>
    <mergeCell ref="G561:G562"/>
    <mergeCell ref="H561:H562"/>
    <mergeCell ref="I561:I562"/>
    <mergeCell ref="J561:J562"/>
    <mergeCell ref="O561:O562"/>
    <mergeCell ref="Q561:Q562"/>
    <mergeCell ref="R561:R562"/>
    <mergeCell ref="S561:S562"/>
    <mergeCell ref="T561:T562"/>
    <mergeCell ref="U561:U562"/>
    <mergeCell ref="W561:W562"/>
    <mergeCell ref="A555:A556"/>
    <mergeCell ref="B555:B556"/>
    <mergeCell ref="C555:C556"/>
    <mergeCell ref="D555:D556"/>
    <mergeCell ref="E555:E556"/>
    <mergeCell ref="F555:F556"/>
    <mergeCell ref="G555:G556"/>
    <mergeCell ref="H555:H556"/>
    <mergeCell ref="I555:I556"/>
    <mergeCell ref="J555:J556"/>
    <mergeCell ref="O555:O556"/>
    <mergeCell ref="Q555:Q556"/>
    <mergeCell ref="R555:R556"/>
    <mergeCell ref="S555:S556"/>
    <mergeCell ref="T555:T556"/>
    <mergeCell ref="U555:U556"/>
    <mergeCell ref="W555:W556"/>
    <mergeCell ref="A557:A558"/>
    <mergeCell ref="B557:B558"/>
    <mergeCell ref="C557:C558"/>
    <mergeCell ref="D557:D558"/>
    <mergeCell ref="E557:E558"/>
    <mergeCell ref="F557:F558"/>
    <mergeCell ref="G557:G558"/>
    <mergeCell ref="H557:H558"/>
    <mergeCell ref="I557:I558"/>
    <mergeCell ref="J557:J558"/>
    <mergeCell ref="O557:O558"/>
    <mergeCell ref="Q557:Q558"/>
    <mergeCell ref="R557:R558"/>
    <mergeCell ref="S557:S558"/>
    <mergeCell ref="T557:T558"/>
    <mergeCell ref="U557:U558"/>
    <mergeCell ref="W557:W558"/>
    <mergeCell ref="A551:A552"/>
    <mergeCell ref="B551:B552"/>
    <mergeCell ref="C551:C552"/>
    <mergeCell ref="D551:D552"/>
    <mergeCell ref="E551:E552"/>
    <mergeCell ref="F551:F552"/>
    <mergeCell ref="G551:G552"/>
    <mergeCell ref="H551:H552"/>
    <mergeCell ref="I551:I552"/>
    <mergeCell ref="J551:J552"/>
    <mergeCell ref="O551:O552"/>
    <mergeCell ref="Q551:Q552"/>
    <mergeCell ref="R551:R552"/>
    <mergeCell ref="S551:S552"/>
    <mergeCell ref="T551:T552"/>
    <mergeCell ref="U551:U552"/>
    <mergeCell ref="A553:A554"/>
    <mergeCell ref="B553:B554"/>
    <mergeCell ref="C553:C554"/>
    <mergeCell ref="D553:D554"/>
    <mergeCell ref="E553:E554"/>
    <mergeCell ref="F553:F554"/>
    <mergeCell ref="G553:G554"/>
    <mergeCell ref="H553:H554"/>
    <mergeCell ref="I553:I554"/>
    <mergeCell ref="J553:J554"/>
    <mergeCell ref="O553:O554"/>
    <mergeCell ref="Q553:Q554"/>
    <mergeCell ref="R553:R554"/>
    <mergeCell ref="S553:S554"/>
    <mergeCell ref="T553:T554"/>
    <mergeCell ref="U553:U554"/>
    <mergeCell ref="W553:W554"/>
    <mergeCell ref="A547:A548"/>
    <mergeCell ref="B547:B548"/>
    <mergeCell ref="C547:C548"/>
    <mergeCell ref="D547:D548"/>
    <mergeCell ref="E547:E548"/>
    <mergeCell ref="F547:F548"/>
    <mergeCell ref="G547:G548"/>
    <mergeCell ref="H547:H548"/>
    <mergeCell ref="I547:I548"/>
    <mergeCell ref="J547:J548"/>
    <mergeCell ref="O547:O548"/>
    <mergeCell ref="Q547:Q548"/>
    <mergeCell ref="R547:R548"/>
    <mergeCell ref="S547:S548"/>
    <mergeCell ref="T547:T548"/>
    <mergeCell ref="U547:U548"/>
    <mergeCell ref="W547:W548"/>
    <mergeCell ref="A549:A550"/>
    <mergeCell ref="B549:B550"/>
    <mergeCell ref="C549:C550"/>
    <mergeCell ref="D549:D550"/>
    <mergeCell ref="E549:E550"/>
    <mergeCell ref="F549:F550"/>
    <mergeCell ref="G549:G550"/>
    <mergeCell ref="H549:H550"/>
    <mergeCell ref="I549:I550"/>
    <mergeCell ref="J549:J550"/>
    <mergeCell ref="O549:O550"/>
    <mergeCell ref="Q549:Q550"/>
    <mergeCell ref="R549:R550"/>
    <mergeCell ref="S549:S550"/>
    <mergeCell ref="T549:T550"/>
    <mergeCell ref="U549:U550"/>
    <mergeCell ref="W549:W550"/>
    <mergeCell ref="W541:W542"/>
    <mergeCell ref="A543:A544"/>
    <mergeCell ref="B543:B544"/>
    <mergeCell ref="C543:C544"/>
    <mergeCell ref="D543:D544"/>
    <mergeCell ref="E543:E544"/>
    <mergeCell ref="F543:F544"/>
    <mergeCell ref="G543:G544"/>
    <mergeCell ref="H543:H544"/>
    <mergeCell ref="I543:I544"/>
    <mergeCell ref="J543:J544"/>
    <mergeCell ref="O543:O544"/>
    <mergeCell ref="Q543:Q544"/>
    <mergeCell ref="R543:R544"/>
    <mergeCell ref="S543:S544"/>
    <mergeCell ref="T543:T544"/>
    <mergeCell ref="U543:U544"/>
    <mergeCell ref="W543:W544"/>
    <mergeCell ref="A545:A546"/>
    <mergeCell ref="B545:B546"/>
    <mergeCell ref="C545:C546"/>
    <mergeCell ref="D545:D546"/>
    <mergeCell ref="E545:E546"/>
    <mergeCell ref="F545:F546"/>
    <mergeCell ref="G545:G546"/>
    <mergeCell ref="H545:H546"/>
    <mergeCell ref="I545:I546"/>
    <mergeCell ref="J545:J546"/>
    <mergeCell ref="O545:O546"/>
    <mergeCell ref="Q545:Q546"/>
    <mergeCell ref="R545:R546"/>
    <mergeCell ref="S545:S546"/>
    <mergeCell ref="T545:T546"/>
    <mergeCell ref="U545:U546"/>
    <mergeCell ref="W545:W546"/>
    <mergeCell ref="A537:A538"/>
    <mergeCell ref="B537:B538"/>
    <mergeCell ref="C537:C538"/>
    <mergeCell ref="D537:D538"/>
    <mergeCell ref="E537:E538"/>
    <mergeCell ref="F537:F538"/>
    <mergeCell ref="G537:G538"/>
    <mergeCell ref="H537:H538"/>
    <mergeCell ref="I537:I538"/>
    <mergeCell ref="J537:J538"/>
    <mergeCell ref="O537:O538"/>
    <mergeCell ref="Q537:Q538"/>
    <mergeCell ref="R537:R538"/>
    <mergeCell ref="S537:S538"/>
    <mergeCell ref="T537:T538"/>
    <mergeCell ref="U537:U538"/>
    <mergeCell ref="A539:A540"/>
    <mergeCell ref="B539:B540"/>
    <mergeCell ref="C539:C540"/>
    <mergeCell ref="D539:D540"/>
    <mergeCell ref="E539:E540"/>
    <mergeCell ref="F539:F540"/>
    <mergeCell ref="G539:G540"/>
    <mergeCell ref="H539:H540"/>
    <mergeCell ref="I539:I540"/>
    <mergeCell ref="J539:J540"/>
    <mergeCell ref="O539:O540"/>
    <mergeCell ref="Q539:Q540"/>
    <mergeCell ref="R539:R540"/>
    <mergeCell ref="S539:S540"/>
    <mergeCell ref="T539:T540"/>
    <mergeCell ref="U539:U540"/>
    <mergeCell ref="A541:A542"/>
    <mergeCell ref="B541:B542"/>
    <mergeCell ref="C541:C542"/>
    <mergeCell ref="D541:D542"/>
    <mergeCell ref="E541:E542"/>
    <mergeCell ref="F541:F542"/>
    <mergeCell ref="G541:G542"/>
    <mergeCell ref="H541:H542"/>
    <mergeCell ref="I541:I542"/>
    <mergeCell ref="J541:J542"/>
    <mergeCell ref="O541:O542"/>
    <mergeCell ref="Q541:Q542"/>
    <mergeCell ref="R541:R542"/>
    <mergeCell ref="S541:S542"/>
    <mergeCell ref="T541:T542"/>
    <mergeCell ref="U541:U542"/>
    <mergeCell ref="A533:A534"/>
    <mergeCell ref="B533:B534"/>
    <mergeCell ref="C533:C534"/>
    <mergeCell ref="D533:D534"/>
    <mergeCell ref="E533:E534"/>
    <mergeCell ref="F533:F534"/>
    <mergeCell ref="G533:G534"/>
    <mergeCell ref="H533:H534"/>
    <mergeCell ref="I533:I534"/>
    <mergeCell ref="J533:J534"/>
    <mergeCell ref="O533:O534"/>
    <mergeCell ref="Q533:Q534"/>
    <mergeCell ref="R533:R534"/>
    <mergeCell ref="S533:S534"/>
    <mergeCell ref="T533:T534"/>
    <mergeCell ref="U533:U534"/>
    <mergeCell ref="W533:W534"/>
    <mergeCell ref="A535:A536"/>
    <mergeCell ref="B535:B536"/>
    <mergeCell ref="C535:C536"/>
    <mergeCell ref="D535:D536"/>
    <mergeCell ref="E535:E536"/>
    <mergeCell ref="F535:F536"/>
    <mergeCell ref="G535:G536"/>
    <mergeCell ref="H535:H536"/>
    <mergeCell ref="I535:I536"/>
    <mergeCell ref="J535:J536"/>
    <mergeCell ref="O535:O536"/>
    <mergeCell ref="Q535:Q536"/>
    <mergeCell ref="R535:R536"/>
    <mergeCell ref="S535:S536"/>
    <mergeCell ref="T535:T536"/>
    <mergeCell ref="U535:U536"/>
    <mergeCell ref="W535:W536"/>
    <mergeCell ref="V533:V534"/>
    <mergeCell ref="V535:V536"/>
    <mergeCell ref="A529:A530"/>
    <mergeCell ref="B529:B530"/>
    <mergeCell ref="C529:C530"/>
    <mergeCell ref="D529:D530"/>
    <mergeCell ref="E529:E530"/>
    <mergeCell ref="F529:F530"/>
    <mergeCell ref="G529:G530"/>
    <mergeCell ref="H529:H530"/>
    <mergeCell ref="I529:I530"/>
    <mergeCell ref="J529:J530"/>
    <mergeCell ref="O529:O530"/>
    <mergeCell ref="Q529:Q530"/>
    <mergeCell ref="R529:R530"/>
    <mergeCell ref="S529:S530"/>
    <mergeCell ref="T529:T530"/>
    <mergeCell ref="U529:U530"/>
    <mergeCell ref="W529:W530"/>
    <mergeCell ref="A531:A532"/>
    <mergeCell ref="B531:B532"/>
    <mergeCell ref="C531:C532"/>
    <mergeCell ref="D531:D532"/>
    <mergeCell ref="E531:E532"/>
    <mergeCell ref="F531:F532"/>
    <mergeCell ref="G531:G532"/>
    <mergeCell ref="H531:H532"/>
    <mergeCell ref="I531:I532"/>
    <mergeCell ref="J531:J532"/>
    <mergeCell ref="O531:O532"/>
    <mergeCell ref="Q531:Q532"/>
    <mergeCell ref="R531:R532"/>
    <mergeCell ref="S531:S532"/>
    <mergeCell ref="T531:T532"/>
    <mergeCell ref="U531:U532"/>
    <mergeCell ref="V529:V530"/>
    <mergeCell ref="V531:V532"/>
    <mergeCell ref="A525:A526"/>
    <mergeCell ref="B525:B526"/>
    <mergeCell ref="C525:C526"/>
    <mergeCell ref="D525:D526"/>
    <mergeCell ref="E525:E526"/>
    <mergeCell ref="F525:F526"/>
    <mergeCell ref="G525:G526"/>
    <mergeCell ref="H525:H526"/>
    <mergeCell ref="I525:I526"/>
    <mergeCell ref="J525:J526"/>
    <mergeCell ref="O525:O526"/>
    <mergeCell ref="Q525:Q526"/>
    <mergeCell ref="R525:R526"/>
    <mergeCell ref="S525:S526"/>
    <mergeCell ref="T525:T526"/>
    <mergeCell ref="U525:U526"/>
    <mergeCell ref="A527:A528"/>
    <mergeCell ref="B527:B528"/>
    <mergeCell ref="C527:C528"/>
    <mergeCell ref="D527:D528"/>
    <mergeCell ref="E527:E528"/>
    <mergeCell ref="F527:F528"/>
    <mergeCell ref="G527:G528"/>
    <mergeCell ref="H527:H528"/>
    <mergeCell ref="I527:I528"/>
    <mergeCell ref="J527:J528"/>
    <mergeCell ref="O527:O528"/>
    <mergeCell ref="Q527:Q528"/>
    <mergeCell ref="R527:R528"/>
    <mergeCell ref="S527:S528"/>
    <mergeCell ref="T527:T528"/>
    <mergeCell ref="U527:U528"/>
    <mergeCell ref="V525:V526"/>
    <mergeCell ref="V527:V528"/>
    <mergeCell ref="A521:A522"/>
    <mergeCell ref="B521:B522"/>
    <mergeCell ref="C521:C522"/>
    <mergeCell ref="D521:D522"/>
    <mergeCell ref="E521:E522"/>
    <mergeCell ref="F521:F522"/>
    <mergeCell ref="G521:G522"/>
    <mergeCell ref="H521:H522"/>
    <mergeCell ref="I521:I522"/>
    <mergeCell ref="J521:J522"/>
    <mergeCell ref="O521:O522"/>
    <mergeCell ref="Q521:Q522"/>
    <mergeCell ref="R521:R522"/>
    <mergeCell ref="S521:S522"/>
    <mergeCell ref="T521:T522"/>
    <mergeCell ref="U521:U522"/>
    <mergeCell ref="W521:W522"/>
    <mergeCell ref="A523:A524"/>
    <mergeCell ref="B523:B524"/>
    <mergeCell ref="C523:C524"/>
    <mergeCell ref="D523:D524"/>
    <mergeCell ref="E523:E524"/>
    <mergeCell ref="F523:F524"/>
    <mergeCell ref="G523:G524"/>
    <mergeCell ref="H523:H524"/>
    <mergeCell ref="I523:I524"/>
    <mergeCell ref="J523:J524"/>
    <mergeCell ref="O523:O524"/>
    <mergeCell ref="Q523:Q524"/>
    <mergeCell ref="R523:R524"/>
    <mergeCell ref="S523:S524"/>
    <mergeCell ref="T523:T524"/>
    <mergeCell ref="U523:U524"/>
    <mergeCell ref="W523:W524"/>
    <mergeCell ref="V521:V522"/>
    <mergeCell ref="V523:V524"/>
    <mergeCell ref="A517:A518"/>
    <mergeCell ref="B517:B518"/>
    <mergeCell ref="C517:C518"/>
    <mergeCell ref="D517:D518"/>
    <mergeCell ref="E517:E518"/>
    <mergeCell ref="F517:F518"/>
    <mergeCell ref="G517:G518"/>
    <mergeCell ref="H517:H518"/>
    <mergeCell ref="I517:I518"/>
    <mergeCell ref="J517:J518"/>
    <mergeCell ref="O517:O518"/>
    <mergeCell ref="Q517:Q518"/>
    <mergeCell ref="R517:R518"/>
    <mergeCell ref="S517:S518"/>
    <mergeCell ref="T517:T518"/>
    <mergeCell ref="U517:U518"/>
    <mergeCell ref="W517:W518"/>
    <mergeCell ref="A519:A520"/>
    <mergeCell ref="B519:B520"/>
    <mergeCell ref="C519:C520"/>
    <mergeCell ref="D519:D520"/>
    <mergeCell ref="E519:E520"/>
    <mergeCell ref="F519:F520"/>
    <mergeCell ref="G519:G520"/>
    <mergeCell ref="H519:H520"/>
    <mergeCell ref="I519:I520"/>
    <mergeCell ref="J519:J520"/>
    <mergeCell ref="O519:O520"/>
    <mergeCell ref="Q519:Q520"/>
    <mergeCell ref="R519:R520"/>
    <mergeCell ref="S519:S520"/>
    <mergeCell ref="T519:T520"/>
    <mergeCell ref="U519:U520"/>
    <mergeCell ref="W519:W520"/>
    <mergeCell ref="V517:V518"/>
    <mergeCell ref="V519:V520"/>
    <mergeCell ref="A513:A514"/>
    <mergeCell ref="B513:B514"/>
    <mergeCell ref="C513:C514"/>
    <mergeCell ref="D513:D514"/>
    <mergeCell ref="E513:E514"/>
    <mergeCell ref="F513:F514"/>
    <mergeCell ref="G513:G514"/>
    <mergeCell ref="H513:H514"/>
    <mergeCell ref="I513:I514"/>
    <mergeCell ref="J513:J514"/>
    <mergeCell ref="O513:O514"/>
    <mergeCell ref="Q513:Q514"/>
    <mergeCell ref="R513:R514"/>
    <mergeCell ref="S513:S514"/>
    <mergeCell ref="T513:T514"/>
    <mergeCell ref="U513:U514"/>
    <mergeCell ref="W513:W514"/>
    <mergeCell ref="A515:A516"/>
    <mergeCell ref="B515:B516"/>
    <mergeCell ref="C515:C516"/>
    <mergeCell ref="D515:D516"/>
    <mergeCell ref="E515:E516"/>
    <mergeCell ref="F515:F516"/>
    <mergeCell ref="G515:G516"/>
    <mergeCell ref="H515:H516"/>
    <mergeCell ref="I515:I516"/>
    <mergeCell ref="J515:J516"/>
    <mergeCell ref="O515:O516"/>
    <mergeCell ref="Q515:Q516"/>
    <mergeCell ref="R515:R516"/>
    <mergeCell ref="S515:S516"/>
    <mergeCell ref="T515:T516"/>
    <mergeCell ref="U515:U516"/>
    <mergeCell ref="W515:W516"/>
    <mergeCell ref="V513:V514"/>
    <mergeCell ref="V515:V516"/>
    <mergeCell ref="A509:A510"/>
    <mergeCell ref="B509:B510"/>
    <mergeCell ref="C509:C510"/>
    <mergeCell ref="D509:D510"/>
    <mergeCell ref="E509:E510"/>
    <mergeCell ref="F509:F510"/>
    <mergeCell ref="G509:G510"/>
    <mergeCell ref="H509:H510"/>
    <mergeCell ref="I509:I510"/>
    <mergeCell ref="J509:J510"/>
    <mergeCell ref="O509:O510"/>
    <mergeCell ref="Q509:Q510"/>
    <mergeCell ref="R509:R510"/>
    <mergeCell ref="S509:S510"/>
    <mergeCell ref="T509:T510"/>
    <mergeCell ref="U509:U510"/>
    <mergeCell ref="W509:W510"/>
    <mergeCell ref="A511:A512"/>
    <mergeCell ref="B511:B512"/>
    <mergeCell ref="C511:C512"/>
    <mergeCell ref="D511:D512"/>
    <mergeCell ref="E511:E512"/>
    <mergeCell ref="F511:F512"/>
    <mergeCell ref="G511:G512"/>
    <mergeCell ref="H511:H512"/>
    <mergeCell ref="I511:I512"/>
    <mergeCell ref="J511:J512"/>
    <mergeCell ref="O511:O512"/>
    <mergeCell ref="Q511:Q512"/>
    <mergeCell ref="R511:R512"/>
    <mergeCell ref="S511:S512"/>
    <mergeCell ref="T511:T512"/>
    <mergeCell ref="U511:U512"/>
    <mergeCell ref="W511:W512"/>
    <mergeCell ref="V509:V510"/>
    <mergeCell ref="V511:V512"/>
    <mergeCell ref="A505:A506"/>
    <mergeCell ref="B505:B506"/>
    <mergeCell ref="C505:C506"/>
    <mergeCell ref="D505:D506"/>
    <mergeCell ref="E505:E506"/>
    <mergeCell ref="F505:F506"/>
    <mergeCell ref="G505:G506"/>
    <mergeCell ref="H505:H506"/>
    <mergeCell ref="I505:I506"/>
    <mergeCell ref="J505:J506"/>
    <mergeCell ref="O505:O506"/>
    <mergeCell ref="Q505:Q506"/>
    <mergeCell ref="R505:R506"/>
    <mergeCell ref="S505:S506"/>
    <mergeCell ref="T505:T506"/>
    <mergeCell ref="U505:U506"/>
    <mergeCell ref="W505:W506"/>
    <mergeCell ref="A507:A508"/>
    <mergeCell ref="B507:B508"/>
    <mergeCell ref="C507:C508"/>
    <mergeCell ref="D507:D508"/>
    <mergeCell ref="E507:E508"/>
    <mergeCell ref="F507:F508"/>
    <mergeCell ref="G507:G508"/>
    <mergeCell ref="H507:H508"/>
    <mergeCell ref="I507:I508"/>
    <mergeCell ref="J507:J508"/>
    <mergeCell ref="O507:O508"/>
    <mergeCell ref="Q507:Q508"/>
    <mergeCell ref="R507:R508"/>
    <mergeCell ref="S507:S508"/>
    <mergeCell ref="T507:T508"/>
    <mergeCell ref="U507:U508"/>
    <mergeCell ref="V505:V506"/>
    <mergeCell ref="V507:V508"/>
    <mergeCell ref="P505:P506"/>
    <mergeCell ref="A501:A502"/>
    <mergeCell ref="B501:B502"/>
    <mergeCell ref="C501:C502"/>
    <mergeCell ref="D501:D502"/>
    <mergeCell ref="E501:E502"/>
    <mergeCell ref="F501:F502"/>
    <mergeCell ref="G501:G502"/>
    <mergeCell ref="H501:H502"/>
    <mergeCell ref="I501:I502"/>
    <mergeCell ref="J501:J502"/>
    <mergeCell ref="O501:O502"/>
    <mergeCell ref="Q501:Q502"/>
    <mergeCell ref="R501:R502"/>
    <mergeCell ref="S501:S502"/>
    <mergeCell ref="T501:T502"/>
    <mergeCell ref="U501:U502"/>
    <mergeCell ref="W501:W502"/>
    <mergeCell ref="A503:A504"/>
    <mergeCell ref="B503:B504"/>
    <mergeCell ref="C503:C504"/>
    <mergeCell ref="D503:D504"/>
    <mergeCell ref="E503:E504"/>
    <mergeCell ref="F503:F504"/>
    <mergeCell ref="G503:G504"/>
    <mergeCell ref="H503:H504"/>
    <mergeCell ref="I503:I504"/>
    <mergeCell ref="J503:J504"/>
    <mergeCell ref="O503:O504"/>
    <mergeCell ref="Q503:Q504"/>
    <mergeCell ref="R503:R504"/>
    <mergeCell ref="S503:S504"/>
    <mergeCell ref="T503:T504"/>
    <mergeCell ref="U503:U504"/>
    <mergeCell ref="V501:V502"/>
    <mergeCell ref="V503:V504"/>
    <mergeCell ref="A497:A498"/>
    <mergeCell ref="B497:B498"/>
    <mergeCell ref="C497:C498"/>
    <mergeCell ref="D497:D498"/>
    <mergeCell ref="E497:E498"/>
    <mergeCell ref="F497:F498"/>
    <mergeCell ref="G497:G498"/>
    <mergeCell ref="H497:H498"/>
    <mergeCell ref="I497:I498"/>
    <mergeCell ref="J497:J498"/>
    <mergeCell ref="O497:O498"/>
    <mergeCell ref="Q497:Q498"/>
    <mergeCell ref="R497:R498"/>
    <mergeCell ref="S497:S498"/>
    <mergeCell ref="T497:T498"/>
    <mergeCell ref="U497:U498"/>
    <mergeCell ref="A499:A500"/>
    <mergeCell ref="B499:B500"/>
    <mergeCell ref="C499:C500"/>
    <mergeCell ref="D499:D500"/>
    <mergeCell ref="E499:E500"/>
    <mergeCell ref="F499:F500"/>
    <mergeCell ref="G499:G500"/>
    <mergeCell ref="H499:H500"/>
    <mergeCell ref="I499:I500"/>
    <mergeCell ref="J499:J500"/>
    <mergeCell ref="O499:O500"/>
    <mergeCell ref="Q499:Q500"/>
    <mergeCell ref="R499:R500"/>
    <mergeCell ref="S499:S500"/>
    <mergeCell ref="T499:T500"/>
    <mergeCell ref="U499:U500"/>
    <mergeCell ref="W499:W500"/>
    <mergeCell ref="V497:V498"/>
    <mergeCell ref="V499:V500"/>
    <mergeCell ref="A493:A494"/>
    <mergeCell ref="B493:B494"/>
    <mergeCell ref="C493:C494"/>
    <mergeCell ref="D493:D494"/>
    <mergeCell ref="E493:E494"/>
    <mergeCell ref="F493:F494"/>
    <mergeCell ref="G493:G494"/>
    <mergeCell ref="H493:H494"/>
    <mergeCell ref="I493:I494"/>
    <mergeCell ref="J493:J494"/>
    <mergeCell ref="O493:O494"/>
    <mergeCell ref="Q493:Q494"/>
    <mergeCell ref="R493:R494"/>
    <mergeCell ref="S493:S494"/>
    <mergeCell ref="T493:T494"/>
    <mergeCell ref="U493:U494"/>
    <mergeCell ref="W493:W494"/>
    <mergeCell ref="A495:A496"/>
    <mergeCell ref="B495:B496"/>
    <mergeCell ref="C495:C496"/>
    <mergeCell ref="D495:D496"/>
    <mergeCell ref="E495:E496"/>
    <mergeCell ref="F495:F496"/>
    <mergeCell ref="G495:G496"/>
    <mergeCell ref="H495:H496"/>
    <mergeCell ref="I495:I496"/>
    <mergeCell ref="J495:J496"/>
    <mergeCell ref="O495:O496"/>
    <mergeCell ref="Q495:Q496"/>
    <mergeCell ref="R495:R496"/>
    <mergeCell ref="S495:S496"/>
    <mergeCell ref="T495:T496"/>
    <mergeCell ref="U495:U496"/>
    <mergeCell ref="W495:W496"/>
    <mergeCell ref="V493:V494"/>
    <mergeCell ref="V495:V496"/>
    <mergeCell ref="A489:A490"/>
    <mergeCell ref="B489:B490"/>
    <mergeCell ref="C489:C490"/>
    <mergeCell ref="D489:D490"/>
    <mergeCell ref="E489:E490"/>
    <mergeCell ref="F489:F490"/>
    <mergeCell ref="G489:G490"/>
    <mergeCell ref="H489:H490"/>
    <mergeCell ref="I489:I490"/>
    <mergeCell ref="J489:J490"/>
    <mergeCell ref="O489:O490"/>
    <mergeCell ref="Q489:Q490"/>
    <mergeCell ref="R489:R490"/>
    <mergeCell ref="S489:S490"/>
    <mergeCell ref="T489:T490"/>
    <mergeCell ref="U489:U490"/>
    <mergeCell ref="W489:W490"/>
    <mergeCell ref="A491:A492"/>
    <mergeCell ref="B491:B492"/>
    <mergeCell ref="C491:C492"/>
    <mergeCell ref="D491:D492"/>
    <mergeCell ref="E491:E492"/>
    <mergeCell ref="F491:F492"/>
    <mergeCell ref="G491:G492"/>
    <mergeCell ref="H491:H492"/>
    <mergeCell ref="I491:I492"/>
    <mergeCell ref="J491:J492"/>
    <mergeCell ref="O491:O492"/>
    <mergeCell ref="Q491:Q492"/>
    <mergeCell ref="R491:R492"/>
    <mergeCell ref="S491:S492"/>
    <mergeCell ref="T491:T492"/>
    <mergeCell ref="U491:U492"/>
    <mergeCell ref="W491:W492"/>
    <mergeCell ref="V489:V490"/>
    <mergeCell ref="V491:V492"/>
    <mergeCell ref="A485:A486"/>
    <mergeCell ref="B485:B486"/>
    <mergeCell ref="C485:C486"/>
    <mergeCell ref="D485:D486"/>
    <mergeCell ref="E485:E486"/>
    <mergeCell ref="F485:F486"/>
    <mergeCell ref="G485:G486"/>
    <mergeCell ref="H485:H486"/>
    <mergeCell ref="I485:I486"/>
    <mergeCell ref="J485:J486"/>
    <mergeCell ref="O485:O486"/>
    <mergeCell ref="Q485:Q486"/>
    <mergeCell ref="R485:R486"/>
    <mergeCell ref="S485:S486"/>
    <mergeCell ref="T485:T486"/>
    <mergeCell ref="U485:U486"/>
    <mergeCell ref="W485:W486"/>
    <mergeCell ref="A487:A488"/>
    <mergeCell ref="B487:B488"/>
    <mergeCell ref="C487:C488"/>
    <mergeCell ref="D487:D488"/>
    <mergeCell ref="E487:E488"/>
    <mergeCell ref="F487:F488"/>
    <mergeCell ref="G487:G488"/>
    <mergeCell ref="H487:H488"/>
    <mergeCell ref="I487:I488"/>
    <mergeCell ref="J487:J488"/>
    <mergeCell ref="O487:O488"/>
    <mergeCell ref="Q487:Q488"/>
    <mergeCell ref="R487:R488"/>
    <mergeCell ref="S487:S488"/>
    <mergeCell ref="T487:T488"/>
    <mergeCell ref="U487:U488"/>
    <mergeCell ref="W487:W488"/>
    <mergeCell ref="V485:V486"/>
    <mergeCell ref="V487:V488"/>
    <mergeCell ref="A481:A482"/>
    <mergeCell ref="B481:B482"/>
    <mergeCell ref="C481:C482"/>
    <mergeCell ref="D481:D482"/>
    <mergeCell ref="E481:E482"/>
    <mergeCell ref="F481:F482"/>
    <mergeCell ref="G481:G482"/>
    <mergeCell ref="H481:H482"/>
    <mergeCell ref="I481:I482"/>
    <mergeCell ref="J481:J482"/>
    <mergeCell ref="O481:O482"/>
    <mergeCell ref="Q481:Q482"/>
    <mergeCell ref="R481:R482"/>
    <mergeCell ref="S481:S482"/>
    <mergeCell ref="T481:T482"/>
    <mergeCell ref="U481:U482"/>
    <mergeCell ref="W481:W482"/>
    <mergeCell ref="A483:A484"/>
    <mergeCell ref="B483:B484"/>
    <mergeCell ref="C483:C484"/>
    <mergeCell ref="D483:D484"/>
    <mergeCell ref="E483:E484"/>
    <mergeCell ref="F483:F484"/>
    <mergeCell ref="G483:G484"/>
    <mergeCell ref="H483:H484"/>
    <mergeCell ref="I483:I484"/>
    <mergeCell ref="J483:J484"/>
    <mergeCell ref="O483:O484"/>
    <mergeCell ref="Q483:Q484"/>
    <mergeCell ref="R483:R484"/>
    <mergeCell ref="S483:S484"/>
    <mergeCell ref="T483:T484"/>
    <mergeCell ref="U483:U484"/>
    <mergeCell ref="W483:W484"/>
    <mergeCell ref="V481:V482"/>
    <mergeCell ref="V483:V484"/>
    <mergeCell ref="A477:A478"/>
    <mergeCell ref="B477:B478"/>
    <mergeCell ref="C477:C478"/>
    <mergeCell ref="D477:D478"/>
    <mergeCell ref="E477:E478"/>
    <mergeCell ref="F477:F478"/>
    <mergeCell ref="G477:G478"/>
    <mergeCell ref="H477:H478"/>
    <mergeCell ref="I477:I478"/>
    <mergeCell ref="J477:J478"/>
    <mergeCell ref="O477:O478"/>
    <mergeCell ref="Q477:Q478"/>
    <mergeCell ref="R477:R478"/>
    <mergeCell ref="S477:S478"/>
    <mergeCell ref="T477:T478"/>
    <mergeCell ref="U477:U478"/>
    <mergeCell ref="W477:W478"/>
    <mergeCell ref="A479:A480"/>
    <mergeCell ref="B479:B480"/>
    <mergeCell ref="C479:C480"/>
    <mergeCell ref="D479:D480"/>
    <mergeCell ref="E479:E480"/>
    <mergeCell ref="F479:F480"/>
    <mergeCell ref="G479:G480"/>
    <mergeCell ref="H479:H480"/>
    <mergeCell ref="I479:I480"/>
    <mergeCell ref="J479:J480"/>
    <mergeCell ref="O479:O480"/>
    <mergeCell ref="Q479:Q480"/>
    <mergeCell ref="R479:R480"/>
    <mergeCell ref="S479:S480"/>
    <mergeCell ref="T479:T480"/>
    <mergeCell ref="U479:U480"/>
    <mergeCell ref="W479:W480"/>
    <mergeCell ref="V477:V478"/>
    <mergeCell ref="V479:V480"/>
    <mergeCell ref="A473:A474"/>
    <mergeCell ref="B473:B474"/>
    <mergeCell ref="C473:C474"/>
    <mergeCell ref="D473:D474"/>
    <mergeCell ref="E473:E474"/>
    <mergeCell ref="F473:F474"/>
    <mergeCell ref="G473:G474"/>
    <mergeCell ref="H473:H474"/>
    <mergeCell ref="I473:I474"/>
    <mergeCell ref="J473:J474"/>
    <mergeCell ref="O473:O474"/>
    <mergeCell ref="Q473:Q474"/>
    <mergeCell ref="R473:R474"/>
    <mergeCell ref="S473:S474"/>
    <mergeCell ref="T473:T474"/>
    <mergeCell ref="U473:U474"/>
    <mergeCell ref="W473:W474"/>
    <mergeCell ref="A475:A476"/>
    <mergeCell ref="B475:B476"/>
    <mergeCell ref="C475:C476"/>
    <mergeCell ref="D475:D476"/>
    <mergeCell ref="E475:E476"/>
    <mergeCell ref="F475:F476"/>
    <mergeCell ref="G475:G476"/>
    <mergeCell ref="H475:H476"/>
    <mergeCell ref="I475:I476"/>
    <mergeCell ref="J475:J476"/>
    <mergeCell ref="O475:O476"/>
    <mergeCell ref="Q475:Q476"/>
    <mergeCell ref="R475:R476"/>
    <mergeCell ref="S475:S476"/>
    <mergeCell ref="T475:T476"/>
    <mergeCell ref="U475:U476"/>
    <mergeCell ref="V473:V474"/>
    <mergeCell ref="V475:V476"/>
    <mergeCell ref="A469:A470"/>
    <mergeCell ref="B469:B470"/>
    <mergeCell ref="C469:C470"/>
    <mergeCell ref="D469:D470"/>
    <mergeCell ref="E469:E470"/>
    <mergeCell ref="F469:F470"/>
    <mergeCell ref="G469:G470"/>
    <mergeCell ref="H469:H470"/>
    <mergeCell ref="I469:I470"/>
    <mergeCell ref="J469:J470"/>
    <mergeCell ref="O469:O470"/>
    <mergeCell ref="Q469:Q470"/>
    <mergeCell ref="R469:R470"/>
    <mergeCell ref="S469:S470"/>
    <mergeCell ref="T469:T470"/>
    <mergeCell ref="U469:U470"/>
    <mergeCell ref="W469:W470"/>
    <mergeCell ref="A471:A472"/>
    <mergeCell ref="B471:B472"/>
    <mergeCell ref="C471:C472"/>
    <mergeCell ref="D471:D472"/>
    <mergeCell ref="E471:E472"/>
    <mergeCell ref="F471:F472"/>
    <mergeCell ref="G471:G472"/>
    <mergeCell ref="H471:H472"/>
    <mergeCell ref="I471:I472"/>
    <mergeCell ref="J471:J472"/>
    <mergeCell ref="O471:O472"/>
    <mergeCell ref="Q471:Q472"/>
    <mergeCell ref="R471:R472"/>
    <mergeCell ref="S471:S472"/>
    <mergeCell ref="T471:T472"/>
    <mergeCell ref="U471:U472"/>
    <mergeCell ref="W471:W472"/>
    <mergeCell ref="V469:V470"/>
    <mergeCell ref="V471:V472"/>
    <mergeCell ref="A465:A466"/>
    <mergeCell ref="B465:B466"/>
    <mergeCell ref="C465:C466"/>
    <mergeCell ref="D465:D466"/>
    <mergeCell ref="E465:E466"/>
    <mergeCell ref="F465:F466"/>
    <mergeCell ref="G465:G466"/>
    <mergeCell ref="H465:H466"/>
    <mergeCell ref="I465:I466"/>
    <mergeCell ref="J465:J466"/>
    <mergeCell ref="O465:O466"/>
    <mergeCell ref="Q465:Q466"/>
    <mergeCell ref="R465:R466"/>
    <mergeCell ref="S465:S466"/>
    <mergeCell ref="T465:T466"/>
    <mergeCell ref="U465:U466"/>
    <mergeCell ref="W465:W466"/>
    <mergeCell ref="A467:A468"/>
    <mergeCell ref="B467:B468"/>
    <mergeCell ref="C467:C468"/>
    <mergeCell ref="D467:D468"/>
    <mergeCell ref="E467:E468"/>
    <mergeCell ref="F467:F468"/>
    <mergeCell ref="G467:G468"/>
    <mergeCell ref="H467:H468"/>
    <mergeCell ref="I467:I468"/>
    <mergeCell ref="J467:J468"/>
    <mergeCell ref="O467:O468"/>
    <mergeCell ref="Q467:Q468"/>
    <mergeCell ref="R467:R468"/>
    <mergeCell ref="S467:S468"/>
    <mergeCell ref="T467:T468"/>
    <mergeCell ref="U467:U468"/>
    <mergeCell ref="W467:W468"/>
    <mergeCell ref="V465:V466"/>
    <mergeCell ref="V467:V468"/>
    <mergeCell ref="A461:A462"/>
    <mergeCell ref="B461:B462"/>
    <mergeCell ref="C461:C462"/>
    <mergeCell ref="D461:D462"/>
    <mergeCell ref="E461:E462"/>
    <mergeCell ref="F461:F462"/>
    <mergeCell ref="G461:G462"/>
    <mergeCell ref="H461:H462"/>
    <mergeCell ref="I461:I462"/>
    <mergeCell ref="J461:J462"/>
    <mergeCell ref="O461:O462"/>
    <mergeCell ref="Q461:Q462"/>
    <mergeCell ref="R461:R462"/>
    <mergeCell ref="S461:S462"/>
    <mergeCell ref="T461:T462"/>
    <mergeCell ref="U461:U462"/>
    <mergeCell ref="W461:W462"/>
    <mergeCell ref="A463:A464"/>
    <mergeCell ref="B463:B464"/>
    <mergeCell ref="C463:C464"/>
    <mergeCell ref="D463:D464"/>
    <mergeCell ref="E463:E464"/>
    <mergeCell ref="F463:F464"/>
    <mergeCell ref="G463:G464"/>
    <mergeCell ref="H463:H464"/>
    <mergeCell ref="I463:I464"/>
    <mergeCell ref="J463:J464"/>
    <mergeCell ref="O463:O464"/>
    <mergeCell ref="Q463:Q464"/>
    <mergeCell ref="R463:R464"/>
    <mergeCell ref="S463:S464"/>
    <mergeCell ref="T463:T464"/>
    <mergeCell ref="U463:U464"/>
    <mergeCell ref="W463:W464"/>
    <mergeCell ref="V461:V462"/>
    <mergeCell ref="V463:V464"/>
    <mergeCell ref="A457:A458"/>
    <mergeCell ref="B457:B458"/>
    <mergeCell ref="C457:C458"/>
    <mergeCell ref="D457:D458"/>
    <mergeCell ref="E457:E458"/>
    <mergeCell ref="F457:F458"/>
    <mergeCell ref="G457:G458"/>
    <mergeCell ref="H457:H458"/>
    <mergeCell ref="I457:I458"/>
    <mergeCell ref="J457:J458"/>
    <mergeCell ref="O457:O458"/>
    <mergeCell ref="Q457:Q458"/>
    <mergeCell ref="R457:R458"/>
    <mergeCell ref="S457:S458"/>
    <mergeCell ref="T457:T458"/>
    <mergeCell ref="U457:U458"/>
    <mergeCell ref="W457:W458"/>
    <mergeCell ref="A459:A460"/>
    <mergeCell ref="B459:B460"/>
    <mergeCell ref="C459:C460"/>
    <mergeCell ref="D459:D460"/>
    <mergeCell ref="E459:E460"/>
    <mergeCell ref="F459:F460"/>
    <mergeCell ref="G459:G460"/>
    <mergeCell ref="H459:H460"/>
    <mergeCell ref="I459:I460"/>
    <mergeCell ref="J459:J460"/>
    <mergeCell ref="O459:O460"/>
    <mergeCell ref="Q459:Q460"/>
    <mergeCell ref="R459:R460"/>
    <mergeCell ref="S459:S460"/>
    <mergeCell ref="T459:T460"/>
    <mergeCell ref="U459:U460"/>
    <mergeCell ref="W459:W460"/>
    <mergeCell ref="V457:V458"/>
    <mergeCell ref="V459:V460"/>
    <mergeCell ref="A453:A454"/>
    <mergeCell ref="B453:B454"/>
    <mergeCell ref="C453:C454"/>
    <mergeCell ref="D453:D454"/>
    <mergeCell ref="E453:E454"/>
    <mergeCell ref="F453:F454"/>
    <mergeCell ref="G453:G454"/>
    <mergeCell ref="H453:H454"/>
    <mergeCell ref="I453:I454"/>
    <mergeCell ref="J453:J454"/>
    <mergeCell ref="O453:O454"/>
    <mergeCell ref="Q453:Q454"/>
    <mergeCell ref="R453:R454"/>
    <mergeCell ref="S453:S454"/>
    <mergeCell ref="T453:T454"/>
    <mergeCell ref="U453:U454"/>
    <mergeCell ref="W453:W454"/>
    <mergeCell ref="A455:A456"/>
    <mergeCell ref="B455:B456"/>
    <mergeCell ref="C455:C456"/>
    <mergeCell ref="D455:D456"/>
    <mergeCell ref="E455:E456"/>
    <mergeCell ref="F455:F456"/>
    <mergeCell ref="G455:G456"/>
    <mergeCell ref="H455:H456"/>
    <mergeCell ref="I455:I456"/>
    <mergeCell ref="J455:J456"/>
    <mergeCell ref="O455:O456"/>
    <mergeCell ref="Q455:Q456"/>
    <mergeCell ref="R455:R456"/>
    <mergeCell ref="S455:S456"/>
    <mergeCell ref="T455:T456"/>
    <mergeCell ref="U455:U456"/>
    <mergeCell ref="V453:V454"/>
    <mergeCell ref="V455:V456"/>
    <mergeCell ref="A449:A450"/>
    <mergeCell ref="B449:B450"/>
    <mergeCell ref="C449:C450"/>
    <mergeCell ref="D449:D450"/>
    <mergeCell ref="E449:E450"/>
    <mergeCell ref="F449:F450"/>
    <mergeCell ref="G449:G450"/>
    <mergeCell ref="H449:H450"/>
    <mergeCell ref="I449:I450"/>
    <mergeCell ref="J449:J450"/>
    <mergeCell ref="O449:O450"/>
    <mergeCell ref="Q449:Q450"/>
    <mergeCell ref="R449:R450"/>
    <mergeCell ref="S449:S450"/>
    <mergeCell ref="T449:T450"/>
    <mergeCell ref="U449:U450"/>
    <mergeCell ref="W449:W450"/>
    <mergeCell ref="A451:A452"/>
    <mergeCell ref="B451:B452"/>
    <mergeCell ref="C451:C452"/>
    <mergeCell ref="D451:D452"/>
    <mergeCell ref="E451:E452"/>
    <mergeCell ref="F451:F452"/>
    <mergeCell ref="G451:G452"/>
    <mergeCell ref="H451:H452"/>
    <mergeCell ref="I451:I452"/>
    <mergeCell ref="J451:J452"/>
    <mergeCell ref="O451:O452"/>
    <mergeCell ref="Q451:Q452"/>
    <mergeCell ref="R451:R452"/>
    <mergeCell ref="S451:S452"/>
    <mergeCell ref="T451:T452"/>
    <mergeCell ref="U451:U452"/>
    <mergeCell ref="W451:W452"/>
    <mergeCell ref="V449:V450"/>
    <mergeCell ref="V451:V452"/>
    <mergeCell ref="A445:A446"/>
    <mergeCell ref="B445:B446"/>
    <mergeCell ref="C445:C446"/>
    <mergeCell ref="D445:D446"/>
    <mergeCell ref="E445:E446"/>
    <mergeCell ref="F445:F446"/>
    <mergeCell ref="G445:G446"/>
    <mergeCell ref="H445:H446"/>
    <mergeCell ref="I445:I446"/>
    <mergeCell ref="J445:J446"/>
    <mergeCell ref="O445:O446"/>
    <mergeCell ref="Q445:Q446"/>
    <mergeCell ref="R445:R446"/>
    <mergeCell ref="S445:S446"/>
    <mergeCell ref="T445:T446"/>
    <mergeCell ref="U445:U446"/>
    <mergeCell ref="W445:W446"/>
    <mergeCell ref="A447:A448"/>
    <mergeCell ref="B447:B448"/>
    <mergeCell ref="C447:C448"/>
    <mergeCell ref="D447:D448"/>
    <mergeCell ref="E447:E448"/>
    <mergeCell ref="F447:F448"/>
    <mergeCell ref="G447:G448"/>
    <mergeCell ref="H447:H448"/>
    <mergeCell ref="I447:I448"/>
    <mergeCell ref="J447:J448"/>
    <mergeCell ref="O447:O448"/>
    <mergeCell ref="Q447:Q448"/>
    <mergeCell ref="R447:R448"/>
    <mergeCell ref="S447:S448"/>
    <mergeCell ref="T447:T448"/>
    <mergeCell ref="U447:U448"/>
    <mergeCell ref="W447:W448"/>
    <mergeCell ref="V445:V446"/>
    <mergeCell ref="V447:V448"/>
    <mergeCell ref="A441:A442"/>
    <mergeCell ref="B441:B442"/>
    <mergeCell ref="C441:C442"/>
    <mergeCell ref="D441:D442"/>
    <mergeCell ref="E441:E442"/>
    <mergeCell ref="F441:F442"/>
    <mergeCell ref="G441:G442"/>
    <mergeCell ref="H441:H442"/>
    <mergeCell ref="I441:I442"/>
    <mergeCell ref="J441:J442"/>
    <mergeCell ref="O441:O442"/>
    <mergeCell ref="Q441:Q442"/>
    <mergeCell ref="R441:R442"/>
    <mergeCell ref="S441:S442"/>
    <mergeCell ref="T441:T442"/>
    <mergeCell ref="U441:U442"/>
    <mergeCell ref="W441:W442"/>
    <mergeCell ref="A443:A444"/>
    <mergeCell ref="B443:B444"/>
    <mergeCell ref="C443:C444"/>
    <mergeCell ref="D443:D444"/>
    <mergeCell ref="E443:E444"/>
    <mergeCell ref="F443:F444"/>
    <mergeCell ref="G443:G444"/>
    <mergeCell ref="H443:H444"/>
    <mergeCell ref="I443:I444"/>
    <mergeCell ref="J443:J444"/>
    <mergeCell ref="O443:O444"/>
    <mergeCell ref="Q443:Q444"/>
    <mergeCell ref="R443:R444"/>
    <mergeCell ref="S443:S444"/>
    <mergeCell ref="T443:T444"/>
    <mergeCell ref="U443:U444"/>
    <mergeCell ref="W443:W444"/>
    <mergeCell ref="V441:V442"/>
    <mergeCell ref="V443:V444"/>
    <mergeCell ref="W2501:W2502"/>
    <mergeCell ref="A731:A732"/>
    <mergeCell ref="B731:B732"/>
    <mergeCell ref="C731:C732"/>
    <mergeCell ref="D731:D732"/>
    <mergeCell ref="E731:E732"/>
    <mergeCell ref="F731:F732"/>
    <mergeCell ref="G731:G732"/>
    <mergeCell ref="H731:H732"/>
    <mergeCell ref="I731:I732"/>
    <mergeCell ref="J731:J732"/>
    <mergeCell ref="O731:O732"/>
    <mergeCell ref="Q731:Q732"/>
    <mergeCell ref="R731:R732"/>
    <mergeCell ref="S731:S732"/>
    <mergeCell ref="T731:T732"/>
    <mergeCell ref="U731:U732"/>
    <mergeCell ref="W731:W732"/>
    <mergeCell ref="A727:A728"/>
    <mergeCell ref="B727:B728"/>
    <mergeCell ref="C727:C728"/>
    <mergeCell ref="D727:D728"/>
    <mergeCell ref="E727:E728"/>
    <mergeCell ref="F727:F728"/>
    <mergeCell ref="G727:G728"/>
    <mergeCell ref="H727:H728"/>
    <mergeCell ref="I727:I728"/>
    <mergeCell ref="J727:J728"/>
    <mergeCell ref="O727:O728"/>
    <mergeCell ref="Q727:Q728"/>
    <mergeCell ref="R727:R728"/>
    <mergeCell ref="S727:S728"/>
    <mergeCell ref="T727:T728"/>
    <mergeCell ref="U727:U728"/>
    <mergeCell ref="W727:W728"/>
    <mergeCell ref="A729:A730"/>
    <mergeCell ref="B729:B730"/>
    <mergeCell ref="C729:C730"/>
    <mergeCell ref="D729:D730"/>
    <mergeCell ref="E729:E730"/>
    <mergeCell ref="F729:F730"/>
    <mergeCell ref="G729:G730"/>
    <mergeCell ref="H729:H730"/>
    <mergeCell ref="I729:I730"/>
    <mergeCell ref="J729:J730"/>
    <mergeCell ref="O729:O730"/>
    <mergeCell ref="Q729:Q730"/>
    <mergeCell ref="R729:R730"/>
    <mergeCell ref="S729:S730"/>
    <mergeCell ref="T729:T730"/>
    <mergeCell ref="U729:U730"/>
    <mergeCell ref="W729:W730"/>
    <mergeCell ref="D2475:D2476"/>
    <mergeCell ref="D2477:D2478"/>
    <mergeCell ref="D2479:D2480"/>
    <mergeCell ref="D2481:D2482"/>
    <mergeCell ref="D2483:D2484"/>
    <mergeCell ref="D2485:D2486"/>
    <mergeCell ref="D2487:D2488"/>
    <mergeCell ref="D2489:D2490"/>
    <mergeCell ref="D2491:D2492"/>
    <mergeCell ref="D2493:D2494"/>
    <mergeCell ref="D2495:D2496"/>
    <mergeCell ref="D2497:D2498"/>
    <mergeCell ref="A723:A724"/>
    <mergeCell ref="B723:B724"/>
    <mergeCell ref="C723:C724"/>
    <mergeCell ref="D723:D724"/>
    <mergeCell ref="E723:E724"/>
    <mergeCell ref="F723:F724"/>
    <mergeCell ref="G723:G724"/>
    <mergeCell ref="H723:H724"/>
    <mergeCell ref="I723:I724"/>
    <mergeCell ref="J723:J724"/>
    <mergeCell ref="O723:O724"/>
    <mergeCell ref="Q723:Q724"/>
    <mergeCell ref="R723:R724"/>
    <mergeCell ref="S723:S724"/>
    <mergeCell ref="T723:T724"/>
    <mergeCell ref="U723:U724"/>
    <mergeCell ref="A725:A726"/>
    <mergeCell ref="B725:B726"/>
    <mergeCell ref="C725:C726"/>
    <mergeCell ref="D725:D726"/>
    <mergeCell ref="E725:E726"/>
    <mergeCell ref="F725:F726"/>
    <mergeCell ref="G725:G726"/>
    <mergeCell ref="H725:H726"/>
    <mergeCell ref="I725:I726"/>
    <mergeCell ref="J725:J726"/>
    <mergeCell ref="O725:O726"/>
    <mergeCell ref="Q725:Q726"/>
    <mergeCell ref="R725:R726"/>
    <mergeCell ref="S725:S726"/>
    <mergeCell ref="T725:T726"/>
    <mergeCell ref="U725:U726"/>
    <mergeCell ref="A719:A720"/>
    <mergeCell ref="B719:B720"/>
    <mergeCell ref="C719:C720"/>
    <mergeCell ref="D719:D720"/>
    <mergeCell ref="E719:E720"/>
    <mergeCell ref="F719:F720"/>
    <mergeCell ref="G719:G720"/>
    <mergeCell ref="H719:H720"/>
    <mergeCell ref="I719:I720"/>
    <mergeCell ref="J719:J720"/>
    <mergeCell ref="O719:O720"/>
    <mergeCell ref="Q719:Q720"/>
    <mergeCell ref="R719:R720"/>
    <mergeCell ref="S719:S720"/>
    <mergeCell ref="T719:T720"/>
    <mergeCell ref="U719:U720"/>
    <mergeCell ref="W719:W720"/>
    <mergeCell ref="A721:A722"/>
    <mergeCell ref="B721:B722"/>
    <mergeCell ref="C721:C722"/>
    <mergeCell ref="D721:D722"/>
    <mergeCell ref="E721:E722"/>
    <mergeCell ref="F721:F722"/>
    <mergeCell ref="G721:G722"/>
    <mergeCell ref="H721:H722"/>
    <mergeCell ref="I721:I722"/>
    <mergeCell ref="J721:J722"/>
    <mergeCell ref="O721:O722"/>
    <mergeCell ref="Q721:Q722"/>
    <mergeCell ref="R721:R722"/>
    <mergeCell ref="S721:S722"/>
    <mergeCell ref="T721:T722"/>
    <mergeCell ref="U721:U722"/>
    <mergeCell ref="W721:W722"/>
    <mergeCell ref="A715:A716"/>
    <mergeCell ref="B715:B716"/>
    <mergeCell ref="C715:C716"/>
    <mergeCell ref="D715:D716"/>
    <mergeCell ref="E715:E716"/>
    <mergeCell ref="F715:F716"/>
    <mergeCell ref="G715:G716"/>
    <mergeCell ref="H715:H716"/>
    <mergeCell ref="I715:I716"/>
    <mergeCell ref="J715:J716"/>
    <mergeCell ref="O715:O716"/>
    <mergeCell ref="Q715:Q716"/>
    <mergeCell ref="R715:R716"/>
    <mergeCell ref="S715:S716"/>
    <mergeCell ref="T715:T716"/>
    <mergeCell ref="U715:U716"/>
    <mergeCell ref="W715:W716"/>
    <mergeCell ref="A717:A718"/>
    <mergeCell ref="B717:B718"/>
    <mergeCell ref="C717:C718"/>
    <mergeCell ref="D717:D718"/>
    <mergeCell ref="E717:E718"/>
    <mergeCell ref="F717:F718"/>
    <mergeCell ref="G717:G718"/>
    <mergeCell ref="H717:H718"/>
    <mergeCell ref="I717:I718"/>
    <mergeCell ref="J717:J718"/>
    <mergeCell ref="O717:O718"/>
    <mergeCell ref="Q717:Q718"/>
    <mergeCell ref="R717:R718"/>
    <mergeCell ref="S717:S718"/>
    <mergeCell ref="T717:T718"/>
    <mergeCell ref="U717:U718"/>
    <mergeCell ref="W717:W718"/>
    <mergeCell ref="V715:V716"/>
    <mergeCell ref="V717:V718"/>
    <mergeCell ref="V719:V720"/>
    <mergeCell ref="V721:V722"/>
    <mergeCell ref="A711:A712"/>
    <mergeCell ref="B711:B712"/>
    <mergeCell ref="C711:C712"/>
    <mergeCell ref="D711:D712"/>
    <mergeCell ref="E711:E712"/>
    <mergeCell ref="F711:F712"/>
    <mergeCell ref="G711:G712"/>
    <mergeCell ref="H711:H712"/>
    <mergeCell ref="I711:I712"/>
    <mergeCell ref="J711:J712"/>
    <mergeCell ref="O711:O712"/>
    <mergeCell ref="Q711:Q712"/>
    <mergeCell ref="R711:R712"/>
    <mergeCell ref="S711:S712"/>
    <mergeCell ref="T711:T712"/>
    <mergeCell ref="U711:U712"/>
    <mergeCell ref="W711:W712"/>
    <mergeCell ref="A713:A714"/>
    <mergeCell ref="B713:B714"/>
    <mergeCell ref="C713:C714"/>
    <mergeCell ref="D713:D714"/>
    <mergeCell ref="E713:E714"/>
    <mergeCell ref="F713:F714"/>
    <mergeCell ref="G713:G714"/>
    <mergeCell ref="H713:H714"/>
    <mergeCell ref="I713:I714"/>
    <mergeCell ref="J713:J714"/>
    <mergeCell ref="O713:O714"/>
    <mergeCell ref="Q713:Q714"/>
    <mergeCell ref="R713:R714"/>
    <mergeCell ref="S713:S714"/>
    <mergeCell ref="T713:T714"/>
    <mergeCell ref="U713:U714"/>
    <mergeCell ref="V711:V712"/>
    <mergeCell ref="V713:V714"/>
    <mergeCell ref="A707:A708"/>
    <mergeCell ref="B707:B708"/>
    <mergeCell ref="C707:C708"/>
    <mergeCell ref="D707:D708"/>
    <mergeCell ref="E707:E708"/>
    <mergeCell ref="F707:F708"/>
    <mergeCell ref="G707:G708"/>
    <mergeCell ref="H707:H708"/>
    <mergeCell ref="I707:I708"/>
    <mergeCell ref="J707:J708"/>
    <mergeCell ref="O707:O708"/>
    <mergeCell ref="Q707:Q708"/>
    <mergeCell ref="R707:R708"/>
    <mergeCell ref="S707:S708"/>
    <mergeCell ref="T707:T708"/>
    <mergeCell ref="U707:U708"/>
    <mergeCell ref="A709:A710"/>
    <mergeCell ref="B709:B710"/>
    <mergeCell ref="C709:C710"/>
    <mergeCell ref="D709:D710"/>
    <mergeCell ref="E709:E710"/>
    <mergeCell ref="F709:F710"/>
    <mergeCell ref="G709:G710"/>
    <mergeCell ref="H709:H710"/>
    <mergeCell ref="I709:I710"/>
    <mergeCell ref="J709:J710"/>
    <mergeCell ref="O709:O710"/>
    <mergeCell ref="Q709:Q710"/>
    <mergeCell ref="R709:R710"/>
    <mergeCell ref="S709:S710"/>
    <mergeCell ref="T709:T710"/>
    <mergeCell ref="U709:U710"/>
    <mergeCell ref="W709:W710"/>
    <mergeCell ref="V707:V708"/>
    <mergeCell ref="V709:V710"/>
    <mergeCell ref="A703:A704"/>
    <mergeCell ref="B703:B704"/>
    <mergeCell ref="C703:C704"/>
    <mergeCell ref="D703:D704"/>
    <mergeCell ref="E703:E704"/>
    <mergeCell ref="F703:F704"/>
    <mergeCell ref="G703:G704"/>
    <mergeCell ref="H703:H704"/>
    <mergeCell ref="I703:I704"/>
    <mergeCell ref="J703:J704"/>
    <mergeCell ref="O703:O704"/>
    <mergeCell ref="Q703:Q704"/>
    <mergeCell ref="R703:R704"/>
    <mergeCell ref="S703:S704"/>
    <mergeCell ref="T703:T704"/>
    <mergeCell ref="U703:U704"/>
    <mergeCell ref="W703:W704"/>
    <mergeCell ref="A705:A706"/>
    <mergeCell ref="B705:B706"/>
    <mergeCell ref="C705:C706"/>
    <mergeCell ref="D705:D706"/>
    <mergeCell ref="E705:E706"/>
    <mergeCell ref="F705:F706"/>
    <mergeCell ref="G705:G706"/>
    <mergeCell ref="H705:H706"/>
    <mergeCell ref="I705:I706"/>
    <mergeCell ref="J705:J706"/>
    <mergeCell ref="O705:O706"/>
    <mergeCell ref="Q705:Q706"/>
    <mergeCell ref="R705:R706"/>
    <mergeCell ref="S705:S706"/>
    <mergeCell ref="T705:T706"/>
    <mergeCell ref="U705:U706"/>
    <mergeCell ref="V703:V704"/>
    <mergeCell ref="V705:V706"/>
    <mergeCell ref="A699:A700"/>
    <mergeCell ref="B699:B700"/>
    <mergeCell ref="C699:C700"/>
    <mergeCell ref="D699:D700"/>
    <mergeCell ref="E699:E700"/>
    <mergeCell ref="F699:F700"/>
    <mergeCell ref="G699:G700"/>
    <mergeCell ref="H699:H700"/>
    <mergeCell ref="I699:I700"/>
    <mergeCell ref="J699:J700"/>
    <mergeCell ref="O699:O700"/>
    <mergeCell ref="Q699:Q700"/>
    <mergeCell ref="R699:R700"/>
    <mergeCell ref="S699:S700"/>
    <mergeCell ref="T699:T700"/>
    <mergeCell ref="U699:U700"/>
    <mergeCell ref="W699:W700"/>
    <mergeCell ref="A701:A702"/>
    <mergeCell ref="B701:B702"/>
    <mergeCell ref="C701:C702"/>
    <mergeCell ref="D701:D702"/>
    <mergeCell ref="E701:E702"/>
    <mergeCell ref="F701:F702"/>
    <mergeCell ref="G701:G702"/>
    <mergeCell ref="H701:H702"/>
    <mergeCell ref="I701:I702"/>
    <mergeCell ref="J701:J702"/>
    <mergeCell ref="O701:O702"/>
    <mergeCell ref="Q701:Q702"/>
    <mergeCell ref="R701:R702"/>
    <mergeCell ref="S701:S702"/>
    <mergeCell ref="T701:T702"/>
    <mergeCell ref="U701:U702"/>
    <mergeCell ref="W701:W702"/>
    <mergeCell ref="V699:V700"/>
    <mergeCell ref="V701:V702"/>
    <mergeCell ref="A695:A696"/>
    <mergeCell ref="B695:B696"/>
    <mergeCell ref="C695:C696"/>
    <mergeCell ref="D695:D696"/>
    <mergeCell ref="E695:E696"/>
    <mergeCell ref="F695:F696"/>
    <mergeCell ref="G695:G696"/>
    <mergeCell ref="H695:H696"/>
    <mergeCell ref="I695:I696"/>
    <mergeCell ref="J695:J696"/>
    <mergeCell ref="O695:O696"/>
    <mergeCell ref="Q695:Q696"/>
    <mergeCell ref="R695:R696"/>
    <mergeCell ref="S695:S696"/>
    <mergeCell ref="T695:T696"/>
    <mergeCell ref="U695:U696"/>
    <mergeCell ref="W695:W696"/>
    <mergeCell ref="A697:A698"/>
    <mergeCell ref="B697:B698"/>
    <mergeCell ref="C697:C698"/>
    <mergeCell ref="D697:D698"/>
    <mergeCell ref="E697:E698"/>
    <mergeCell ref="F697:F698"/>
    <mergeCell ref="G697:G698"/>
    <mergeCell ref="H697:H698"/>
    <mergeCell ref="I697:I698"/>
    <mergeCell ref="J697:J698"/>
    <mergeCell ref="O697:O698"/>
    <mergeCell ref="Q697:Q698"/>
    <mergeCell ref="R697:R698"/>
    <mergeCell ref="S697:S698"/>
    <mergeCell ref="T697:T698"/>
    <mergeCell ref="U697:U698"/>
    <mergeCell ref="W697:W698"/>
    <mergeCell ref="V695:V696"/>
    <mergeCell ref="V697:V698"/>
    <mergeCell ref="A691:A692"/>
    <mergeCell ref="B691:B692"/>
    <mergeCell ref="C691:C692"/>
    <mergeCell ref="D691:D692"/>
    <mergeCell ref="E691:E692"/>
    <mergeCell ref="F691:F692"/>
    <mergeCell ref="G691:G692"/>
    <mergeCell ref="H691:H692"/>
    <mergeCell ref="I691:I692"/>
    <mergeCell ref="J691:J692"/>
    <mergeCell ref="O691:O692"/>
    <mergeCell ref="Q691:Q692"/>
    <mergeCell ref="R691:R692"/>
    <mergeCell ref="S691:S692"/>
    <mergeCell ref="T691:T692"/>
    <mergeCell ref="U691:U692"/>
    <mergeCell ref="A693:A694"/>
    <mergeCell ref="B693:B694"/>
    <mergeCell ref="C693:C694"/>
    <mergeCell ref="D693:D694"/>
    <mergeCell ref="E693:E694"/>
    <mergeCell ref="F693:F694"/>
    <mergeCell ref="G693:G694"/>
    <mergeCell ref="H693:H694"/>
    <mergeCell ref="I693:I694"/>
    <mergeCell ref="J693:J694"/>
    <mergeCell ref="O693:O694"/>
    <mergeCell ref="Q693:Q694"/>
    <mergeCell ref="R693:R694"/>
    <mergeCell ref="S693:S694"/>
    <mergeCell ref="T693:T694"/>
    <mergeCell ref="U693:U694"/>
    <mergeCell ref="W693:W694"/>
    <mergeCell ref="V691:V692"/>
    <mergeCell ref="V693:V694"/>
    <mergeCell ref="A687:A688"/>
    <mergeCell ref="B687:B688"/>
    <mergeCell ref="C687:C688"/>
    <mergeCell ref="D687:D688"/>
    <mergeCell ref="E687:E688"/>
    <mergeCell ref="F687:F688"/>
    <mergeCell ref="G687:G688"/>
    <mergeCell ref="H687:H688"/>
    <mergeCell ref="I687:I688"/>
    <mergeCell ref="J687:J688"/>
    <mergeCell ref="O687:O688"/>
    <mergeCell ref="Q687:Q688"/>
    <mergeCell ref="R687:R688"/>
    <mergeCell ref="S687:S688"/>
    <mergeCell ref="T687:T688"/>
    <mergeCell ref="U687:U688"/>
    <mergeCell ref="W687:W688"/>
    <mergeCell ref="A689:A690"/>
    <mergeCell ref="B689:B690"/>
    <mergeCell ref="C689:C690"/>
    <mergeCell ref="D689:D690"/>
    <mergeCell ref="E689:E690"/>
    <mergeCell ref="F689:F690"/>
    <mergeCell ref="G689:G690"/>
    <mergeCell ref="H689:H690"/>
    <mergeCell ref="I689:I690"/>
    <mergeCell ref="J689:J690"/>
    <mergeCell ref="O689:O690"/>
    <mergeCell ref="Q689:Q690"/>
    <mergeCell ref="R689:R690"/>
    <mergeCell ref="S689:S690"/>
    <mergeCell ref="T689:T690"/>
    <mergeCell ref="U689:U690"/>
    <mergeCell ref="V687:V688"/>
    <mergeCell ref="V689:V690"/>
    <mergeCell ref="W681:W682"/>
    <mergeCell ref="A683:A684"/>
    <mergeCell ref="B683:B684"/>
    <mergeCell ref="C683:C684"/>
    <mergeCell ref="D683:D684"/>
    <mergeCell ref="E683:E684"/>
    <mergeCell ref="F683:F684"/>
    <mergeCell ref="G683:G684"/>
    <mergeCell ref="H683:H684"/>
    <mergeCell ref="I683:I684"/>
    <mergeCell ref="J683:J684"/>
    <mergeCell ref="O683:O684"/>
    <mergeCell ref="Q683:Q684"/>
    <mergeCell ref="R683:R684"/>
    <mergeCell ref="S683:S684"/>
    <mergeCell ref="T683:T684"/>
    <mergeCell ref="U683:U684"/>
    <mergeCell ref="W683:W684"/>
    <mergeCell ref="A685:A686"/>
    <mergeCell ref="B685:B686"/>
    <mergeCell ref="C685:C686"/>
    <mergeCell ref="D685:D686"/>
    <mergeCell ref="E685:E686"/>
    <mergeCell ref="F685:F686"/>
    <mergeCell ref="G685:G686"/>
    <mergeCell ref="H685:H686"/>
    <mergeCell ref="I685:I686"/>
    <mergeCell ref="J685:J686"/>
    <mergeCell ref="O685:O686"/>
    <mergeCell ref="Q685:Q686"/>
    <mergeCell ref="R685:R686"/>
    <mergeCell ref="S685:S686"/>
    <mergeCell ref="T685:T686"/>
    <mergeCell ref="U685:U686"/>
    <mergeCell ref="W685:W686"/>
    <mergeCell ref="V683:V684"/>
    <mergeCell ref="V685:V686"/>
    <mergeCell ref="A677:A678"/>
    <mergeCell ref="B677:B678"/>
    <mergeCell ref="C677:C678"/>
    <mergeCell ref="D677:D678"/>
    <mergeCell ref="E677:E678"/>
    <mergeCell ref="F677:F678"/>
    <mergeCell ref="G677:G678"/>
    <mergeCell ref="H677:H678"/>
    <mergeCell ref="I677:I678"/>
    <mergeCell ref="J677:J678"/>
    <mergeCell ref="O677:O678"/>
    <mergeCell ref="Q677:Q678"/>
    <mergeCell ref="R677:R678"/>
    <mergeCell ref="S677:S678"/>
    <mergeCell ref="T677:T678"/>
    <mergeCell ref="U677:U678"/>
    <mergeCell ref="A679:A680"/>
    <mergeCell ref="B679:B680"/>
    <mergeCell ref="C679:C680"/>
    <mergeCell ref="D679:D680"/>
    <mergeCell ref="E679:E680"/>
    <mergeCell ref="F679:F680"/>
    <mergeCell ref="G679:G680"/>
    <mergeCell ref="H679:H680"/>
    <mergeCell ref="I679:I680"/>
    <mergeCell ref="J679:J680"/>
    <mergeCell ref="O679:O680"/>
    <mergeCell ref="Q679:Q680"/>
    <mergeCell ref="R679:R680"/>
    <mergeCell ref="S679:S680"/>
    <mergeCell ref="T679:T680"/>
    <mergeCell ref="U679:U680"/>
    <mergeCell ref="A681:A682"/>
    <mergeCell ref="B681:B682"/>
    <mergeCell ref="C681:C682"/>
    <mergeCell ref="D681:D682"/>
    <mergeCell ref="E681:E682"/>
    <mergeCell ref="F681:F682"/>
    <mergeCell ref="G681:G682"/>
    <mergeCell ref="H681:H682"/>
    <mergeCell ref="I681:I682"/>
    <mergeCell ref="J681:J682"/>
    <mergeCell ref="O681:O682"/>
    <mergeCell ref="Q681:Q682"/>
    <mergeCell ref="R681:R682"/>
    <mergeCell ref="S681:S682"/>
    <mergeCell ref="T681:T682"/>
    <mergeCell ref="U681:U682"/>
    <mergeCell ref="A673:A674"/>
    <mergeCell ref="B673:B674"/>
    <mergeCell ref="C673:C674"/>
    <mergeCell ref="D673:D674"/>
    <mergeCell ref="E673:E674"/>
    <mergeCell ref="F673:F674"/>
    <mergeCell ref="G673:G674"/>
    <mergeCell ref="H673:H674"/>
    <mergeCell ref="I673:I674"/>
    <mergeCell ref="J673:J674"/>
    <mergeCell ref="O673:O674"/>
    <mergeCell ref="Q673:Q674"/>
    <mergeCell ref="R673:R674"/>
    <mergeCell ref="S673:S674"/>
    <mergeCell ref="T673:T674"/>
    <mergeCell ref="U673:U674"/>
    <mergeCell ref="W673:W674"/>
    <mergeCell ref="A675:A676"/>
    <mergeCell ref="B675:B676"/>
    <mergeCell ref="C675:C676"/>
    <mergeCell ref="D675:D676"/>
    <mergeCell ref="E675:E676"/>
    <mergeCell ref="F675:F676"/>
    <mergeCell ref="G675:G676"/>
    <mergeCell ref="H675:H676"/>
    <mergeCell ref="I675:I676"/>
    <mergeCell ref="J675:J676"/>
    <mergeCell ref="O675:O676"/>
    <mergeCell ref="Q675:Q676"/>
    <mergeCell ref="R675:R676"/>
    <mergeCell ref="S675:S676"/>
    <mergeCell ref="T675:T676"/>
    <mergeCell ref="U675:U676"/>
    <mergeCell ref="V673:V674"/>
    <mergeCell ref="V675:V676"/>
    <mergeCell ref="A669:A670"/>
    <mergeCell ref="B669:B670"/>
    <mergeCell ref="C669:C670"/>
    <mergeCell ref="D669:D670"/>
    <mergeCell ref="E669:E670"/>
    <mergeCell ref="F669:F670"/>
    <mergeCell ref="G669:G670"/>
    <mergeCell ref="H669:H670"/>
    <mergeCell ref="I669:I670"/>
    <mergeCell ref="J669:J670"/>
    <mergeCell ref="O669:O670"/>
    <mergeCell ref="Q669:Q670"/>
    <mergeCell ref="R669:R670"/>
    <mergeCell ref="S669:S670"/>
    <mergeCell ref="T669:T670"/>
    <mergeCell ref="U669:U670"/>
    <mergeCell ref="W669:W670"/>
    <mergeCell ref="A671:A672"/>
    <mergeCell ref="B671:B672"/>
    <mergeCell ref="C671:C672"/>
    <mergeCell ref="D671:D672"/>
    <mergeCell ref="E671:E672"/>
    <mergeCell ref="F671:F672"/>
    <mergeCell ref="G671:G672"/>
    <mergeCell ref="H671:H672"/>
    <mergeCell ref="I671:I672"/>
    <mergeCell ref="J671:J672"/>
    <mergeCell ref="O671:O672"/>
    <mergeCell ref="Q671:Q672"/>
    <mergeCell ref="R671:R672"/>
    <mergeCell ref="S671:S672"/>
    <mergeCell ref="T671:T672"/>
    <mergeCell ref="U671:U672"/>
    <mergeCell ref="W671:W672"/>
    <mergeCell ref="P669:P670"/>
    <mergeCell ref="V669:V670"/>
    <mergeCell ref="V671:V672"/>
    <mergeCell ref="A665:A666"/>
    <mergeCell ref="B665:B666"/>
    <mergeCell ref="C665:C666"/>
    <mergeCell ref="D665:D666"/>
    <mergeCell ref="E665:E666"/>
    <mergeCell ref="F665:F666"/>
    <mergeCell ref="G665:G666"/>
    <mergeCell ref="H665:H666"/>
    <mergeCell ref="I665:I666"/>
    <mergeCell ref="J665:J666"/>
    <mergeCell ref="O665:O666"/>
    <mergeCell ref="Q665:Q666"/>
    <mergeCell ref="R665:R666"/>
    <mergeCell ref="S665:S666"/>
    <mergeCell ref="T665:T666"/>
    <mergeCell ref="U665:U666"/>
    <mergeCell ref="W665:W666"/>
    <mergeCell ref="A667:A668"/>
    <mergeCell ref="B667:B668"/>
    <mergeCell ref="C667:C668"/>
    <mergeCell ref="D667:D668"/>
    <mergeCell ref="E667:E668"/>
    <mergeCell ref="F667:F668"/>
    <mergeCell ref="G667:G668"/>
    <mergeCell ref="H667:H668"/>
    <mergeCell ref="I667:I668"/>
    <mergeCell ref="J667:J668"/>
    <mergeCell ref="O667:O668"/>
    <mergeCell ref="Q667:Q668"/>
    <mergeCell ref="R667:R668"/>
    <mergeCell ref="S667:S668"/>
    <mergeCell ref="T667:T668"/>
    <mergeCell ref="U667:U668"/>
    <mergeCell ref="W667:W668"/>
    <mergeCell ref="V665:V666"/>
    <mergeCell ref="V667:V668"/>
    <mergeCell ref="A661:A662"/>
    <mergeCell ref="B661:B662"/>
    <mergeCell ref="C661:C662"/>
    <mergeCell ref="D661:D662"/>
    <mergeCell ref="E661:E662"/>
    <mergeCell ref="F661:F662"/>
    <mergeCell ref="G661:G662"/>
    <mergeCell ref="H661:H662"/>
    <mergeCell ref="I661:I662"/>
    <mergeCell ref="J661:J662"/>
    <mergeCell ref="O661:O662"/>
    <mergeCell ref="Q661:Q662"/>
    <mergeCell ref="R661:R662"/>
    <mergeCell ref="S661:S662"/>
    <mergeCell ref="T661:T662"/>
    <mergeCell ref="U661:U662"/>
    <mergeCell ref="W661:W662"/>
    <mergeCell ref="A663:A664"/>
    <mergeCell ref="B663:B664"/>
    <mergeCell ref="C663:C664"/>
    <mergeCell ref="D663:D664"/>
    <mergeCell ref="E663:E664"/>
    <mergeCell ref="F663:F664"/>
    <mergeCell ref="G663:G664"/>
    <mergeCell ref="H663:H664"/>
    <mergeCell ref="I663:I664"/>
    <mergeCell ref="J663:J664"/>
    <mergeCell ref="O663:O664"/>
    <mergeCell ref="Q663:Q664"/>
    <mergeCell ref="R663:R664"/>
    <mergeCell ref="S663:S664"/>
    <mergeCell ref="T663:T664"/>
    <mergeCell ref="U663:U664"/>
    <mergeCell ref="W663:W664"/>
    <mergeCell ref="P663:P664"/>
    <mergeCell ref="V661:V662"/>
    <mergeCell ref="V663:V664"/>
    <mergeCell ref="A657:A658"/>
    <mergeCell ref="B657:B658"/>
    <mergeCell ref="C657:C658"/>
    <mergeCell ref="D657:D658"/>
    <mergeCell ref="E657:E658"/>
    <mergeCell ref="F657:F658"/>
    <mergeCell ref="G657:G658"/>
    <mergeCell ref="H657:H658"/>
    <mergeCell ref="I657:I658"/>
    <mergeCell ref="J657:J658"/>
    <mergeCell ref="O657:O658"/>
    <mergeCell ref="Q657:Q658"/>
    <mergeCell ref="R657:R658"/>
    <mergeCell ref="S657:S658"/>
    <mergeCell ref="T657:T658"/>
    <mergeCell ref="U657:U658"/>
    <mergeCell ref="W657:W658"/>
    <mergeCell ref="A659:A660"/>
    <mergeCell ref="B659:B660"/>
    <mergeCell ref="C659:C660"/>
    <mergeCell ref="D659:D660"/>
    <mergeCell ref="E659:E660"/>
    <mergeCell ref="F659:F660"/>
    <mergeCell ref="G659:G660"/>
    <mergeCell ref="H659:H660"/>
    <mergeCell ref="I659:I660"/>
    <mergeCell ref="J659:J660"/>
    <mergeCell ref="O659:O660"/>
    <mergeCell ref="Q659:Q660"/>
    <mergeCell ref="R659:R660"/>
    <mergeCell ref="S659:S660"/>
    <mergeCell ref="T659:T660"/>
    <mergeCell ref="U659:U660"/>
    <mergeCell ref="W659:W660"/>
    <mergeCell ref="V657:V658"/>
    <mergeCell ref="V659:V660"/>
    <mergeCell ref="A653:A654"/>
    <mergeCell ref="B653:B654"/>
    <mergeCell ref="C653:C654"/>
    <mergeCell ref="D653:D654"/>
    <mergeCell ref="E653:E654"/>
    <mergeCell ref="F653:F654"/>
    <mergeCell ref="G653:G654"/>
    <mergeCell ref="H653:H654"/>
    <mergeCell ref="I653:I654"/>
    <mergeCell ref="J653:J654"/>
    <mergeCell ref="O653:O654"/>
    <mergeCell ref="Q653:Q654"/>
    <mergeCell ref="R653:R654"/>
    <mergeCell ref="S653:S654"/>
    <mergeCell ref="T653:T654"/>
    <mergeCell ref="U653:U654"/>
    <mergeCell ref="W653:W654"/>
    <mergeCell ref="A655:A656"/>
    <mergeCell ref="B655:B656"/>
    <mergeCell ref="C655:C656"/>
    <mergeCell ref="D655:D656"/>
    <mergeCell ref="E655:E656"/>
    <mergeCell ref="F655:F656"/>
    <mergeCell ref="G655:G656"/>
    <mergeCell ref="H655:H656"/>
    <mergeCell ref="I655:I656"/>
    <mergeCell ref="J655:J656"/>
    <mergeCell ref="O655:O656"/>
    <mergeCell ref="Q655:Q656"/>
    <mergeCell ref="R655:R656"/>
    <mergeCell ref="S655:S656"/>
    <mergeCell ref="T655:T656"/>
    <mergeCell ref="U655:U656"/>
    <mergeCell ref="W655:W656"/>
    <mergeCell ref="V653:V654"/>
    <mergeCell ref="V655:V656"/>
    <mergeCell ref="A649:A650"/>
    <mergeCell ref="B649:B650"/>
    <mergeCell ref="C649:C650"/>
    <mergeCell ref="D649:D650"/>
    <mergeCell ref="E649:E650"/>
    <mergeCell ref="F649:F650"/>
    <mergeCell ref="G649:G650"/>
    <mergeCell ref="H649:H650"/>
    <mergeCell ref="I649:I650"/>
    <mergeCell ref="J649:J650"/>
    <mergeCell ref="O649:O650"/>
    <mergeCell ref="Q649:Q650"/>
    <mergeCell ref="R649:R650"/>
    <mergeCell ref="S649:S650"/>
    <mergeCell ref="T649:T650"/>
    <mergeCell ref="U649:U650"/>
    <mergeCell ref="W649:W650"/>
    <mergeCell ref="A651:A652"/>
    <mergeCell ref="B651:B652"/>
    <mergeCell ref="C651:C652"/>
    <mergeCell ref="D651:D652"/>
    <mergeCell ref="E651:E652"/>
    <mergeCell ref="F651:F652"/>
    <mergeCell ref="G651:G652"/>
    <mergeCell ref="H651:H652"/>
    <mergeCell ref="I651:I652"/>
    <mergeCell ref="J651:J652"/>
    <mergeCell ref="O651:O652"/>
    <mergeCell ref="Q651:Q652"/>
    <mergeCell ref="R651:R652"/>
    <mergeCell ref="S651:S652"/>
    <mergeCell ref="T651:T652"/>
    <mergeCell ref="U651:U652"/>
    <mergeCell ref="W651:W652"/>
    <mergeCell ref="P651:P652"/>
    <mergeCell ref="V649:V650"/>
    <mergeCell ref="V651:V652"/>
    <mergeCell ref="A645:A646"/>
    <mergeCell ref="B645:B646"/>
    <mergeCell ref="C645:C646"/>
    <mergeCell ref="D645:D646"/>
    <mergeCell ref="E645:E646"/>
    <mergeCell ref="F645:F646"/>
    <mergeCell ref="G645:G646"/>
    <mergeCell ref="H645:H646"/>
    <mergeCell ref="I645:I646"/>
    <mergeCell ref="J645:J646"/>
    <mergeCell ref="O645:O646"/>
    <mergeCell ref="Q645:Q646"/>
    <mergeCell ref="R645:R646"/>
    <mergeCell ref="S645:S646"/>
    <mergeCell ref="T645:T646"/>
    <mergeCell ref="U645:U646"/>
    <mergeCell ref="W645:W646"/>
    <mergeCell ref="A647:A648"/>
    <mergeCell ref="B647:B648"/>
    <mergeCell ref="C647:C648"/>
    <mergeCell ref="D647:D648"/>
    <mergeCell ref="E647:E648"/>
    <mergeCell ref="F647:F648"/>
    <mergeCell ref="G647:G648"/>
    <mergeCell ref="H647:H648"/>
    <mergeCell ref="I647:I648"/>
    <mergeCell ref="J647:J648"/>
    <mergeCell ref="O647:O648"/>
    <mergeCell ref="Q647:Q648"/>
    <mergeCell ref="R647:R648"/>
    <mergeCell ref="S647:S648"/>
    <mergeCell ref="T647:T648"/>
    <mergeCell ref="U647:U648"/>
    <mergeCell ref="W647:W648"/>
    <mergeCell ref="P647:P648"/>
    <mergeCell ref="V645:V646"/>
    <mergeCell ref="V647:V648"/>
    <mergeCell ref="A641:A642"/>
    <mergeCell ref="B641:B642"/>
    <mergeCell ref="C641:C642"/>
    <mergeCell ref="D641:D642"/>
    <mergeCell ref="E641:E642"/>
    <mergeCell ref="F641:F642"/>
    <mergeCell ref="G641:G642"/>
    <mergeCell ref="H641:H642"/>
    <mergeCell ref="I641:I642"/>
    <mergeCell ref="J641:J642"/>
    <mergeCell ref="O641:O642"/>
    <mergeCell ref="Q641:Q642"/>
    <mergeCell ref="R641:R642"/>
    <mergeCell ref="S641:S642"/>
    <mergeCell ref="T641:T642"/>
    <mergeCell ref="U641:U642"/>
    <mergeCell ref="W641:W642"/>
    <mergeCell ref="A643:A644"/>
    <mergeCell ref="B643:B644"/>
    <mergeCell ref="C643:C644"/>
    <mergeCell ref="D643:D644"/>
    <mergeCell ref="E643:E644"/>
    <mergeCell ref="F643:F644"/>
    <mergeCell ref="G643:G644"/>
    <mergeCell ref="H643:H644"/>
    <mergeCell ref="I643:I644"/>
    <mergeCell ref="J643:J644"/>
    <mergeCell ref="O643:O644"/>
    <mergeCell ref="Q643:Q644"/>
    <mergeCell ref="R643:R644"/>
    <mergeCell ref="S643:S644"/>
    <mergeCell ref="T643:T644"/>
    <mergeCell ref="U643:U644"/>
    <mergeCell ref="W643:W644"/>
    <mergeCell ref="P643:P644"/>
    <mergeCell ref="V641:V642"/>
    <mergeCell ref="V643:V644"/>
    <mergeCell ref="A637:A638"/>
    <mergeCell ref="B637:B638"/>
    <mergeCell ref="C637:C638"/>
    <mergeCell ref="D637:D638"/>
    <mergeCell ref="E637:E638"/>
    <mergeCell ref="F637:F638"/>
    <mergeCell ref="G637:G638"/>
    <mergeCell ref="H637:H638"/>
    <mergeCell ref="I637:I638"/>
    <mergeCell ref="J637:J638"/>
    <mergeCell ref="O637:O638"/>
    <mergeCell ref="Q637:Q638"/>
    <mergeCell ref="R637:R638"/>
    <mergeCell ref="S637:S638"/>
    <mergeCell ref="T637:T638"/>
    <mergeCell ref="U637:U638"/>
    <mergeCell ref="W637:W638"/>
    <mergeCell ref="A639:A640"/>
    <mergeCell ref="B639:B640"/>
    <mergeCell ref="C639:C640"/>
    <mergeCell ref="D639:D640"/>
    <mergeCell ref="E639:E640"/>
    <mergeCell ref="F639:F640"/>
    <mergeCell ref="G639:G640"/>
    <mergeCell ref="H639:H640"/>
    <mergeCell ref="I639:I640"/>
    <mergeCell ref="J639:J640"/>
    <mergeCell ref="O639:O640"/>
    <mergeCell ref="Q639:Q640"/>
    <mergeCell ref="R639:R640"/>
    <mergeCell ref="S639:S640"/>
    <mergeCell ref="T639:T640"/>
    <mergeCell ref="U639:U640"/>
    <mergeCell ref="W639:W640"/>
    <mergeCell ref="P639:P640"/>
    <mergeCell ref="V637:V638"/>
    <mergeCell ref="V639:V640"/>
    <mergeCell ref="A633:A634"/>
    <mergeCell ref="B633:B634"/>
    <mergeCell ref="C633:C634"/>
    <mergeCell ref="D633:D634"/>
    <mergeCell ref="E633:E634"/>
    <mergeCell ref="F633:F634"/>
    <mergeCell ref="G633:G634"/>
    <mergeCell ref="H633:H634"/>
    <mergeCell ref="I633:I634"/>
    <mergeCell ref="J633:J634"/>
    <mergeCell ref="O633:O634"/>
    <mergeCell ref="Q633:Q634"/>
    <mergeCell ref="R633:R634"/>
    <mergeCell ref="S633:S634"/>
    <mergeCell ref="T633:T634"/>
    <mergeCell ref="U633:U634"/>
    <mergeCell ref="W633:W634"/>
    <mergeCell ref="A635:A636"/>
    <mergeCell ref="B635:B636"/>
    <mergeCell ref="C635:C636"/>
    <mergeCell ref="D635:D636"/>
    <mergeCell ref="E635:E636"/>
    <mergeCell ref="F635:F636"/>
    <mergeCell ref="G635:G636"/>
    <mergeCell ref="H635:H636"/>
    <mergeCell ref="I635:I636"/>
    <mergeCell ref="J635:J636"/>
    <mergeCell ref="O635:O636"/>
    <mergeCell ref="Q635:Q636"/>
    <mergeCell ref="R635:R636"/>
    <mergeCell ref="S635:S636"/>
    <mergeCell ref="T635:T636"/>
    <mergeCell ref="U635:U636"/>
    <mergeCell ref="W635:W636"/>
    <mergeCell ref="P635:P636"/>
    <mergeCell ref="P633:P634"/>
    <mergeCell ref="V633:V634"/>
    <mergeCell ref="V635:V636"/>
    <mergeCell ref="A629:A630"/>
    <mergeCell ref="B629:B630"/>
    <mergeCell ref="C629:C630"/>
    <mergeCell ref="D629:D630"/>
    <mergeCell ref="E629:E630"/>
    <mergeCell ref="F629:F630"/>
    <mergeCell ref="G629:G630"/>
    <mergeCell ref="H629:H630"/>
    <mergeCell ref="I629:I630"/>
    <mergeCell ref="J629:J630"/>
    <mergeCell ref="O629:O630"/>
    <mergeCell ref="Q629:Q630"/>
    <mergeCell ref="R629:R630"/>
    <mergeCell ref="S629:S630"/>
    <mergeCell ref="T629:T630"/>
    <mergeCell ref="U629:U630"/>
    <mergeCell ref="W629:W630"/>
    <mergeCell ref="A631:A632"/>
    <mergeCell ref="B631:B632"/>
    <mergeCell ref="C631:C632"/>
    <mergeCell ref="D631:D632"/>
    <mergeCell ref="E631:E632"/>
    <mergeCell ref="F631:F632"/>
    <mergeCell ref="G631:G632"/>
    <mergeCell ref="H631:H632"/>
    <mergeCell ref="I631:I632"/>
    <mergeCell ref="J631:J632"/>
    <mergeCell ref="O631:O632"/>
    <mergeCell ref="Q631:Q632"/>
    <mergeCell ref="R631:R632"/>
    <mergeCell ref="S631:S632"/>
    <mergeCell ref="T631:T632"/>
    <mergeCell ref="U631:U632"/>
    <mergeCell ref="W631:W632"/>
    <mergeCell ref="V629:V630"/>
    <mergeCell ref="V631:V632"/>
    <mergeCell ref="A625:A626"/>
    <mergeCell ref="B625:B626"/>
    <mergeCell ref="C625:C626"/>
    <mergeCell ref="D625:D626"/>
    <mergeCell ref="E625:E626"/>
    <mergeCell ref="F625:F626"/>
    <mergeCell ref="G625:G626"/>
    <mergeCell ref="H625:H626"/>
    <mergeCell ref="I625:I626"/>
    <mergeCell ref="J625:J626"/>
    <mergeCell ref="O625:O626"/>
    <mergeCell ref="Q625:Q626"/>
    <mergeCell ref="R625:R626"/>
    <mergeCell ref="S625:S626"/>
    <mergeCell ref="T625:T626"/>
    <mergeCell ref="U625:U626"/>
    <mergeCell ref="W625:W626"/>
    <mergeCell ref="A627:A628"/>
    <mergeCell ref="B627:B628"/>
    <mergeCell ref="C627:C628"/>
    <mergeCell ref="D627:D628"/>
    <mergeCell ref="E627:E628"/>
    <mergeCell ref="F627:F628"/>
    <mergeCell ref="G627:G628"/>
    <mergeCell ref="H627:H628"/>
    <mergeCell ref="I627:I628"/>
    <mergeCell ref="J627:J628"/>
    <mergeCell ref="O627:O628"/>
    <mergeCell ref="Q627:Q628"/>
    <mergeCell ref="R627:R628"/>
    <mergeCell ref="S627:S628"/>
    <mergeCell ref="T627:T628"/>
    <mergeCell ref="U627:U628"/>
    <mergeCell ref="W627:W628"/>
    <mergeCell ref="V625:V626"/>
    <mergeCell ref="V627:V628"/>
    <mergeCell ref="A621:A622"/>
    <mergeCell ref="B621:B622"/>
    <mergeCell ref="C621:C622"/>
    <mergeCell ref="D621:D622"/>
    <mergeCell ref="E621:E622"/>
    <mergeCell ref="F621:F622"/>
    <mergeCell ref="G621:G622"/>
    <mergeCell ref="H621:H622"/>
    <mergeCell ref="I621:I622"/>
    <mergeCell ref="J621:J622"/>
    <mergeCell ref="O621:O622"/>
    <mergeCell ref="Q621:Q622"/>
    <mergeCell ref="R621:R622"/>
    <mergeCell ref="S621:S622"/>
    <mergeCell ref="T621:T622"/>
    <mergeCell ref="U621:U622"/>
    <mergeCell ref="W621:W622"/>
    <mergeCell ref="A623:A624"/>
    <mergeCell ref="B623:B624"/>
    <mergeCell ref="C623:C624"/>
    <mergeCell ref="D623:D624"/>
    <mergeCell ref="E623:E624"/>
    <mergeCell ref="F623:F624"/>
    <mergeCell ref="G623:G624"/>
    <mergeCell ref="H623:H624"/>
    <mergeCell ref="I623:I624"/>
    <mergeCell ref="J623:J624"/>
    <mergeCell ref="O623:O624"/>
    <mergeCell ref="Q623:Q624"/>
    <mergeCell ref="R623:R624"/>
    <mergeCell ref="S623:S624"/>
    <mergeCell ref="T623:T624"/>
    <mergeCell ref="U623:U624"/>
    <mergeCell ref="W623:W624"/>
    <mergeCell ref="V621:V622"/>
    <mergeCell ref="V623:V624"/>
    <mergeCell ref="A617:A618"/>
    <mergeCell ref="B617:B618"/>
    <mergeCell ref="C617:C618"/>
    <mergeCell ref="D617:D618"/>
    <mergeCell ref="E617:E618"/>
    <mergeCell ref="F617:F618"/>
    <mergeCell ref="G617:G618"/>
    <mergeCell ref="H617:H618"/>
    <mergeCell ref="I617:I618"/>
    <mergeCell ref="J617:J618"/>
    <mergeCell ref="O617:O618"/>
    <mergeCell ref="Q617:Q618"/>
    <mergeCell ref="R617:R618"/>
    <mergeCell ref="S617:S618"/>
    <mergeCell ref="T617:T618"/>
    <mergeCell ref="U617:U618"/>
    <mergeCell ref="W617:W618"/>
    <mergeCell ref="A619:A620"/>
    <mergeCell ref="B619:B620"/>
    <mergeCell ref="C619:C620"/>
    <mergeCell ref="D619:D620"/>
    <mergeCell ref="E619:E620"/>
    <mergeCell ref="F619:F620"/>
    <mergeCell ref="G619:G620"/>
    <mergeCell ref="H619:H620"/>
    <mergeCell ref="I619:I620"/>
    <mergeCell ref="J619:J620"/>
    <mergeCell ref="O619:O620"/>
    <mergeCell ref="Q619:Q620"/>
    <mergeCell ref="R619:R620"/>
    <mergeCell ref="S619:S620"/>
    <mergeCell ref="T619:T620"/>
    <mergeCell ref="U619:U620"/>
    <mergeCell ref="V617:V618"/>
    <mergeCell ref="V619:V620"/>
    <mergeCell ref="A613:A614"/>
    <mergeCell ref="B613:B614"/>
    <mergeCell ref="C613:C614"/>
    <mergeCell ref="D613:D614"/>
    <mergeCell ref="E613:E614"/>
    <mergeCell ref="F613:F614"/>
    <mergeCell ref="G613:G614"/>
    <mergeCell ref="H613:H614"/>
    <mergeCell ref="I613:I614"/>
    <mergeCell ref="J613:J614"/>
    <mergeCell ref="O613:O614"/>
    <mergeCell ref="Q613:Q614"/>
    <mergeCell ref="R613:R614"/>
    <mergeCell ref="S613:S614"/>
    <mergeCell ref="T613:T614"/>
    <mergeCell ref="U613:U614"/>
    <mergeCell ref="W613:W614"/>
    <mergeCell ref="A615:A616"/>
    <mergeCell ref="B615:B616"/>
    <mergeCell ref="C615:C616"/>
    <mergeCell ref="D615:D616"/>
    <mergeCell ref="E615:E616"/>
    <mergeCell ref="F615:F616"/>
    <mergeCell ref="G615:G616"/>
    <mergeCell ref="H615:H616"/>
    <mergeCell ref="I615:I616"/>
    <mergeCell ref="J615:J616"/>
    <mergeCell ref="O615:O616"/>
    <mergeCell ref="Q615:Q616"/>
    <mergeCell ref="R615:R616"/>
    <mergeCell ref="S615:S616"/>
    <mergeCell ref="T615:T616"/>
    <mergeCell ref="U615:U616"/>
    <mergeCell ref="W615:W616"/>
    <mergeCell ref="P613:P614"/>
    <mergeCell ref="V613:V614"/>
    <mergeCell ref="V615:V616"/>
    <mergeCell ref="A609:A610"/>
    <mergeCell ref="B609:B610"/>
    <mergeCell ref="C609:C610"/>
    <mergeCell ref="D609:D610"/>
    <mergeCell ref="E609:E610"/>
    <mergeCell ref="F609:F610"/>
    <mergeCell ref="G609:G610"/>
    <mergeCell ref="H609:H610"/>
    <mergeCell ref="I609:I610"/>
    <mergeCell ref="J609:J610"/>
    <mergeCell ref="O609:O610"/>
    <mergeCell ref="Q609:Q610"/>
    <mergeCell ref="R609:R610"/>
    <mergeCell ref="S609:S610"/>
    <mergeCell ref="T609:T610"/>
    <mergeCell ref="U609:U610"/>
    <mergeCell ref="W609:W610"/>
    <mergeCell ref="A611:A612"/>
    <mergeCell ref="B611:B612"/>
    <mergeCell ref="C611:C612"/>
    <mergeCell ref="D611:D612"/>
    <mergeCell ref="E611:E612"/>
    <mergeCell ref="F611:F612"/>
    <mergeCell ref="G611:G612"/>
    <mergeCell ref="H611:H612"/>
    <mergeCell ref="I611:I612"/>
    <mergeCell ref="J611:J612"/>
    <mergeCell ref="O611:O612"/>
    <mergeCell ref="Q611:Q612"/>
    <mergeCell ref="R611:R612"/>
    <mergeCell ref="S611:S612"/>
    <mergeCell ref="T611:T612"/>
    <mergeCell ref="U611:U612"/>
    <mergeCell ref="W611:W612"/>
    <mergeCell ref="P611:P612"/>
    <mergeCell ref="V609:V610"/>
    <mergeCell ref="V611:V612"/>
    <mergeCell ref="A605:A606"/>
    <mergeCell ref="B605:B606"/>
    <mergeCell ref="C605:C606"/>
    <mergeCell ref="D605:D606"/>
    <mergeCell ref="E605:E606"/>
    <mergeCell ref="F605:F606"/>
    <mergeCell ref="G605:G606"/>
    <mergeCell ref="H605:H606"/>
    <mergeCell ref="I605:I606"/>
    <mergeCell ref="J605:J606"/>
    <mergeCell ref="O605:O606"/>
    <mergeCell ref="Q605:Q606"/>
    <mergeCell ref="R605:R606"/>
    <mergeCell ref="S605:S606"/>
    <mergeCell ref="T605:T606"/>
    <mergeCell ref="U605:U606"/>
    <mergeCell ref="W605:W606"/>
    <mergeCell ref="A607:A608"/>
    <mergeCell ref="B607:B608"/>
    <mergeCell ref="C607:C608"/>
    <mergeCell ref="D607:D608"/>
    <mergeCell ref="E607:E608"/>
    <mergeCell ref="F607:F608"/>
    <mergeCell ref="G607:G608"/>
    <mergeCell ref="H607:H608"/>
    <mergeCell ref="I607:I608"/>
    <mergeCell ref="J607:J608"/>
    <mergeCell ref="O607:O608"/>
    <mergeCell ref="Q607:Q608"/>
    <mergeCell ref="R607:R608"/>
    <mergeCell ref="S607:S608"/>
    <mergeCell ref="T607:T608"/>
    <mergeCell ref="U607:U608"/>
    <mergeCell ref="W607:W608"/>
    <mergeCell ref="V605:V606"/>
    <mergeCell ref="V607:V608"/>
    <mergeCell ref="A601:A602"/>
    <mergeCell ref="B601:B602"/>
    <mergeCell ref="C601:C602"/>
    <mergeCell ref="D601:D602"/>
    <mergeCell ref="E601:E602"/>
    <mergeCell ref="F601:F602"/>
    <mergeCell ref="G601:G602"/>
    <mergeCell ref="H601:H602"/>
    <mergeCell ref="I601:I602"/>
    <mergeCell ref="J601:J602"/>
    <mergeCell ref="O601:O602"/>
    <mergeCell ref="Q601:Q602"/>
    <mergeCell ref="R601:R602"/>
    <mergeCell ref="S601:S602"/>
    <mergeCell ref="T601:T602"/>
    <mergeCell ref="U601:U602"/>
    <mergeCell ref="W601:W602"/>
    <mergeCell ref="A603:A604"/>
    <mergeCell ref="B603:B604"/>
    <mergeCell ref="C603:C604"/>
    <mergeCell ref="D603:D604"/>
    <mergeCell ref="E603:E604"/>
    <mergeCell ref="F603:F604"/>
    <mergeCell ref="G603:G604"/>
    <mergeCell ref="H603:H604"/>
    <mergeCell ref="I603:I604"/>
    <mergeCell ref="J603:J604"/>
    <mergeCell ref="O603:O604"/>
    <mergeCell ref="Q603:Q604"/>
    <mergeCell ref="R603:R604"/>
    <mergeCell ref="S603:S604"/>
    <mergeCell ref="T603:T604"/>
    <mergeCell ref="U603:U604"/>
    <mergeCell ref="W603:W604"/>
    <mergeCell ref="A597:A598"/>
    <mergeCell ref="B597:B598"/>
    <mergeCell ref="C597:C598"/>
    <mergeCell ref="D597:D598"/>
    <mergeCell ref="E597:E598"/>
    <mergeCell ref="F597:F598"/>
    <mergeCell ref="G597:G598"/>
    <mergeCell ref="H597:H598"/>
    <mergeCell ref="I597:I598"/>
    <mergeCell ref="J597:J598"/>
    <mergeCell ref="O597:O598"/>
    <mergeCell ref="Q597:Q598"/>
    <mergeCell ref="R597:R598"/>
    <mergeCell ref="S597:S598"/>
    <mergeCell ref="T597:T598"/>
    <mergeCell ref="U597:U598"/>
    <mergeCell ref="W597:W598"/>
    <mergeCell ref="A599:A600"/>
    <mergeCell ref="B599:B600"/>
    <mergeCell ref="C599:C600"/>
    <mergeCell ref="D599:D600"/>
    <mergeCell ref="E599:E600"/>
    <mergeCell ref="F599:F600"/>
    <mergeCell ref="G599:G600"/>
    <mergeCell ref="H599:H600"/>
    <mergeCell ref="I599:I600"/>
    <mergeCell ref="J599:J600"/>
    <mergeCell ref="O599:O600"/>
    <mergeCell ref="Q599:Q600"/>
    <mergeCell ref="R599:R600"/>
    <mergeCell ref="S599:S600"/>
    <mergeCell ref="T599:T600"/>
    <mergeCell ref="U599:U600"/>
    <mergeCell ref="W599:W600"/>
    <mergeCell ref="P599:P600"/>
    <mergeCell ref="A593:A594"/>
    <mergeCell ref="B593:B594"/>
    <mergeCell ref="C593:C594"/>
    <mergeCell ref="D593:D594"/>
    <mergeCell ref="E593:E594"/>
    <mergeCell ref="F593:F594"/>
    <mergeCell ref="G593:G594"/>
    <mergeCell ref="H593:H594"/>
    <mergeCell ref="I593:I594"/>
    <mergeCell ref="J593:J594"/>
    <mergeCell ref="O593:O594"/>
    <mergeCell ref="Q593:Q594"/>
    <mergeCell ref="R593:R594"/>
    <mergeCell ref="S593:S594"/>
    <mergeCell ref="T593:T594"/>
    <mergeCell ref="U593:U594"/>
    <mergeCell ref="W593:W594"/>
    <mergeCell ref="A595:A596"/>
    <mergeCell ref="B595:B596"/>
    <mergeCell ref="C595:C596"/>
    <mergeCell ref="D595:D596"/>
    <mergeCell ref="E595:E596"/>
    <mergeCell ref="F595:F596"/>
    <mergeCell ref="G595:G596"/>
    <mergeCell ref="H595:H596"/>
    <mergeCell ref="I595:I596"/>
    <mergeCell ref="J595:J596"/>
    <mergeCell ref="O595:O596"/>
    <mergeCell ref="Q595:Q596"/>
    <mergeCell ref="R595:R596"/>
    <mergeCell ref="S595:S596"/>
    <mergeCell ref="T595:T596"/>
    <mergeCell ref="U595:U596"/>
    <mergeCell ref="W595:W596"/>
    <mergeCell ref="I2973:I2974"/>
    <mergeCell ref="J2973:J2974"/>
    <mergeCell ref="O2973:O2974"/>
    <mergeCell ref="Q2973:Q2974"/>
    <mergeCell ref="R2973:R2974"/>
    <mergeCell ref="S2973:S2974"/>
    <mergeCell ref="T2973:T2974"/>
    <mergeCell ref="U2973:U2974"/>
    <mergeCell ref="W2973:W2974"/>
    <mergeCell ref="D2573:D2574"/>
    <mergeCell ref="D2575:D2576"/>
    <mergeCell ref="D2577:D2578"/>
    <mergeCell ref="D2579:D2580"/>
    <mergeCell ref="D2581:D2582"/>
    <mergeCell ref="D2583:D2584"/>
    <mergeCell ref="D2585:D2586"/>
    <mergeCell ref="D2587:D2588"/>
    <mergeCell ref="D2589:D2590"/>
    <mergeCell ref="D2591:D2592"/>
    <mergeCell ref="D2593:D2594"/>
    <mergeCell ref="D2595:D2596"/>
    <mergeCell ref="D2597:D2598"/>
    <mergeCell ref="D2599:D2600"/>
    <mergeCell ref="D2601:D2602"/>
    <mergeCell ref="D2603:D2604"/>
    <mergeCell ref="D2605:D2606"/>
    <mergeCell ref="D2607:D2608"/>
    <mergeCell ref="D2609:D2610"/>
    <mergeCell ref="D2611:D2612"/>
    <mergeCell ref="D2613:D2614"/>
    <mergeCell ref="D2615:D2616"/>
    <mergeCell ref="D2617:D2618"/>
    <mergeCell ref="D2619:D2620"/>
    <mergeCell ref="D2621:D2622"/>
    <mergeCell ref="D2623:D2624"/>
    <mergeCell ref="D2625:D2626"/>
    <mergeCell ref="D2627:D2628"/>
    <mergeCell ref="D2629:D2630"/>
    <mergeCell ref="D2631:D2632"/>
    <mergeCell ref="E2939:E2940"/>
    <mergeCell ref="F2939:F2940"/>
    <mergeCell ref="G2939:G2940"/>
    <mergeCell ref="H2939:H2940"/>
    <mergeCell ref="I2939:I2940"/>
    <mergeCell ref="J2939:J2940"/>
    <mergeCell ref="O2939:O2940"/>
    <mergeCell ref="Q2939:Q2940"/>
    <mergeCell ref="R2939:R2940"/>
    <mergeCell ref="S2939:S2940"/>
    <mergeCell ref="T2939:T2940"/>
    <mergeCell ref="U2939:U2940"/>
    <mergeCell ref="I2935:I2936"/>
    <mergeCell ref="I2937:I2938"/>
    <mergeCell ref="J2937:J2938"/>
    <mergeCell ref="J2935:J2936"/>
    <mergeCell ref="E2935:E2936"/>
    <mergeCell ref="F2935:F2936"/>
    <mergeCell ref="G2935:G2936"/>
    <mergeCell ref="H2935:H2936"/>
    <mergeCell ref="O2935:O2936"/>
    <mergeCell ref="W2585:W2586"/>
    <mergeCell ref="E2973:E2974"/>
    <mergeCell ref="E2917:E2918"/>
    <mergeCell ref="E2911:E2912"/>
    <mergeCell ref="E2943:E2944"/>
    <mergeCell ref="A2949:A2950"/>
    <mergeCell ref="B2949:B2950"/>
    <mergeCell ref="C2949:C2950"/>
    <mergeCell ref="D2949:D2950"/>
    <mergeCell ref="E2949:E2950"/>
    <mergeCell ref="B2965:B2966"/>
    <mergeCell ref="C2965:C2966"/>
    <mergeCell ref="D2965:D2966"/>
    <mergeCell ref="E2965:E2966"/>
    <mergeCell ref="A2969:A2970"/>
    <mergeCell ref="B2969:B2970"/>
    <mergeCell ref="C2969:C2970"/>
    <mergeCell ref="D2969:D2970"/>
    <mergeCell ref="E2969:E2970"/>
    <mergeCell ref="F2973:F2974"/>
    <mergeCell ref="G2973:G2974"/>
    <mergeCell ref="H2973:H2974"/>
    <mergeCell ref="D2473:D2474"/>
    <mergeCell ref="A2973:A2974"/>
    <mergeCell ref="B2973:B2974"/>
    <mergeCell ref="C2973:C2974"/>
    <mergeCell ref="D2973:D2974"/>
    <mergeCell ref="A2939:A2940"/>
    <mergeCell ref="B2939:B2940"/>
    <mergeCell ref="C2939:C2940"/>
    <mergeCell ref="A2935:A2936"/>
    <mergeCell ref="B2935:B2936"/>
    <mergeCell ref="C2935:C2936"/>
    <mergeCell ref="A2917:A2918"/>
    <mergeCell ref="B2917:B2918"/>
    <mergeCell ref="C2917:C2918"/>
    <mergeCell ref="A2911:A2912"/>
    <mergeCell ref="B2911:B2912"/>
    <mergeCell ref="C2911:C2912"/>
    <mergeCell ref="A2905:A2906"/>
    <mergeCell ref="B2905:B2906"/>
    <mergeCell ref="C2905:C2906"/>
    <mergeCell ref="A2899:A2900"/>
    <mergeCell ref="B2899:B2900"/>
    <mergeCell ref="C2899:C2900"/>
    <mergeCell ref="A2893:A2894"/>
    <mergeCell ref="B2893:B2894"/>
    <mergeCell ref="C2893:C2894"/>
    <mergeCell ref="A2887:A2888"/>
    <mergeCell ref="B2887:B2888"/>
    <mergeCell ref="C2887:C2888"/>
    <mergeCell ref="A2881:A2882"/>
    <mergeCell ref="B2881:B2882"/>
    <mergeCell ref="C2881:C2882"/>
    <mergeCell ref="A2875:A2876"/>
    <mergeCell ref="F2917:F2918"/>
    <mergeCell ref="G2917:G2918"/>
    <mergeCell ref="H2917:H2918"/>
    <mergeCell ref="F2911:F2912"/>
    <mergeCell ref="G2911:G2912"/>
    <mergeCell ref="H2911:H2912"/>
    <mergeCell ref="F2905:F2906"/>
    <mergeCell ref="G2905:G2906"/>
    <mergeCell ref="H2905:H2906"/>
    <mergeCell ref="F2899:F2900"/>
    <mergeCell ref="G2899:G2900"/>
    <mergeCell ref="H2899:H2900"/>
    <mergeCell ref="F2893:F2894"/>
    <mergeCell ref="D2281:D2282"/>
    <mergeCell ref="D2283:D2284"/>
    <mergeCell ref="D2285:D2286"/>
    <mergeCell ref="D2287:D2288"/>
    <mergeCell ref="D2289:D2290"/>
    <mergeCell ref="D2357:D2358"/>
    <mergeCell ref="D2359:D2360"/>
    <mergeCell ref="D2361:D2362"/>
    <mergeCell ref="D2499:D2500"/>
    <mergeCell ref="D2501:D2502"/>
    <mergeCell ref="D2503:D2504"/>
    <mergeCell ref="D2505:D2506"/>
    <mergeCell ref="D2507:D2508"/>
    <mergeCell ref="D2509:D2510"/>
    <mergeCell ref="D2511:D2512"/>
    <mergeCell ref="D2513:D2514"/>
    <mergeCell ref="D2515:D2516"/>
    <mergeCell ref="D2517:D2518"/>
    <mergeCell ref="D2519:D2520"/>
    <mergeCell ref="D2521:D2522"/>
    <mergeCell ref="D2523:D2524"/>
    <mergeCell ref="D2525:D2526"/>
    <mergeCell ref="D2527:D2528"/>
    <mergeCell ref="D2529:D2530"/>
    <mergeCell ref="D2531:D2532"/>
    <mergeCell ref="D2533:D2534"/>
    <mergeCell ref="D2567:D2568"/>
    <mergeCell ref="D2569:D2570"/>
    <mergeCell ref="D2571:D2572"/>
    <mergeCell ref="D2363:D2364"/>
    <mergeCell ref="D2365:D2366"/>
    <mergeCell ref="D2367:D2368"/>
    <mergeCell ref="D2369:D2370"/>
    <mergeCell ref="D2371:D2372"/>
    <mergeCell ref="D2373:D2374"/>
    <mergeCell ref="D2375:D2376"/>
    <mergeCell ref="D2377:D2378"/>
    <mergeCell ref="D2379:D2380"/>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11:D2412"/>
    <mergeCell ref="D2413:D2414"/>
    <mergeCell ref="D2415:D2416"/>
    <mergeCell ref="D2417:D2418"/>
    <mergeCell ref="D2419:D2420"/>
    <mergeCell ref="D2421:D2422"/>
    <mergeCell ref="D2469:D2470"/>
    <mergeCell ref="D2471:D2472"/>
    <mergeCell ref="D2133:D2134"/>
    <mergeCell ref="D2135:D2136"/>
    <mergeCell ref="D2137:D2138"/>
    <mergeCell ref="D2139:D2140"/>
    <mergeCell ref="D2141:D2142"/>
    <mergeCell ref="D2143:D2144"/>
    <mergeCell ref="D2145:D2146"/>
    <mergeCell ref="D2147:D2148"/>
    <mergeCell ref="D2225:D2226"/>
    <mergeCell ref="D2227:D2228"/>
    <mergeCell ref="D2229:D2230"/>
    <mergeCell ref="D2231:D2232"/>
    <mergeCell ref="D2233:D2234"/>
    <mergeCell ref="D2235:D2236"/>
    <mergeCell ref="D2237:D2238"/>
    <mergeCell ref="D2239:D2240"/>
    <mergeCell ref="D2241:D2242"/>
    <mergeCell ref="D2243:D2244"/>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089:D2090"/>
    <mergeCell ref="D2091:D2092"/>
    <mergeCell ref="D2093:D2094"/>
    <mergeCell ref="D2095:D2096"/>
    <mergeCell ref="D2097:D2098"/>
    <mergeCell ref="D2099:D2100"/>
    <mergeCell ref="D2101:D2102"/>
    <mergeCell ref="D2103:D2104"/>
    <mergeCell ref="D2105:D2106"/>
    <mergeCell ref="D2107:D2108"/>
    <mergeCell ref="D2109:D2110"/>
    <mergeCell ref="D2111:D2112"/>
    <mergeCell ref="D2113:D2114"/>
    <mergeCell ref="D2115:D2116"/>
    <mergeCell ref="D2117:D2118"/>
    <mergeCell ref="D2119:D2120"/>
    <mergeCell ref="D2121:D2122"/>
    <mergeCell ref="D2123:D2124"/>
    <mergeCell ref="D2125:D2126"/>
    <mergeCell ref="D2127:D2128"/>
    <mergeCell ref="D2129:D2130"/>
    <mergeCell ref="D2131:D2132"/>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959:D1960"/>
    <mergeCell ref="D1961:D1962"/>
    <mergeCell ref="D1963:D1964"/>
    <mergeCell ref="D1965:D1966"/>
    <mergeCell ref="D1967:D1968"/>
    <mergeCell ref="D1969:D1970"/>
    <mergeCell ref="D1971:D1972"/>
    <mergeCell ref="D1973:D1974"/>
    <mergeCell ref="D1975:D1976"/>
    <mergeCell ref="D1977:D1978"/>
    <mergeCell ref="D1979:D1980"/>
    <mergeCell ref="D1981:D1982"/>
    <mergeCell ref="D1983:D1984"/>
    <mergeCell ref="D1985:D1986"/>
    <mergeCell ref="D1987:D1988"/>
    <mergeCell ref="D1989:D1990"/>
    <mergeCell ref="D1991:D1992"/>
    <mergeCell ref="D1993:D1994"/>
    <mergeCell ref="D1995:D1996"/>
    <mergeCell ref="D1997:D1998"/>
    <mergeCell ref="D1999:D2000"/>
    <mergeCell ref="D2001:D2002"/>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827:D1828"/>
    <mergeCell ref="D1829:D1830"/>
    <mergeCell ref="D1831:D1832"/>
    <mergeCell ref="D1833:D1834"/>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401:D1402"/>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233:D1234"/>
    <mergeCell ref="D1235:D1236"/>
    <mergeCell ref="D1237:D1238"/>
    <mergeCell ref="D1239:D1240"/>
    <mergeCell ref="D1241:D1242"/>
    <mergeCell ref="D1243:D1244"/>
    <mergeCell ref="D1245:D1246"/>
    <mergeCell ref="D1247:D1248"/>
    <mergeCell ref="D1249:D1250"/>
    <mergeCell ref="D1251:D1252"/>
    <mergeCell ref="D1253:D1254"/>
    <mergeCell ref="D1255:D1256"/>
    <mergeCell ref="D1257:D1258"/>
    <mergeCell ref="D1259:D1260"/>
    <mergeCell ref="D1261:D1262"/>
    <mergeCell ref="D1263:D1264"/>
    <mergeCell ref="D1265:D1266"/>
    <mergeCell ref="D1267:D1268"/>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295:D1296"/>
    <mergeCell ref="D1293:D1294"/>
    <mergeCell ref="D1269:D1270"/>
    <mergeCell ref="D1271:D1272"/>
    <mergeCell ref="D1273:D127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943:D944"/>
    <mergeCell ref="D945:D946"/>
    <mergeCell ref="D947:D948"/>
    <mergeCell ref="D949:D950"/>
    <mergeCell ref="D951:D952"/>
    <mergeCell ref="D953:D954"/>
    <mergeCell ref="D955:D956"/>
    <mergeCell ref="D957:D958"/>
    <mergeCell ref="D959:D960"/>
    <mergeCell ref="D961:D962"/>
    <mergeCell ref="D963:D964"/>
    <mergeCell ref="D965:D966"/>
    <mergeCell ref="D967:D968"/>
    <mergeCell ref="D969:D970"/>
    <mergeCell ref="D971:D972"/>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5:D1006"/>
    <mergeCell ref="D1007:D1008"/>
    <mergeCell ref="D871:D872"/>
    <mergeCell ref="D873:D874"/>
    <mergeCell ref="D875:D876"/>
    <mergeCell ref="D877:D878"/>
    <mergeCell ref="D885:D886"/>
    <mergeCell ref="D887:D888"/>
    <mergeCell ref="D889:D890"/>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Q2935:Q2936"/>
    <mergeCell ref="R2935:R2936"/>
    <mergeCell ref="S2935:S2936"/>
    <mergeCell ref="T2935:T2936"/>
    <mergeCell ref="U2935:U2936"/>
    <mergeCell ref="A2937:A2938"/>
    <mergeCell ref="B2937:B2938"/>
    <mergeCell ref="C2937:C2938"/>
    <mergeCell ref="E2937:E2938"/>
    <mergeCell ref="F2937:F2938"/>
    <mergeCell ref="G2937:G2938"/>
    <mergeCell ref="H2937:H2938"/>
    <mergeCell ref="O2937:O2938"/>
    <mergeCell ref="Q2937:Q2938"/>
    <mergeCell ref="R2937:R2938"/>
    <mergeCell ref="S2937:S2938"/>
    <mergeCell ref="T2937:T2938"/>
    <mergeCell ref="U2937:U2938"/>
    <mergeCell ref="D2935:D2936"/>
    <mergeCell ref="D2937:D2938"/>
    <mergeCell ref="D2939:D2940"/>
    <mergeCell ref="A2929:A2930"/>
    <mergeCell ref="B2929:B2930"/>
    <mergeCell ref="C2929:C2930"/>
    <mergeCell ref="E2929:E2930"/>
    <mergeCell ref="F2929:F2930"/>
    <mergeCell ref="G2929:G2930"/>
    <mergeCell ref="H2929:H2930"/>
    <mergeCell ref="I2929:I2930"/>
    <mergeCell ref="J2929:J2930"/>
    <mergeCell ref="O2929:O2930"/>
    <mergeCell ref="Q2929:Q2930"/>
    <mergeCell ref="R2929:R2930"/>
    <mergeCell ref="S2929:S2930"/>
    <mergeCell ref="T2929:T2930"/>
    <mergeCell ref="U2929:U2930"/>
    <mergeCell ref="A2931:A2932"/>
    <mergeCell ref="B2931:B2932"/>
    <mergeCell ref="C2931:C2932"/>
    <mergeCell ref="E2931:E2932"/>
    <mergeCell ref="F2931:F2932"/>
    <mergeCell ref="G2931:G2932"/>
    <mergeCell ref="H2931:H2932"/>
    <mergeCell ref="I2931:I2932"/>
    <mergeCell ref="J2931:J2932"/>
    <mergeCell ref="O2931:O2932"/>
    <mergeCell ref="Q2931:Q2932"/>
    <mergeCell ref="R2931:R2932"/>
    <mergeCell ref="S2931:S2932"/>
    <mergeCell ref="T2931:T2932"/>
    <mergeCell ref="U2931:U2932"/>
    <mergeCell ref="A2933:A2934"/>
    <mergeCell ref="B2933:B2934"/>
    <mergeCell ref="C2933:C2934"/>
    <mergeCell ref="E2933:E2934"/>
    <mergeCell ref="F2933:F2934"/>
    <mergeCell ref="G2933:G2934"/>
    <mergeCell ref="H2933:H2934"/>
    <mergeCell ref="I2933:I2934"/>
    <mergeCell ref="J2933:J2934"/>
    <mergeCell ref="O2933:O2934"/>
    <mergeCell ref="Q2933:Q2934"/>
    <mergeCell ref="R2933:R2934"/>
    <mergeCell ref="S2933:S2934"/>
    <mergeCell ref="T2933:T2934"/>
    <mergeCell ref="U2933:U2934"/>
    <mergeCell ref="D2929:D2930"/>
    <mergeCell ref="D2931:D2932"/>
    <mergeCell ref="D2933:D2934"/>
    <mergeCell ref="A2923:A2924"/>
    <mergeCell ref="B2923:B2924"/>
    <mergeCell ref="C2923:C2924"/>
    <mergeCell ref="E2923:E2924"/>
    <mergeCell ref="F2923:F2924"/>
    <mergeCell ref="G2923:G2924"/>
    <mergeCell ref="H2923:H2924"/>
    <mergeCell ref="I2923:I2924"/>
    <mergeCell ref="J2923:J2924"/>
    <mergeCell ref="O2923:O2924"/>
    <mergeCell ref="Q2923:Q2924"/>
    <mergeCell ref="R2923:R2924"/>
    <mergeCell ref="S2923:S2924"/>
    <mergeCell ref="T2923:T2924"/>
    <mergeCell ref="U2923:U2924"/>
    <mergeCell ref="A2925:A2926"/>
    <mergeCell ref="B2925:B2926"/>
    <mergeCell ref="C2925:C2926"/>
    <mergeCell ref="E2925:E2926"/>
    <mergeCell ref="F2925:F2926"/>
    <mergeCell ref="G2925:G2926"/>
    <mergeCell ref="H2925:H2926"/>
    <mergeCell ref="I2925:I2926"/>
    <mergeCell ref="J2925:J2926"/>
    <mergeCell ref="O2925:O2926"/>
    <mergeCell ref="Q2925:Q2926"/>
    <mergeCell ref="R2925:R2926"/>
    <mergeCell ref="S2925:S2926"/>
    <mergeCell ref="T2925:T2926"/>
    <mergeCell ref="U2925:U2926"/>
    <mergeCell ref="A2927:A2928"/>
    <mergeCell ref="B2927:B2928"/>
    <mergeCell ref="C2927:C2928"/>
    <mergeCell ref="E2927:E2928"/>
    <mergeCell ref="F2927:F2928"/>
    <mergeCell ref="G2927:G2928"/>
    <mergeCell ref="H2927:H2928"/>
    <mergeCell ref="I2927:I2928"/>
    <mergeCell ref="J2927:J2928"/>
    <mergeCell ref="O2927:O2928"/>
    <mergeCell ref="Q2927:Q2928"/>
    <mergeCell ref="R2927:R2928"/>
    <mergeCell ref="S2927:S2928"/>
    <mergeCell ref="T2927:T2928"/>
    <mergeCell ref="U2927:U2928"/>
    <mergeCell ref="D2923:D2924"/>
    <mergeCell ref="D2925:D2926"/>
    <mergeCell ref="D2927:D2928"/>
    <mergeCell ref="I2917:I2918"/>
    <mergeCell ref="J2917:J2918"/>
    <mergeCell ref="O2917:O2918"/>
    <mergeCell ref="Q2917:Q2918"/>
    <mergeCell ref="R2917:R2918"/>
    <mergeCell ref="S2917:S2918"/>
    <mergeCell ref="T2917:T2918"/>
    <mergeCell ref="U2917:U2918"/>
    <mergeCell ref="A2919:A2920"/>
    <mergeCell ref="B2919:B2920"/>
    <mergeCell ref="C2919:C2920"/>
    <mergeCell ref="E2919:E2920"/>
    <mergeCell ref="F2919:F2920"/>
    <mergeCell ref="G2919:G2920"/>
    <mergeCell ref="H2919:H2920"/>
    <mergeCell ref="I2919:I2920"/>
    <mergeCell ref="J2919:J2920"/>
    <mergeCell ref="O2919:O2920"/>
    <mergeCell ref="Q2919:Q2920"/>
    <mergeCell ref="R2919:R2920"/>
    <mergeCell ref="S2919:S2920"/>
    <mergeCell ref="T2919:T2920"/>
    <mergeCell ref="U2919:U2920"/>
    <mergeCell ref="A2921:A2922"/>
    <mergeCell ref="B2921:B2922"/>
    <mergeCell ref="C2921:C2922"/>
    <mergeCell ref="E2921:E2922"/>
    <mergeCell ref="F2921:F2922"/>
    <mergeCell ref="G2921:G2922"/>
    <mergeCell ref="H2921:H2922"/>
    <mergeCell ref="I2921:I2922"/>
    <mergeCell ref="J2921:J2922"/>
    <mergeCell ref="O2921:O2922"/>
    <mergeCell ref="Q2921:Q2922"/>
    <mergeCell ref="R2921:R2922"/>
    <mergeCell ref="S2921:S2922"/>
    <mergeCell ref="T2921:T2922"/>
    <mergeCell ref="U2921:U2922"/>
    <mergeCell ref="D2917:D2918"/>
    <mergeCell ref="D2919:D2920"/>
    <mergeCell ref="D2921:D2922"/>
    <mergeCell ref="I2911:I2912"/>
    <mergeCell ref="J2911:J2912"/>
    <mergeCell ref="O2911:O2912"/>
    <mergeCell ref="Q2911:Q2912"/>
    <mergeCell ref="R2911:R2912"/>
    <mergeCell ref="S2911:S2912"/>
    <mergeCell ref="T2911:T2912"/>
    <mergeCell ref="U2911:U2912"/>
    <mergeCell ref="A2913:A2914"/>
    <mergeCell ref="B2913:B2914"/>
    <mergeCell ref="C2913:C2914"/>
    <mergeCell ref="E2913:E2914"/>
    <mergeCell ref="F2913:F2914"/>
    <mergeCell ref="G2913:G2914"/>
    <mergeCell ref="H2913:H2914"/>
    <mergeCell ref="I2913:I2914"/>
    <mergeCell ref="J2913:J2914"/>
    <mergeCell ref="O2913:O2914"/>
    <mergeCell ref="Q2913:Q2914"/>
    <mergeCell ref="R2913:R2914"/>
    <mergeCell ref="S2913:S2914"/>
    <mergeCell ref="T2913:T2914"/>
    <mergeCell ref="U2913:U2914"/>
    <mergeCell ref="A2915:A2916"/>
    <mergeCell ref="B2915:B2916"/>
    <mergeCell ref="C2915:C2916"/>
    <mergeCell ref="E2915:E2916"/>
    <mergeCell ref="F2915:F2916"/>
    <mergeCell ref="G2915:G2916"/>
    <mergeCell ref="H2915:H2916"/>
    <mergeCell ref="I2915:I2916"/>
    <mergeCell ref="J2915:J2916"/>
    <mergeCell ref="O2915:O2916"/>
    <mergeCell ref="Q2915:Q2916"/>
    <mergeCell ref="R2915:R2916"/>
    <mergeCell ref="S2915:S2916"/>
    <mergeCell ref="T2915:T2916"/>
    <mergeCell ref="U2915:U2916"/>
    <mergeCell ref="D2911:D2912"/>
    <mergeCell ref="D2913:D2914"/>
    <mergeCell ref="D2915:D2916"/>
    <mergeCell ref="I2905:I2906"/>
    <mergeCell ref="J2905:J2906"/>
    <mergeCell ref="O2905:O2906"/>
    <mergeCell ref="Q2905:Q2906"/>
    <mergeCell ref="R2905:R2906"/>
    <mergeCell ref="S2905:S2906"/>
    <mergeCell ref="T2905:T2906"/>
    <mergeCell ref="U2905:U2906"/>
    <mergeCell ref="A2907:A2908"/>
    <mergeCell ref="B2907:B2908"/>
    <mergeCell ref="C2907:C2908"/>
    <mergeCell ref="E2907:E2908"/>
    <mergeCell ref="F2907:F2908"/>
    <mergeCell ref="G2907:G2908"/>
    <mergeCell ref="H2907:H2908"/>
    <mergeCell ref="I2907:I2908"/>
    <mergeCell ref="J2907:J2908"/>
    <mergeCell ref="O2907:O2908"/>
    <mergeCell ref="Q2907:Q2908"/>
    <mergeCell ref="R2907:R2908"/>
    <mergeCell ref="S2907:S2908"/>
    <mergeCell ref="T2907:T2908"/>
    <mergeCell ref="U2907:U2908"/>
    <mergeCell ref="A2909:A2910"/>
    <mergeCell ref="B2909:B2910"/>
    <mergeCell ref="C2909:C2910"/>
    <mergeCell ref="E2909:E2910"/>
    <mergeCell ref="F2909:F2910"/>
    <mergeCell ref="G2909:G2910"/>
    <mergeCell ref="H2909:H2910"/>
    <mergeCell ref="I2909:I2910"/>
    <mergeCell ref="J2909:J2910"/>
    <mergeCell ref="O2909:O2910"/>
    <mergeCell ref="Q2909:Q2910"/>
    <mergeCell ref="R2909:R2910"/>
    <mergeCell ref="S2909:S2910"/>
    <mergeCell ref="T2909:T2910"/>
    <mergeCell ref="U2909:U2910"/>
    <mergeCell ref="D2905:D2906"/>
    <mergeCell ref="D2907:D2908"/>
    <mergeCell ref="D2909:D2910"/>
    <mergeCell ref="E2905:E2906"/>
    <mergeCell ref="I2899:I2900"/>
    <mergeCell ref="J2899:J2900"/>
    <mergeCell ref="O2899:O2900"/>
    <mergeCell ref="Q2899:Q2900"/>
    <mergeCell ref="R2899:R2900"/>
    <mergeCell ref="S2899:S2900"/>
    <mergeCell ref="T2899:T2900"/>
    <mergeCell ref="U2899:U2900"/>
    <mergeCell ref="A2901:A2902"/>
    <mergeCell ref="B2901:B2902"/>
    <mergeCell ref="C2901:C2902"/>
    <mergeCell ref="E2901:E2902"/>
    <mergeCell ref="F2901:F2902"/>
    <mergeCell ref="G2901:G2902"/>
    <mergeCell ref="H2901:H2902"/>
    <mergeCell ref="I2901:I2902"/>
    <mergeCell ref="J2901:J2902"/>
    <mergeCell ref="O2901:O2902"/>
    <mergeCell ref="Q2901:Q2902"/>
    <mergeCell ref="R2901:R2902"/>
    <mergeCell ref="S2901:S2902"/>
    <mergeCell ref="T2901:T2902"/>
    <mergeCell ref="U2901:U2902"/>
    <mergeCell ref="A2903:A2904"/>
    <mergeCell ref="B2903:B2904"/>
    <mergeCell ref="C2903:C2904"/>
    <mergeCell ref="E2903:E2904"/>
    <mergeCell ref="F2903:F2904"/>
    <mergeCell ref="G2903:G2904"/>
    <mergeCell ref="H2903:H2904"/>
    <mergeCell ref="I2903:I2904"/>
    <mergeCell ref="J2903:J2904"/>
    <mergeCell ref="O2903:O2904"/>
    <mergeCell ref="Q2903:Q2904"/>
    <mergeCell ref="R2903:R2904"/>
    <mergeCell ref="S2903:S2904"/>
    <mergeCell ref="T2903:T2904"/>
    <mergeCell ref="U2903:U2904"/>
    <mergeCell ref="D2899:D2900"/>
    <mergeCell ref="D2901:D2902"/>
    <mergeCell ref="D2903:D2904"/>
    <mergeCell ref="E2899:E2900"/>
    <mergeCell ref="G2893:G2894"/>
    <mergeCell ref="H2893:H2894"/>
    <mergeCell ref="I2893:I2894"/>
    <mergeCell ref="J2893:J2894"/>
    <mergeCell ref="O2893:O2894"/>
    <mergeCell ref="Q2893:Q2894"/>
    <mergeCell ref="R2893:R2894"/>
    <mergeCell ref="S2893:S2894"/>
    <mergeCell ref="T2893:T2894"/>
    <mergeCell ref="U2893:U2894"/>
    <mergeCell ref="A2895:A2896"/>
    <mergeCell ref="B2895:B2896"/>
    <mergeCell ref="C2895:C2896"/>
    <mergeCell ref="E2895:E2896"/>
    <mergeCell ref="F2895:F2896"/>
    <mergeCell ref="G2895:G2896"/>
    <mergeCell ref="H2895:H2896"/>
    <mergeCell ref="I2895:I2896"/>
    <mergeCell ref="J2895:J2896"/>
    <mergeCell ref="O2895:O2896"/>
    <mergeCell ref="Q2895:Q2896"/>
    <mergeCell ref="R2895:R2896"/>
    <mergeCell ref="S2895:S2896"/>
    <mergeCell ref="T2895:T2896"/>
    <mergeCell ref="U2895:U2896"/>
    <mergeCell ref="A2897:A2898"/>
    <mergeCell ref="B2897:B2898"/>
    <mergeCell ref="C2897:C2898"/>
    <mergeCell ref="E2897:E2898"/>
    <mergeCell ref="F2897:F2898"/>
    <mergeCell ref="G2897:G2898"/>
    <mergeCell ref="H2897:H2898"/>
    <mergeCell ref="I2897:I2898"/>
    <mergeCell ref="J2897:J2898"/>
    <mergeCell ref="O2897:O2898"/>
    <mergeCell ref="Q2897:Q2898"/>
    <mergeCell ref="R2897:R2898"/>
    <mergeCell ref="S2897:S2898"/>
    <mergeCell ref="T2897:T2898"/>
    <mergeCell ref="U2897:U2898"/>
    <mergeCell ref="D2893:D2894"/>
    <mergeCell ref="D2895:D2896"/>
    <mergeCell ref="D2897:D2898"/>
    <mergeCell ref="E2893:E2894"/>
    <mergeCell ref="F2887:F2888"/>
    <mergeCell ref="G2887:G2888"/>
    <mergeCell ref="H2887:H2888"/>
    <mergeCell ref="I2887:I2888"/>
    <mergeCell ref="J2887:J2888"/>
    <mergeCell ref="O2887:O2888"/>
    <mergeCell ref="Q2887:Q2888"/>
    <mergeCell ref="R2887:R2888"/>
    <mergeCell ref="S2887:S2888"/>
    <mergeCell ref="T2887:T2888"/>
    <mergeCell ref="U2887:U2888"/>
    <mergeCell ref="A2889:A2890"/>
    <mergeCell ref="B2889:B2890"/>
    <mergeCell ref="C2889:C2890"/>
    <mergeCell ref="E2889:E2890"/>
    <mergeCell ref="F2889:F2890"/>
    <mergeCell ref="G2889:G2890"/>
    <mergeCell ref="H2889:H2890"/>
    <mergeCell ref="I2889:I2890"/>
    <mergeCell ref="J2889:J2890"/>
    <mergeCell ref="O2889:O2890"/>
    <mergeCell ref="Q2889:Q2890"/>
    <mergeCell ref="R2889:R2890"/>
    <mergeCell ref="S2889:S2890"/>
    <mergeCell ref="T2889:T2890"/>
    <mergeCell ref="U2889:U2890"/>
    <mergeCell ref="A2891:A2892"/>
    <mergeCell ref="B2891:B2892"/>
    <mergeCell ref="C2891:C2892"/>
    <mergeCell ref="E2891:E2892"/>
    <mergeCell ref="F2891:F2892"/>
    <mergeCell ref="G2891:G2892"/>
    <mergeCell ref="H2891:H2892"/>
    <mergeCell ref="I2891:I2892"/>
    <mergeCell ref="J2891:J2892"/>
    <mergeCell ref="O2891:O2892"/>
    <mergeCell ref="Q2891:Q2892"/>
    <mergeCell ref="R2891:R2892"/>
    <mergeCell ref="S2891:S2892"/>
    <mergeCell ref="T2891:T2892"/>
    <mergeCell ref="U2891:U2892"/>
    <mergeCell ref="D2887:D2888"/>
    <mergeCell ref="D2889:D2890"/>
    <mergeCell ref="D2891:D2892"/>
    <mergeCell ref="E2887:E2888"/>
    <mergeCell ref="F2881:F2882"/>
    <mergeCell ref="G2881:G2882"/>
    <mergeCell ref="H2881:H2882"/>
    <mergeCell ref="I2881:I2882"/>
    <mergeCell ref="J2881:J2882"/>
    <mergeCell ref="O2881:O2882"/>
    <mergeCell ref="Q2881:Q2882"/>
    <mergeCell ref="R2881:R2882"/>
    <mergeCell ref="S2881:S2882"/>
    <mergeCell ref="T2881:T2882"/>
    <mergeCell ref="U2881:U2882"/>
    <mergeCell ref="A2883:A2884"/>
    <mergeCell ref="B2883:B2884"/>
    <mergeCell ref="C2883:C2884"/>
    <mergeCell ref="E2883:E2884"/>
    <mergeCell ref="F2883:F2884"/>
    <mergeCell ref="G2883:G2884"/>
    <mergeCell ref="H2883:H2884"/>
    <mergeCell ref="I2883:I2884"/>
    <mergeCell ref="J2883:J2884"/>
    <mergeCell ref="O2883:O2884"/>
    <mergeCell ref="Q2883:Q2884"/>
    <mergeCell ref="R2883:R2884"/>
    <mergeCell ref="S2883:S2884"/>
    <mergeCell ref="T2883:T2884"/>
    <mergeCell ref="U2883:U2884"/>
    <mergeCell ref="A2885:A2886"/>
    <mergeCell ref="B2885:B2886"/>
    <mergeCell ref="C2885:C2886"/>
    <mergeCell ref="E2885:E2886"/>
    <mergeCell ref="F2885:F2886"/>
    <mergeCell ref="G2885:G2886"/>
    <mergeCell ref="H2885:H2886"/>
    <mergeCell ref="I2885:I2886"/>
    <mergeCell ref="J2885:J2886"/>
    <mergeCell ref="O2885:O2886"/>
    <mergeCell ref="Q2885:Q2886"/>
    <mergeCell ref="R2885:R2886"/>
    <mergeCell ref="S2885:S2886"/>
    <mergeCell ref="T2885:T2886"/>
    <mergeCell ref="U2885:U2886"/>
    <mergeCell ref="D2881:D2882"/>
    <mergeCell ref="D2883:D2884"/>
    <mergeCell ref="D2885:D2886"/>
    <mergeCell ref="E2881:E2882"/>
    <mergeCell ref="F2875:F2876"/>
    <mergeCell ref="G2875:G2876"/>
    <mergeCell ref="H2875:H2876"/>
    <mergeCell ref="I2875:I2876"/>
    <mergeCell ref="J2875:J2876"/>
    <mergeCell ref="O2875:O2876"/>
    <mergeCell ref="Q2875:Q2876"/>
    <mergeCell ref="R2875:R2876"/>
    <mergeCell ref="S2875:S2876"/>
    <mergeCell ref="T2875:T2876"/>
    <mergeCell ref="U2875:U2876"/>
    <mergeCell ref="A2877:A2878"/>
    <mergeCell ref="B2877:B2878"/>
    <mergeCell ref="C2877:C2878"/>
    <mergeCell ref="E2877:E2878"/>
    <mergeCell ref="F2877:F2878"/>
    <mergeCell ref="G2877:G2878"/>
    <mergeCell ref="H2877:H2878"/>
    <mergeCell ref="I2877:I2878"/>
    <mergeCell ref="J2877:J2878"/>
    <mergeCell ref="O2877:O2878"/>
    <mergeCell ref="Q2877:Q2878"/>
    <mergeCell ref="R2877:R2878"/>
    <mergeCell ref="S2877:S2878"/>
    <mergeCell ref="T2877:T2878"/>
    <mergeCell ref="U2877:U2878"/>
    <mergeCell ref="A2879:A2880"/>
    <mergeCell ref="B2879:B2880"/>
    <mergeCell ref="C2879:C2880"/>
    <mergeCell ref="E2879:E2880"/>
    <mergeCell ref="F2879:F2880"/>
    <mergeCell ref="G2879:G2880"/>
    <mergeCell ref="H2879:H2880"/>
    <mergeCell ref="I2879:I2880"/>
    <mergeCell ref="J2879:J2880"/>
    <mergeCell ref="O2879:O2880"/>
    <mergeCell ref="Q2879:Q2880"/>
    <mergeCell ref="R2879:R2880"/>
    <mergeCell ref="S2879:S2880"/>
    <mergeCell ref="T2879:T2880"/>
    <mergeCell ref="U2879:U2880"/>
    <mergeCell ref="D2875:D2876"/>
    <mergeCell ref="D2877:D2878"/>
    <mergeCell ref="D2879:D2880"/>
    <mergeCell ref="B2875:B2876"/>
    <mergeCell ref="C2875:C2876"/>
    <mergeCell ref="E2875:E2876"/>
    <mergeCell ref="A2869:A2870"/>
    <mergeCell ref="B2869:B2870"/>
    <mergeCell ref="C2869:C2870"/>
    <mergeCell ref="E2869:E2870"/>
    <mergeCell ref="F2869:F2870"/>
    <mergeCell ref="G2869:G2870"/>
    <mergeCell ref="H2869:H2870"/>
    <mergeCell ref="O2869:O2870"/>
    <mergeCell ref="Q2869:Q2870"/>
    <mergeCell ref="R2869:R2870"/>
    <mergeCell ref="S2869:S2870"/>
    <mergeCell ref="T2869:T2870"/>
    <mergeCell ref="U2869:U2870"/>
    <mergeCell ref="W2869:W2870"/>
    <mergeCell ref="A2871:A2872"/>
    <mergeCell ref="B2871:B2872"/>
    <mergeCell ref="C2871:C2872"/>
    <mergeCell ref="E2871:E2872"/>
    <mergeCell ref="F2871:F2872"/>
    <mergeCell ref="G2871:G2872"/>
    <mergeCell ref="H2871:H2872"/>
    <mergeCell ref="O2871:O2872"/>
    <mergeCell ref="Q2871:Q2872"/>
    <mergeCell ref="R2871:R2872"/>
    <mergeCell ref="S2871:S2872"/>
    <mergeCell ref="T2871:T2872"/>
    <mergeCell ref="U2871:U2872"/>
    <mergeCell ref="W2871:W2872"/>
    <mergeCell ref="A2873:A2874"/>
    <mergeCell ref="B2873:B2874"/>
    <mergeCell ref="C2873:C2874"/>
    <mergeCell ref="E2873:E2874"/>
    <mergeCell ref="F2873:F2874"/>
    <mergeCell ref="G2873:G2874"/>
    <mergeCell ref="H2873:H2874"/>
    <mergeCell ref="O2873:O2874"/>
    <mergeCell ref="Q2873:Q2874"/>
    <mergeCell ref="R2873:R2874"/>
    <mergeCell ref="S2873:S2874"/>
    <mergeCell ref="T2873:T2874"/>
    <mergeCell ref="U2873:U2874"/>
    <mergeCell ref="D2869:D2870"/>
    <mergeCell ref="D2871:D2872"/>
    <mergeCell ref="D2873:D2874"/>
    <mergeCell ref="V2869:V2870"/>
    <mergeCell ref="V2871:V2872"/>
    <mergeCell ref="V2873:V2874"/>
    <mergeCell ref="A2863:A2864"/>
    <mergeCell ref="B2863:B2864"/>
    <mergeCell ref="C2863:C2864"/>
    <mergeCell ref="E2863:E2864"/>
    <mergeCell ref="F2863:F2864"/>
    <mergeCell ref="G2863:G2864"/>
    <mergeCell ref="H2863:H2864"/>
    <mergeCell ref="O2863:O2864"/>
    <mergeCell ref="Q2863:Q2864"/>
    <mergeCell ref="R2863:R2864"/>
    <mergeCell ref="S2863:S2864"/>
    <mergeCell ref="T2863:T2864"/>
    <mergeCell ref="U2863:U2864"/>
    <mergeCell ref="W2863:W2864"/>
    <mergeCell ref="A2865:A2866"/>
    <mergeCell ref="B2865:B2866"/>
    <mergeCell ref="C2865:C2866"/>
    <mergeCell ref="E2865:E2866"/>
    <mergeCell ref="F2865:F2866"/>
    <mergeCell ref="G2865:G2866"/>
    <mergeCell ref="H2865:H2866"/>
    <mergeCell ref="O2865:O2866"/>
    <mergeCell ref="Q2865:Q2866"/>
    <mergeCell ref="R2865:R2866"/>
    <mergeCell ref="S2865:S2866"/>
    <mergeCell ref="T2865:T2866"/>
    <mergeCell ref="U2865:U2866"/>
    <mergeCell ref="A2867:A2868"/>
    <mergeCell ref="B2867:B2868"/>
    <mergeCell ref="C2867:C2868"/>
    <mergeCell ref="E2867:E2868"/>
    <mergeCell ref="F2867:F2868"/>
    <mergeCell ref="G2867:G2868"/>
    <mergeCell ref="H2867:H2868"/>
    <mergeCell ref="O2867:O2868"/>
    <mergeCell ref="Q2867:Q2868"/>
    <mergeCell ref="R2867:R2868"/>
    <mergeCell ref="S2867:S2868"/>
    <mergeCell ref="T2867:T2868"/>
    <mergeCell ref="U2867:U2868"/>
    <mergeCell ref="W2867:W2868"/>
    <mergeCell ref="D2863:D2864"/>
    <mergeCell ref="D2865:D2866"/>
    <mergeCell ref="D2867:D2868"/>
    <mergeCell ref="V2863:V2864"/>
    <mergeCell ref="V2865:V2866"/>
    <mergeCell ref="V2867:V2868"/>
    <mergeCell ref="I2863:I2864"/>
    <mergeCell ref="J2863:J2864"/>
    <mergeCell ref="I2867:I2868"/>
    <mergeCell ref="J2867:J2868"/>
    <mergeCell ref="I2865:I2866"/>
    <mergeCell ref="J2865:J2866"/>
    <mergeCell ref="A2857:A2858"/>
    <mergeCell ref="B2857:B2858"/>
    <mergeCell ref="C2857:C2858"/>
    <mergeCell ref="E2857:E2858"/>
    <mergeCell ref="F2857:F2858"/>
    <mergeCell ref="G2857:G2858"/>
    <mergeCell ref="H2857:H2858"/>
    <mergeCell ref="O2857:O2858"/>
    <mergeCell ref="Q2857:Q2858"/>
    <mergeCell ref="R2857:R2858"/>
    <mergeCell ref="S2857:S2858"/>
    <mergeCell ref="T2857:T2858"/>
    <mergeCell ref="U2857:U2858"/>
    <mergeCell ref="W2857:W2858"/>
    <mergeCell ref="A2859:A2860"/>
    <mergeCell ref="B2859:B2860"/>
    <mergeCell ref="C2859:C2860"/>
    <mergeCell ref="E2859:E2860"/>
    <mergeCell ref="F2859:F2860"/>
    <mergeCell ref="G2859:G2860"/>
    <mergeCell ref="H2859:H2860"/>
    <mergeCell ref="O2859:O2860"/>
    <mergeCell ref="Q2859:Q2860"/>
    <mergeCell ref="R2859:R2860"/>
    <mergeCell ref="S2859:S2860"/>
    <mergeCell ref="T2859:T2860"/>
    <mergeCell ref="U2859:U2860"/>
    <mergeCell ref="W2859:W2860"/>
    <mergeCell ref="A2861:A2862"/>
    <mergeCell ref="B2861:B2862"/>
    <mergeCell ref="C2861:C2862"/>
    <mergeCell ref="E2861:E2862"/>
    <mergeCell ref="F2861:F2862"/>
    <mergeCell ref="G2861:G2862"/>
    <mergeCell ref="H2861:H2862"/>
    <mergeCell ref="O2861:O2862"/>
    <mergeCell ref="Q2861:Q2862"/>
    <mergeCell ref="R2861:R2862"/>
    <mergeCell ref="S2861:S2862"/>
    <mergeCell ref="T2861:T2862"/>
    <mergeCell ref="U2861:U2862"/>
    <mergeCell ref="W2861:W2862"/>
    <mergeCell ref="D2857:D2858"/>
    <mergeCell ref="D2859:D2860"/>
    <mergeCell ref="D2861:D2862"/>
    <mergeCell ref="V2857:V2858"/>
    <mergeCell ref="V2859:V2860"/>
    <mergeCell ref="V2861:V2862"/>
    <mergeCell ref="I2857:I2858"/>
    <mergeCell ref="J2857:J2858"/>
    <mergeCell ref="I2859:I2860"/>
    <mergeCell ref="J2859:J2860"/>
    <mergeCell ref="A2851:A2852"/>
    <mergeCell ref="B2851:B2852"/>
    <mergeCell ref="C2851:C2852"/>
    <mergeCell ref="E2851:E2852"/>
    <mergeCell ref="F2851:F2852"/>
    <mergeCell ref="G2851:G2852"/>
    <mergeCell ref="H2851:H2852"/>
    <mergeCell ref="O2851:O2852"/>
    <mergeCell ref="Q2851:Q2852"/>
    <mergeCell ref="R2851:R2852"/>
    <mergeCell ref="S2851:S2852"/>
    <mergeCell ref="T2851:T2852"/>
    <mergeCell ref="U2851:U2852"/>
    <mergeCell ref="W2851:W2852"/>
    <mergeCell ref="A2853:A2854"/>
    <mergeCell ref="B2853:B2854"/>
    <mergeCell ref="C2853:C2854"/>
    <mergeCell ref="E2853:E2854"/>
    <mergeCell ref="F2853:F2854"/>
    <mergeCell ref="G2853:G2854"/>
    <mergeCell ref="H2853:H2854"/>
    <mergeCell ref="O2853:O2854"/>
    <mergeCell ref="Q2853:Q2854"/>
    <mergeCell ref="R2853:R2854"/>
    <mergeCell ref="S2853:S2854"/>
    <mergeCell ref="T2853:T2854"/>
    <mergeCell ref="U2853:U2854"/>
    <mergeCell ref="W2853:W2854"/>
    <mergeCell ref="A2855:A2856"/>
    <mergeCell ref="B2855:B2856"/>
    <mergeCell ref="C2855:C2856"/>
    <mergeCell ref="E2855:E2856"/>
    <mergeCell ref="F2855:F2856"/>
    <mergeCell ref="G2855:G2856"/>
    <mergeCell ref="H2855:H2856"/>
    <mergeCell ref="O2855:O2856"/>
    <mergeCell ref="Q2855:Q2856"/>
    <mergeCell ref="R2855:R2856"/>
    <mergeCell ref="S2855:S2856"/>
    <mergeCell ref="T2855:T2856"/>
    <mergeCell ref="U2855:U2856"/>
    <mergeCell ref="W2855:W2856"/>
    <mergeCell ref="D2851:D2852"/>
    <mergeCell ref="D2853:D2854"/>
    <mergeCell ref="D2855:D2856"/>
    <mergeCell ref="V2851:V2852"/>
    <mergeCell ref="V2853:V2854"/>
    <mergeCell ref="V2855:V2856"/>
    <mergeCell ref="I2855:I2856"/>
    <mergeCell ref="J2855:J2856"/>
    <mergeCell ref="A2845:A2846"/>
    <mergeCell ref="B2845:B2846"/>
    <mergeCell ref="C2845:C2846"/>
    <mergeCell ref="E2845:E2846"/>
    <mergeCell ref="F2845:F2846"/>
    <mergeCell ref="G2845:G2846"/>
    <mergeCell ref="H2845:H2846"/>
    <mergeCell ref="O2845:O2846"/>
    <mergeCell ref="Q2845:Q2846"/>
    <mergeCell ref="R2845:R2846"/>
    <mergeCell ref="S2845:S2846"/>
    <mergeCell ref="T2845:T2846"/>
    <mergeCell ref="U2845:U2846"/>
    <mergeCell ref="W2845:W2846"/>
    <mergeCell ref="A2847:A2848"/>
    <mergeCell ref="B2847:B2848"/>
    <mergeCell ref="C2847:C2848"/>
    <mergeCell ref="E2847:E2848"/>
    <mergeCell ref="F2847:F2848"/>
    <mergeCell ref="G2847:G2848"/>
    <mergeCell ref="H2847:H2848"/>
    <mergeCell ref="O2847:O2848"/>
    <mergeCell ref="Q2847:Q2848"/>
    <mergeCell ref="R2847:R2848"/>
    <mergeCell ref="S2847:S2848"/>
    <mergeCell ref="T2847:T2848"/>
    <mergeCell ref="U2847:U2848"/>
    <mergeCell ref="W2847:W2848"/>
    <mergeCell ref="A2849:A2850"/>
    <mergeCell ref="B2849:B2850"/>
    <mergeCell ref="C2849:C2850"/>
    <mergeCell ref="E2849:E2850"/>
    <mergeCell ref="F2849:F2850"/>
    <mergeCell ref="G2849:G2850"/>
    <mergeCell ref="H2849:H2850"/>
    <mergeCell ref="O2849:O2850"/>
    <mergeCell ref="Q2849:Q2850"/>
    <mergeCell ref="R2849:R2850"/>
    <mergeCell ref="S2849:S2850"/>
    <mergeCell ref="T2849:T2850"/>
    <mergeCell ref="U2849:U2850"/>
    <mergeCell ref="D2845:D2846"/>
    <mergeCell ref="D2847:D2848"/>
    <mergeCell ref="D2849:D2850"/>
    <mergeCell ref="V2845:V2846"/>
    <mergeCell ref="V2847:V2848"/>
    <mergeCell ref="V2849:V2850"/>
    <mergeCell ref="A2839:A2840"/>
    <mergeCell ref="B2839:B2840"/>
    <mergeCell ref="C2839:C2840"/>
    <mergeCell ref="E2839:E2840"/>
    <mergeCell ref="F2839:F2840"/>
    <mergeCell ref="G2839:G2840"/>
    <mergeCell ref="H2839:H2840"/>
    <mergeCell ref="O2839:O2840"/>
    <mergeCell ref="Q2839:Q2840"/>
    <mergeCell ref="R2839:R2840"/>
    <mergeCell ref="S2839:S2840"/>
    <mergeCell ref="T2839:T2840"/>
    <mergeCell ref="U2839:U2840"/>
    <mergeCell ref="W2839:W2840"/>
    <mergeCell ref="A2841:A2842"/>
    <mergeCell ref="B2841:B2842"/>
    <mergeCell ref="C2841:C2842"/>
    <mergeCell ref="E2841:E2842"/>
    <mergeCell ref="F2841:F2842"/>
    <mergeCell ref="G2841:G2842"/>
    <mergeCell ref="H2841:H2842"/>
    <mergeCell ref="O2841:O2842"/>
    <mergeCell ref="Q2841:Q2842"/>
    <mergeCell ref="R2841:R2842"/>
    <mergeCell ref="S2841:S2842"/>
    <mergeCell ref="T2841:T2842"/>
    <mergeCell ref="U2841:U2842"/>
    <mergeCell ref="W2841:W2842"/>
    <mergeCell ref="A2843:A2844"/>
    <mergeCell ref="B2843:B2844"/>
    <mergeCell ref="C2843:C2844"/>
    <mergeCell ref="E2843:E2844"/>
    <mergeCell ref="F2843:F2844"/>
    <mergeCell ref="G2843:G2844"/>
    <mergeCell ref="H2843:H2844"/>
    <mergeCell ref="O2843:O2844"/>
    <mergeCell ref="Q2843:Q2844"/>
    <mergeCell ref="R2843:R2844"/>
    <mergeCell ref="S2843:S2844"/>
    <mergeCell ref="T2843:T2844"/>
    <mergeCell ref="U2843:U2844"/>
    <mergeCell ref="W2843:W2844"/>
    <mergeCell ref="D2839:D2840"/>
    <mergeCell ref="D2841:D2842"/>
    <mergeCell ref="D2843:D2844"/>
    <mergeCell ref="V2839:V2840"/>
    <mergeCell ref="V2841:V2842"/>
    <mergeCell ref="V2843:V2844"/>
    <mergeCell ref="A2833:A2834"/>
    <mergeCell ref="B2833:B2834"/>
    <mergeCell ref="C2833:C2834"/>
    <mergeCell ref="E2833:E2834"/>
    <mergeCell ref="F2833:F2834"/>
    <mergeCell ref="G2833:G2834"/>
    <mergeCell ref="H2833:H2834"/>
    <mergeCell ref="O2833:O2834"/>
    <mergeCell ref="Q2833:Q2834"/>
    <mergeCell ref="R2833:R2834"/>
    <mergeCell ref="S2833:S2834"/>
    <mergeCell ref="T2833:T2834"/>
    <mergeCell ref="U2833:U2834"/>
    <mergeCell ref="W2833:W2834"/>
    <mergeCell ref="A2835:A2836"/>
    <mergeCell ref="B2835:B2836"/>
    <mergeCell ref="C2835:C2836"/>
    <mergeCell ref="E2835:E2836"/>
    <mergeCell ref="F2835:F2836"/>
    <mergeCell ref="G2835:G2836"/>
    <mergeCell ref="H2835:H2836"/>
    <mergeCell ref="O2835:O2836"/>
    <mergeCell ref="Q2835:Q2836"/>
    <mergeCell ref="R2835:R2836"/>
    <mergeCell ref="S2835:S2836"/>
    <mergeCell ref="T2835:T2836"/>
    <mergeCell ref="U2835:U2836"/>
    <mergeCell ref="W2835:W2836"/>
    <mergeCell ref="A2837:A2838"/>
    <mergeCell ref="B2837:B2838"/>
    <mergeCell ref="C2837:C2838"/>
    <mergeCell ref="E2837:E2838"/>
    <mergeCell ref="F2837:F2838"/>
    <mergeCell ref="G2837:G2838"/>
    <mergeCell ref="H2837:H2838"/>
    <mergeCell ref="O2837:O2838"/>
    <mergeCell ref="Q2837:Q2838"/>
    <mergeCell ref="R2837:R2838"/>
    <mergeCell ref="S2837:S2838"/>
    <mergeCell ref="T2837:T2838"/>
    <mergeCell ref="U2837:U2838"/>
    <mergeCell ref="W2837:W2838"/>
    <mergeCell ref="D2833:D2834"/>
    <mergeCell ref="D2835:D2836"/>
    <mergeCell ref="D2837:D2838"/>
    <mergeCell ref="V2833:V2834"/>
    <mergeCell ref="V2835:V2836"/>
    <mergeCell ref="V2837:V2838"/>
    <mergeCell ref="A2827:A2828"/>
    <mergeCell ref="B2827:B2828"/>
    <mergeCell ref="C2827:C2828"/>
    <mergeCell ref="E2827:E2828"/>
    <mergeCell ref="F2827:F2828"/>
    <mergeCell ref="G2827:G2828"/>
    <mergeCell ref="H2827:H2828"/>
    <mergeCell ref="O2827:O2828"/>
    <mergeCell ref="Q2827:Q2828"/>
    <mergeCell ref="R2827:R2828"/>
    <mergeCell ref="S2827:S2828"/>
    <mergeCell ref="T2827:T2828"/>
    <mergeCell ref="U2827:U2828"/>
    <mergeCell ref="W2827:W2828"/>
    <mergeCell ref="A2829:A2830"/>
    <mergeCell ref="B2829:B2830"/>
    <mergeCell ref="C2829:C2830"/>
    <mergeCell ref="E2829:E2830"/>
    <mergeCell ref="F2829:F2830"/>
    <mergeCell ref="G2829:G2830"/>
    <mergeCell ref="H2829:H2830"/>
    <mergeCell ref="O2829:O2830"/>
    <mergeCell ref="Q2829:Q2830"/>
    <mergeCell ref="R2829:R2830"/>
    <mergeCell ref="S2829:S2830"/>
    <mergeCell ref="T2829:T2830"/>
    <mergeCell ref="U2829:U2830"/>
    <mergeCell ref="W2829:W2830"/>
    <mergeCell ref="A2831:A2832"/>
    <mergeCell ref="B2831:B2832"/>
    <mergeCell ref="C2831:C2832"/>
    <mergeCell ref="E2831:E2832"/>
    <mergeCell ref="F2831:F2832"/>
    <mergeCell ref="G2831:G2832"/>
    <mergeCell ref="H2831:H2832"/>
    <mergeCell ref="O2831:O2832"/>
    <mergeCell ref="Q2831:Q2832"/>
    <mergeCell ref="R2831:R2832"/>
    <mergeCell ref="S2831:S2832"/>
    <mergeCell ref="T2831:T2832"/>
    <mergeCell ref="U2831:U2832"/>
    <mergeCell ref="D2827:D2828"/>
    <mergeCell ref="D2829:D2830"/>
    <mergeCell ref="D2831:D2832"/>
    <mergeCell ref="V2827:V2828"/>
    <mergeCell ref="V2829:V2830"/>
    <mergeCell ref="V2831:V2832"/>
    <mergeCell ref="A2821:A2822"/>
    <mergeCell ref="B2821:B2822"/>
    <mergeCell ref="C2821:C2822"/>
    <mergeCell ref="E2821:E2822"/>
    <mergeCell ref="F2821:F2822"/>
    <mergeCell ref="G2821:G2822"/>
    <mergeCell ref="H2821:H2822"/>
    <mergeCell ref="O2821:O2822"/>
    <mergeCell ref="Q2821:Q2822"/>
    <mergeCell ref="R2821:R2822"/>
    <mergeCell ref="S2821:S2822"/>
    <mergeCell ref="T2821:T2822"/>
    <mergeCell ref="U2821:U2822"/>
    <mergeCell ref="W2821:W2822"/>
    <mergeCell ref="A2823:A2824"/>
    <mergeCell ref="B2823:B2824"/>
    <mergeCell ref="C2823:C2824"/>
    <mergeCell ref="E2823:E2824"/>
    <mergeCell ref="F2823:F2824"/>
    <mergeCell ref="G2823:G2824"/>
    <mergeCell ref="H2823:H2824"/>
    <mergeCell ref="O2823:O2824"/>
    <mergeCell ref="Q2823:Q2824"/>
    <mergeCell ref="R2823:R2824"/>
    <mergeCell ref="S2823:S2824"/>
    <mergeCell ref="T2823:T2824"/>
    <mergeCell ref="U2823:U2824"/>
    <mergeCell ref="W2823:W2824"/>
    <mergeCell ref="A2825:A2826"/>
    <mergeCell ref="B2825:B2826"/>
    <mergeCell ref="C2825:C2826"/>
    <mergeCell ref="E2825:E2826"/>
    <mergeCell ref="F2825:F2826"/>
    <mergeCell ref="G2825:G2826"/>
    <mergeCell ref="H2825:H2826"/>
    <mergeCell ref="O2825:O2826"/>
    <mergeCell ref="Q2825:Q2826"/>
    <mergeCell ref="R2825:R2826"/>
    <mergeCell ref="S2825:S2826"/>
    <mergeCell ref="T2825:T2826"/>
    <mergeCell ref="U2825:U2826"/>
    <mergeCell ref="W2825:W2826"/>
    <mergeCell ref="D2821:D2822"/>
    <mergeCell ref="D2823:D2824"/>
    <mergeCell ref="D2825:D2826"/>
    <mergeCell ref="V2821:V2822"/>
    <mergeCell ref="V2823:V2824"/>
    <mergeCell ref="V2825:V2826"/>
    <mergeCell ref="A2815:A2816"/>
    <mergeCell ref="B2815:B2816"/>
    <mergeCell ref="C2815:C2816"/>
    <mergeCell ref="E2815:E2816"/>
    <mergeCell ref="F2815:F2816"/>
    <mergeCell ref="G2815:G2816"/>
    <mergeCell ref="H2815:H2816"/>
    <mergeCell ref="O2815:O2816"/>
    <mergeCell ref="Q2815:Q2816"/>
    <mergeCell ref="R2815:R2816"/>
    <mergeCell ref="S2815:S2816"/>
    <mergeCell ref="T2815:T2816"/>
    <mergeCell ref="U2815:U2816"/>
    <mergeCell ref="W2815:W2816"/>
    <mergeCell ref="A2817:A2818"/>
    <mergeCell ref="B2817:B2818"/>
    <mergeCell ref="C2817:C2818"/>
    <mergeCell ref="E2817:E2818"/>
    <mergeCell ref="F2817:F2818"/>
    <mergeCell ref="G2817:G2818"/>
    <mergeCell ref="H2817:H2818"/>
    <mergeCell ref="O2817:O2818"/>
    <mergeCell ref="Q2817:Q2818"/>
    <mergeCell ref="R2817:R2818"/>
    <mergeCell ref="S2817:S2818"/>
    <mergeCell ref="T2817:T2818"/>
    <mergeCell ref="U2817:U2818"/>
    <mergeCell ref="W2817:W2818"/>
    <mergeCell ref="A2819:A2820"/>
    <mergeCell ref="B2819:B2820"/>
    <mergeCell ref="C2819:C2820"/>
    <mergeCell ref="E2819:E2820"/>
    <mergeCell ref="F2819:F2820"/>
    <mergeCell ref="G2819:G2820"/>
    <mergeCell ref="H2819:H2820"/>
    <mergeCell ref="O2819:O2820"/>
    <mergeCell ref="Q2819:Q2820"/>
    <mergeCell ref="R2819:R2820"/>
    <mergeCell ref="S2819:S2820"/>
    <mergeCell ref="T2819:T2820"/>
    <mergeCell ref="U2819:U2820"/>
    <mergeCell ref="W2819:W2820"/>
    <mergeCell ref="D2815:D2816"/>
    <mergeCell ref="D2817:D2818"/>
    <mergeCell ref="D2819:D2820"/>
    <mergeCell ref="V2815:V2816"/>
    <mergeCell ref="V2817:V2818"/>
    <mergeCell ref="V2819:V2820"/>
    <mergeCell ref="A2809:A2810"/>
    <mergeCell ref="B2809:B2810"/>
    <mergeCell ref="C2809:C2810"/>
    <mergeCell ref="E2809:E2810"/>
    <mergeCell ref="F2809:F2810"/>
    <mergeCell ref="G2809:G2810"/>
    <mergeCell ref="H2809:H2810"/>
    <mergeCell ref="O2809:O2810"/>
    <mergeCell ref="Q2809:Q2810"/>
    <mergeCell ref="R2809:R2810"/>
    <mergeCell ref="S2809:S2810"/>
    <mergeCell ref="T2809:T2810"/>
    <mergeCell ref="U2809:U2810"/>
    <mergeCell ref="A2811:A2812"/>
    <mergeCell ref="B2811:B2812"/>
    <mergeCell ref="C2811:C2812"/>
    <mergeCell ref="E2811:E2812"/>
    <mergeCell ref="F2811:F2812"/>
    <mergeCell ref="G2811:G2812"/>
    <mergeCell ref="H2811:H2812"/>
    <mergeCell ref="O2811:O2812"/>
    <mergeCell ref="Q2811:Q2812"/>
    <mergeCell ref="R2811:R2812"/>
    <mergeCell ref="S2811:S2812"/>
    <mergeCell ref="T2811:T2812"/>
    <mergeCell ref="U2811:U2812"/>
    <mergeCell ref="W2811:W2812"/>
    <mergeCell ref="A2813:A2814"/>
    <mergeCell ref="B2813:B2814"/>
    <mergeCell ref="C2813:C2814"/>
    <mergeCell ref="E2813:E2814"/>
    <mergeCell ref="F2813:F2814"/>
    <mergeCell ref="G2813:G2814"/>
    <mergeCell ref="H2813:H2814"/>
    <mergeCell ref="O2813:O2814"/>
    <mergeCell ref="Q2813:Q2814"/>
    <mergeCell ref="R2813:R2814"/>
    <mergeCell ref="S2813:S2814"/>
    <mergeCell ref="T2813:T2814"/>
    <mergeCell ref="U2813:U2814"/>
    <mergeCell ref="W2813:W2814"/>
    <mergeCell ref="D2809:D2810"/>
    <mergeCell ref="D2811:D2812"/>
    <mergeCell ref="D2813:D2814"/>
    <mergeCell ref="V2809:V2810"/>
    <mergeCell ref="V2811:V2812"/>
    <mergeCell ref="V2813:V2814"/>
    <mergeCell ref="A2803:A2804"/>
    <mergeCell ref="B2803:B2804"/>
    <mergeCell ref="C2803:C2804"/>
    <mergeCell ref="E2803:E2804"/>
    <mergeCell ref="F2803:F2804"/>
    <mergeCell ref="G2803:G2804"/>
    <mergeCell ref="H2803:H2804"/>
    <mergeCell ref="O2803:O2804"/>
    <mergeCell ref="Q2803:Q2804"/>
    <mergeCell ref="R2803:R2804"/>
    <mergeCell ref="S2803:S2804"/>
    <mergeCell ref="T2803:T2804"/>
    <mergeCell ref="U2803:U2804"/>
    <mergeCell ref="W2803:W2804"/>
    <mergeCell ref="A2805:A2806"/>
    <mergeCell ref="B2805:B2806"/>
    <mergeCell ref="C2805:C2806"/>
    <mergeCell ref="E2805:E2806"/>
    <mergeCell ref="F2805:F2806"/>
    <mergeCell ref="G2805:G2806"/>
    <mergeCell ref="H2805:H2806"/>
    <mergeCell ref="O2805:O2806"/>
    <mergeCell ref="Q2805:Q2806"/>
    <mergeCell ref="R2805:R2806"/>
    <mergeCell ref="S2805:S2806"/>
    <mergeCell ref="T2805:T2806"/>
    <mergeCell ref="U2805:U2806"/>
    <mergeCell ref="W2805:W2806"/>
    <mergeCell ref="A2807:A2808"/>
    <mergeCell ref="B2807:B2808"/>
    <mergeCell ref="C2807:C2808"/>
    <mergeCell ref="E2807:E2808"/>
    <mergeCell ref="F2807:F2808"/>
    <mergeCell ref="G2807:G2808"/>
    <mergeCell ref="H2807:H2808"/>
    <mergeCell ref="O2807:O2808"/>
    <mergeCell ref="Q2807:Q2808"/>
    <mergeCell ref="R2807:R2808"/>
    <mergeCell ref="S2807:S2808"/>
    <mergeCell ref="T2807:T2808"/>
    <mergeCell ref="U2807:U2808"/>
    <mergeCell ref="W2807:W2808"/>
    <mergeCell ref="D2803:D2804"/>
    <mergeCell ref="D2805:D2806"/>
    <mergeCell ref="D2807:D2808"/>
    <mergeCell ref="V2803:V2804"/>
    <mergeCell ref="V2805:V2806"/>
    <mergeCell ref="V2807:V2808"/>
    <mergeCell ref="A2797:A2798"/>
    <mergeCell ref="B2797:B2798"/>
    <mergeCell ref="C2801:C2802"/>
    <mergeCell ref="E2797:E2798"/>
    <mergeCell ref="F2797:F2798"/>
    <mergeCell ref="G2797:G2798"/>
    <mergeCell ref="H2797:H2798"/>
    <mergeCell ref="I2797:I2798"/>
    <mergeCell ref="J2797:J2798"/>
    <mergeCell ref="O2797:O2798"/>
    <mergeCell ref="Q2797:Q2798"/>
    <mergeCell ref="R2797:R2798"/>
    <mergeCell ref="S2797:S2798"/>
    <mergeCell ref="T2797:T2798"/>
    <mergeCell ref="U2797:U2798"/>
    <mergeCell ref="W2797:W2798"/>
    <mergeCell ref="A2799:A2800"/>
    <mergeCell ref="B2799:B2800"/>
    <mergeCell ref="C2799:C2800"/>
    <mergeCell ref="E2799:E2800"/>
    <mergeCell ref="F2799:F2800"/>
    <mergeCell ref="G2799:G2800"/>
    <mergeCell ref="H2799:H2800"/>
    <mergeCell ref="I2799:I2800"/>
    <mergeCell ref="J2799:J2800"/>
    <mergeCell ref="O2799:O2800"/>
    <mergeCell ref="Q2799:Q2800"/>
    <mergeCell ref="R2799:R2800"/>
    <mergeCell ref="S2799:S2800"/>
    <mergeCell ref="T2799:T2800"/>
    <mergeCell ref="U2799:U2800"/>
    <mergeCell ref="A2801:A2802"/>
    <mergeCell ref="B2801:B2802"/>
    <mergeCell ref="E2801:E2802"/>
    <mergeCell ref="F2801:F2802"/>
    <mergeCell ref="G2801:G2802"/>
    <mergeCell ref="H2801:H2802"/>
    <mergeCell ref="I2801:I2802"/>
    <mergeCell ref="J2801:J2802"/>
    <mergeCell ref="O2801:O2802"/>
    <mergeCell ref="Q2801:Q2802"/>
    <mergeCell ref="R2801:R2802"/>
    <mergeCell ref="S2801:S2802"/>
    <mergeCell ref="T2801:T2802"/>
    <mergeCell ref="U2801:U2802"/>
    <mergeCell ref="W2801:W2802"/>
    <mergeCell ref="C2797:C2798"/>
    <mergeCell ref="D2797:D2798"/>
    <mergeCell ref="D2799:D2800"/>
    <mergeCell ref="D2801:D2802"/>
    <mergeCell ref="V2797:V2798"/>
    <mergeCell ref="V2799:V2800"/>
    <mergeCell ref="V2801:V2802"/>
    <mergeCell ref="A2791:A2792"/>
    <mergeCell ref="B2791:B2792"/>
    <mergeCell ref="C2791:C2792"/>
    <mergeCell ref="E2791:E2792"/>
    <mergeCell ref="F2791:F2792"/>
    <mergeCell ref="G2791:G2792"/>
    <mergeCell ref="H2791:H2792"/>
    <mergeCell ref="I2791:I2792"/>
    <mergeCell ref="J2791:J2792"/>
    <mergeCell ref="O2791:O2792"/>
    <mergeCell ref="Q2791:Q2792"/>
    <mergeCell ref="R2791:R2792"/>
    <mergeCell ref="S2791:S2792"/>
    <mergeCell ref="T2791:T2792"/>
    <mergeCell ref="U2791:U2792"/>
    <mergeCell ref="W2791:W2792"/>
    <mergeCell ref="A2793:A2794"/>
    <mergeCell ref="B2793:B2794"/>
    <mergeCell ref="C2793:C2794"/>
    <mergeCell ref="E2793:E2794"/>
    <mergeCell ref="F2793:F2794"/>
    <mergeCell ref="G2793:G2794"/>
    <mergeCell ref="H2793:H2794"/>
    <mergeCell ref="I2793:I2794"/>
    <mergeCell ref="J2793:J2794"/>
    <mergeCell ref="O2793:O2794"/>
    <mergeCell ref="Q2793:Q2794"/>
    <mergeCell ref="R2793:R2794"/>
    <mergeCell ref="S2793:S2794"/>
    <mergeCell ref="T2793:T2794"/>
    <mergeCell ref="U2793:U2794"/>
    <mergeCell ref="W2793:W2794"/>
    <mergeCell ref="A2795:A2796"/>
    <mergeCell ref="B2795:B2796"/>
    <mergeCell ref="C2795:C2796"/>
    <mergeCell ref="E2795:E2796"/>
    <mergeCell ref="F2795:F2796"/>
    <mergeCell ref="G2795:G2796"/>
    <mergeCell ref="H2795:H2796"/>
    <mergeCell ref="I2795:I2796"/>
    <mergeCell ref="J2795:J2796"/>
    <mergeCell ref="O2795:O2796"/>
    <mergeCell ref="Q2795:Q2796"/>
    <mergeCell ref="R2795:R2796"/>
    <mergeCell ref="S2795:S2796"/>
    <mergeCell ref="T2795:T2796"/>
    <mergeCell ref="U2795:U2796"/>
    <mergeCell ref="W2795:W2796"/>
    <mergeCell ref="D2791:D2792"/>
    <mergeCell ref="D2793:D2794"/>
    <mergeCell ref="D2795:D2796"/>
    <mergeCell ref="V2791:V2792"/>
    <mergeCell ref="V2793:V2794"/>
    <mergeCell ref="V2795:V2796"/>
    <mergeCell ref="A2785:A2786"/>
    <mergeCell ref="B2785:B2786"/>
    <mergeCell ref="C2785:C2786"/>
    <mergeCell ref="E2785:E2786"/>
    <mergeCell ref="F2785:F2786"/>
    <mergeCell ref="G2785:G2786"/>
    <mergeCell ref="H2785:H2786"/>
    <mergeCell ref="I2785:I2786"/>
    <mergeCell ref="J2785:J2786"/>
    <mergeCell ref="O2785:O2786"/>
    <mergeCell ref="Q2785:Q2786"/>
    <mergeCell ref="R2785:R2786"/>
    <mergeCell ref="S2785:S2786"/>
    <mergeCell ref="T2785:T2786"/>
    <mergeCell ref="U2785:U2786"/>
    <mergeCell ref="W2785:W2786"/>
    <mergeCell ref="A2787:A2788"/>
    <mergeCell ref="B2787:B2788"/>
    <mergeCell ref="C2787:C2788"/>
    <mergeCell ref="E2787:E2788"/>
    <mergeCell ref="F2787:F2788"/>
    <mergeCell ref="G2787:G2788"/>
    <mergeCell ref="H2787:H2788"/>
    <mergeCell ref="I2787:I2788"/>
    <mergeCell ref="J2787:J2788"/>
    <mergeCell ref="O2787:O2788"/>
    <mergeCell ref="Q2787:Q2788"/>
    <mergeCell ref="R2787:R2788"/>
    <mergeCell ref="S2787:S2788"/>
    <mergeCell ref="T2787:T2788"/>
    <mergeCell ref="U2787:U2788"/>
    <mergeCell ref="W2787:W2788"/>
    <mergeCell ref="A2789:A2790"/>
    <mergeCell ref="B2789:B2790"/>
    <mergeCell ref="C2789:C2790"/>
    <mergeCell ref="E2789:E2790"/>
    <mergeCell ref="F2789:F2790"/>
    <mergeCell ref="G2789:G2790"/>
    <mergeCell ref="H2789:H2790"/>
    <mergeCell ref="I2789:I2790"/>
    <mergeCell ref="J2789:J2790"/>
    <mergeCell ref="O2789:O2790"/>
    <mergeCell ref="Q2789:Q2790"/>
    <mergeCell ref="R2789:R2790"/>
    <mergeCell ref="S2789:S2790"/>
    <mergeCell ref="T2789:T2790"/>
    <mergeCell ref="U2789:U2790"/>
    <mergeCell ref="W2789:W2790"/>
    <mergeCell ref="D2785:D2786"/>
    <mergeCell ref="D2787:D2788"/>
    <mergeCell ref="D2789:D2790"/>
    <mergeCell ref="V2785:V2786"/>
    <mergeCell ref="V2787:V2788"/>
    <mergeCell ref="V2789:V2790"/>
    <mergeCell ref="A2779:A2780"/>
    <mergeCell ref="B2779:B2780"/>
    <mergeCell ref="C2779:C2780"/>
    <mergeCell ref="E2779:E2780"/>
    <mergeCell ref="F2779:F2780"/>
    <mergeCell ref="G2779:G2780"/>
    <mergeCell ref="H2779:H2780"/>
    <mergeCell ref="I2779:I2780"/>
    <mergeCell ref="J2779:J2780"/>
    <mergeCell ref="O2779:O2780"/>
    <mergeCell ref="Q2779:Q2780"/>
    <mergeCell ref="R2779:R2780"/>
    <mergeCell ref="S2779:S2780"/>
    <mergeCell ref="T2779:T2780"/>
    <mergeCell ref="U2779:U2780"/>
    <mergeCell ref="W2779:W2780"/>
    <mergeCell ref="A2781:A2782"/>
    <mergeCell ref="B2781:B2782"/>
    <mergeCell ref="C2781:C2782"/>
    <mergeCell ref="E2781:E2782"/>
    <mergeCell ref="F2781:F2782"/>
    <mergeCell ref="G2781:G2782"/>
    <mergeCell ref="H2781:H2782"/>
    <mergeCell ref="I2781:I2782"/>
    <mergeCell ref="J2781:J2782"/>
    <mergeCell ref="O2781:O2782"/>
    <mergeCell ref="Q2781:Q2782"/>
    <mergeCell ref="R2781:R2782"/>
    <mergeCell ref="S2781:S2782"/>
    <mergeCell ref="T2781:T2782"/>
    <mergeCell ref="U2781:U2782"/>
    <mergeCell ref="W2781:W2782"/>
    <mergeCell ref="A2783:A2784"/>
    <mergeCell ref="B2783:B2784"/>
    <mergeCell ref="C2783:C2784"/>
    <mergeCell ref="E2783:E2784"/>
    <mergeCell ref="F2783:F2784"/>
    <mergeCell ref="G2783:G2784"/>
    <mergeCell ref="H2783:H2784"/>
    <mergeCell ref="I2783:I2784"/>
    <mergeCell ref="J2783:J2784"/>
    <mergeCell ref="O2783:O2784"/>
    <mergeCell ref="Q2783:Q2784"/>
    <mergeCell ref="R2783:R2784"/>
    <mergeCell ref="S2783:S2784"/>
    <mergeCell ref="T2783:T2784"/>
    <mergeCell ref="U2783:U2784"/>
    <mergeCell ref="W2783:W2784"/>
    <mergeCell ref="D2779:D2780"/>
    <mergeCell ref="D2781:D2782"/>
    <mergeCell ref="D2783:D2784"/>
    <mergeCell ref="V2779:V2780"/>
    <mergeCell ref="V2781:V2782"/>
    <mergeCell ref="V2783:V2784"/>
    <mergeCell ref="A2773:A2774"/>
    <mergeCell ref="B2773:B2774"/>
    <mergeCell ref="C2773:C2774"/>
    <mergeCell ref="E2773:E2774"/>
    <mergeCell ref="F2773:F2774"/>
    <mergeCell ref="G2773:G2774"/>
    <mergeCell ref="H2773:H2774"/>
    <mergeCell ref="I2773:I2774"/>
    <mergeCell ref="J2773:J2774"/>
    <mergeCell ref="O2773:O2774"/>
    <mergeCell ref="Q2773:Q2774"/>
    <mergeCell ref="R2773:R2774"/>
    <mergeCell ref="S2773:S2774"/>
    <mergeCell ref="T2773:T2774"/>
    <mergeCell ref="U2773:U2774"/>
    <mergeCell ref="W2773:W2774"/>
    <mergeCell ref="A2775:A2776"/>
    <mergeCell ref="B2775:B2776"/>
    <mergeCell ref="C2775:C2776"/>
    <mergeCell ref="E2775:E2776"/>
    <mergeCell ref="F2775:F2776"/>
    <mergeCell ref="G2775:G2776"/>
    <mergeCell ref="H2775:H2776"/>
    <mergeCell ref="I2775:I2776"/>
    <mergeCell ref="J2775:J2776"/>
    <mergeCell ref="O2775:O2776"/>
    <mergeCell ref="Q2775:Q2776"/>
    <mergeCell ref="R2775:R2776"/>
    <mergeCell ref="S2775:S2776"/>
    <mergeCell ref="T2775:T2776"/>
    <mergeCell ref="U2775:U2776"/>
    <mergeCell ref="W2775:W2776"/>
    <mergeCell ref="A2777:A2778"/>
    <mergeCell ref="B2777:B2778"/>
    <mergeCell ref="C2777:C2778"/>
    <mergeCell ref="E2777:E2778"/>
    <mergeCell ref="F2777:F2778"/>
    <mergeCell ref="G2777:G2778"/>
    <mergeCell ref="H2777:H2778"/>
    <mergeCell ref="I2777:I2778"/>
    <mergeCell ref="J2777:J2778"/>
    <mergeCell ref="O2777:O2778"/>
    <mergeCell ref="Q2777:Q2778"/>
    <mergeCell ref="R2777:R2778"/>
    <mergeCell ref="S2777:S2778"/>
    <mergeCell ref="T2777:T2778"/>
    <mergeCell ref="U2777:U2778"/>
    <mergeCell ref="W2777:W2778"/>
    <mergeCell ref="D2773:D2774"/>
    <mergeCell ref="D2775:D2776"/>
    <mergeCell ref="D2777:D2778"/>
    <mergeCell ref="V2773:V2774"/>
    <mergeCell ref="V2775:V2776"/>
    <mergeCell ref="V2777:V2778"/>
    <mergeCell ref="A2767:A2768"/>
    <mergeCell ref="B2767:B2768"/>
    <mergeCell ref="C2767:C2768"/>
    <mergeCell ref="E2767:E2768"/>
    <mergeCell ref="F2767:F2768"/>
    <mergeCell ref="G2767:G2768"/>
    <mergeCell ref="H2767:H2768"/>
    <mergeCell ref="I2767:I2768"/>
    <mergeCell ref="J2767:J2768"/>
    <mergeCell ref="O2767:O2768"/>
    <mergeCell ref="Q2767:Q2768"/>
    <mergeCell ref="R2767:R2768"/>
    <mergeCell ref="S2767:S2768"/>
    <mergeCell ref="T2767:T2768"/>
    <mergeCell ref="U2767:U2768"/>
    <mergeCell ref="W2767:W2768"/>
    <mergeCell ref="A2769:A2770"/>
    <mergeCell ref="B2769:B2770"/>
    <mergeCell ref="C2769:C2770"/>
    <mergeCell ref="E2769:E2770"/>
    <mergeCell ref="F2769:F2770"/>
    <mergeCell ref="G2769:G2770"/>
    <mergeCell ref="H2769:H2770"/>
    <mergeCell ref="I2769:I2770"/>
    <mergeCell ref="J2769:J2770"/>
    <mergeCell ref="O2769:O2770"/>
    <mergeCell ref="Q2769:Q2770"/>
    <mergeCell ref="R2769:R2770"/>
    <mergeCell ref="S2769:S2770"/>
    <mergeCell ref="T2769:T2770"/>
    <mergeCell ref="U2769:U2770"/>
    <mergeCell ref="W2769:W2770"/>
    <mergeCell ref="A2771:A2772"/>
    <mergeCell ref="B2771:B2772"/>
    <mergeCell ref="C2771:C2772"/>
    <mergeCell ref="E2771:E2772"/>
    <mergeCell ref="F2771:F2772"/>
    <mergeCell ref="G2771:G2772"/>
    <mergeCell ref="H2771:H2772"/>
    <mergeCell ref="I2771:I2772"/>
    <mergeCell ref="J2771:J2772"/>
    <mergeCell ref="O2771:O2772"/>
    <mergeCell ref="Q2771:Q2772"/>
    <mergeCell ref="R2771:R2772"/>
    <mergeCell ref="S2771:S2772"/>
    <mergeCell ref="T2771:T2772"/>
    <mergeCell ref="U2771:U2772"/>
    <mergeCell ref="W2771:W2772"/>
    <mergeCell ref="D2767:D2768"/>
    <mergeCell ref="D2769:D2770"/>
    <mergeCell ref="D2771:D2772"/>
    <mergeCell ref="V2767:V2768"/>
    <mergeCell ref="V2769:V2770"/>
    <mergeCell ref="V2771:V2772"/>
    <mergeCell ref="A2761:A2762"/>
    <mergeCell ref="B2761:B2762"/>
    <mergeCell ref="C2761:C2762"/>
    <mergeCell ref="E2761:E2762"/>
    <mergeCell ref="F2761:F2762"/>
    <mergeCell ref="G2761:G2762"/>
    <mergeCell ref="H2761:H2762"/>
    <mergeCell ref="I2761:I2762"/>
    <mergeCell ref="J2761:J2762"/>
    <mergeCell ref="O2761:O2762"/>
    <mergeCell ref="A2763:A2764"/>
    <mergeCell ref="B2763:B2764"/>
    <mergeCell ref="C2763:C2764"/>
    <mergeCell ref="E2763:E2764"/>
    <mergeCell ref="F2763:F2764"/>
    <mergeCell ref="G2763:G2764"/>
    <mergeCell ref="H2763:H2764"/>
    <mergeCell ref="I2763:I2764"/>
    <mergeCell ref="J2763:J2764"/>
    <mergeCell ref="O2763:O2764"/>
    <mergeCell ref="W2763:W2764"/>
    <mergeCell ref="A2765:A2766"/>
    <mergeCell ref="B2765:B2766"/>
    <mergeCell ref="C2765:C2766"/>
    <mergeCell ref="E2765:E2766"/>
    <mergeCell ref="F2765:F2766"/>
    <mergeCell ref="G2765:G2766"/>
    <mergeCell ref="H2765:H2766"/>
    <mergeCell ref="I2765:I2766"/>
    <mergeCell ref="J2765:J2766"/>
    <mergeCell ref="O2765:O2766"/>
    <mergeCell ref="Q2765:Q2766"/>
    <mergeCell ref="R2765:R2766"/>
    <mergeCell ref="S2765:S2766"/>
    <mergeCell ref="T2765:T2766"/>
    <mergeCell ref="U2765:U2766"/>
    <mergeCell ref="W2765:W2766"/>
    <mergeCell ref="Q2761:Q2762"/>
    <mergeCell ref="R2761:R2762"/>
    <mergeCell ref="S2761:S2762"/>
    <mergeCell ref="T2761:T2762"/>
    <mergeCell ref="U2761:U2762"/>
    <mergeCell ref="Q2763:Q2764"/>
    <mergeCell ref="R2763:R2764"/>
    <mergeCell ref="S2763:S2764"/>
    <mergeCell ref="T2763:T2764"/>
    <mergeCell ref="U2763:U2764"/>
    <mergeCell ref="D2761:D2762"/>
    <mergeCell ref="D2763:D2764"/>
    <mergeCell ref="D2765:D2766"/>
    <mergeCell ref="V2761:V2762"/>
    <mergeCell ref="V2763:V2764"/>
    <mergeCell ref="V2765:V2766"/>
    <mergeCell ref="A2755:A2756"/>
    <mergeCell ref="B2755:B2756"/>
    <mergeCell ref="C2755:C2756"/>
    <mergeCell ref="E2755:E2756"/>
    <mergeCell ref="F2755:F2756"/>
    <mergeCell ref="G2755:G2756"/>
    <mergeCell ref="H2755:H2756"/>
    <mergeCell ref="I2755:I2756"/>
    <mergeCell ref="J2755:J2756"/>
    <mergeCell ref="O2755:O2756"/>
    <mergeCell ref="W2755:W2756"/>
    <mergeCell ref="A2757:A2758"/>
    <mergeCell ref="B2757:B2758"/>
    <mergeCell ref="C2757:C2758"/>
    <mergeCell ref="E2757:E2758"/>
    <mergeCell ref="F2757:F2758"/>
    <mergeCell ref="G2757:G2758"/>
    <mergeCell ref="H2757:H2758"/>
    <mergeCell ref="I2757:I2758"/>
    <mergeCell ref="J2757:J2758"/>
    <mergeCell ref="O2757:O2758"/>
    <mergeCell ref="W2757:W2758"/>
    <mergeCell ref="A2759:A2760"/>
    <mergeCell ref="B2759:B2760"/>
    <mergeCell ref="C2759:C2760"/>
    <mergeCell ref="E2759:E2760"/>
    <mergeCell ref="F2759:F2760"/>
    <mergeCell ref="G2759:G2760"/>
    <mergeCell ref="H2759:H2760"/>
    <mergeCell ref="I2759:I2760"/>
    <mergeCell ref="J2759:J2760"/>
    <mergeCell ref="O2759:O2760"/>
    <mergeCell ref="W2759:W2760"/>
    <mergeCell ref="Q2759:Q2760"/>
    <mergeCell ref="R2759:R2760"/>
    <mergeCell ref="S2759:S2760"/>
    <mergeCell ref="T2759:T2760"/>
    <mergeCell ref="U2759:U2760"/>
    <mergeCell ref="D2755:D2756"/>
    <mergeCell ref="D2757:D2758"/>
    <mergeCell ref="D2759:D2760"/>
    <mergeCell ref="Q2755:Q2756"/>
    <mergeCell ref="R2755:R2756"/>
    <mergeCell ref="S2755:S2756"/>
    <mergeCell ref="T2755:T2756"/>
    <mergeCell ref="U2755:U2756"/>
    <mergeCell ref="Q2757:Q2758"/>
    <mergeCell ref="R2757:R2758"/>
    <mergeCell ref="S2757:S2758"/>
    <mergeCell ref="T2757:T2758"/>
    <mergeCell ref="U2757:U2758"/>
    <mergeCell ref="V2755:V2756"/>
    <mergeCell ref="V2757:V2758"/>
    <mergeCell ref="V2759:V2760"/>
    <mergeCell ref="A2749:A2750"/>
    <mergeCell ref="B2749:B2750"/>
    <mergeCell ref="C2749:C2750"/>
    <mergeCell ref="E2749:E2750"/>
    <mergeCell ref="F2749:F2750"/>
    <mergeCell ref="G2749:G2750"/>
    <mergeCell ref="H2749:H2750"/>
    <mergeCell ref="I2749:I2750"/>
    <mergeCell ref="J2749:J2750"/>
    <mergeCell ref="O2749:O2750"/>
    <mergeCell ref="A2751:A2752"/>
    <mergeCell ref="B2751:B2752"/>
    <mergeCell ref="C2751:C2752"/>
    <mergeCell ref="E2751:E2752"/>
    <mergeCell ref="F2751:F2752"/>
    <mergeCell ref="G2751:G2752"/>
    <mergeCell ref="H2751:H2752"/>
    <mergeCell ref="I2751:I2752"/>
    <mergeCell ref="J2751:J2752"/>
    <mergeCell ref="O2751:O2752"/>
    <mergeCell ref="W2751:W2752"/>
    <mergeCell ref="A2753:A2754"/>
    <mergeCell ref="B2753:B2754"/>
    <mergeCell ref="C2753:C2754"/>
    <mergeCell ref="E2753:E2754"/>
    <mergeCell ref="F2753:F2754"/>
    <mergeCell ref="G2753:G2754"/>
    <mergeCell ref="H2753:H2754"/>
    <mergeCell ref="I2753:I2754"/>
    <mergeCell ref="J2753:J2754"/>
    <mergeCell ref="O2753:O2754"/>
    <mergeCell ref="Q2749:Q2750"/>
    <mergeCell ref="R2749:R2750"/>
    <mergeCell ref="S2749:S2750"/>
    <mergeCell ref="T2749:T2750"/>
    <mergeCell ref="U2749:U2750"/>
    <mergeCell ref="Q2751:Q2752"/>
    <mergeCell ref="R2751:R2752"/>
    <mergeCell ref="S2751:S2752"/>
    <mergeCell ref="T2751:T2752"/>
    <mergeCell ref="U2751:U2752"/>
    <mergeCell ref="Q2753:Q2754"/>
    <mergeCell ref="R2753:R2754"/>
    <mergeCell ref="S2753:S2754"/>
    <mergeCell ref="T2753:T2754"/>
    <mergeCell ref="U2753:U2754"/>
    <mergeCell ref="D2749:D2750"/>
    <mergeCell ref="D2751:D2752"/>
    <mergeCell ref="D2753:D2754"/>
    <mergeCell ref="V2749:V2750"/>
    <mergeCell ref="V2751:V2752"/>
    <mergeCell ref="V2753:V2754"/>
    <mergeCell ref="A2743:A2744"/>
    <mergeCell ref="B2743:B2744"/>
    <mergeCell ref="C2743:C2744"/>
    <mergeCell ref="E2743:E2744"/>
    <mergeCell ref="F2743:F2744"/>
    <mergeCell ref="G2743:G2744"/>
    <mergeCell ref="H2743:H2744"/>
    <mergeCell ref="I2743:I2744"/>
    <mergeCell ref="J2743:J2744"/>
    <mergeCell ref="O2743:O2744"/>
    <mergeCell ref="W2743:W2744"/>
    <mergeCell ref="A2745:A2746"/>
    <mergeCell ref="B2745:B2746"/>
    <mergeCell ref="C2745:C2746"/>
    <mergeCell ref="E2745:E2746"/>
    <mergeCell ref="F2745:F2746"/>
    <mergeCell ref="G2745:G2746"/>
    <mergeCell ref="H2745:H2746"/>
    <mergeCell ref="I2745:I2746"/>
    <mergeCell ref="J2745:J2746"/>
    <mergeCell ref="O2745:O2746"/>
    <mergeCell ref="W2745:W2746"/>
    <mergeCell ref="A2747:A2748"/>
    <mergeCell ref="B2747:B2748"/>
    <mergeCell ref="C2747:C2748"/>
    <mergeCell ref="E2747:E2748"/>
    <mergeCell ref="F2747:F2748"/>
    <mergeCell ref="G2747:G2748"/>
    <mergeCell ref="H2747:H2748"/>
    <mergeCell ref="I2747:I2748"/>
    <mergeCell ref="J2747:J2748"/>
    <mergeCell ref="O2747:O2748"/>
    <mergeCell ref="W2747:W2748"/>
    <mergeCell ref="Q2747:Q2748"/>
    <mergeCell ref="R2747:R2748"/>
    <mergeCell ref="S2747:S2748"/>
    <mergeCell ref="T2747:T2748"/>
    <mergeCell ref="U2747:U2748"/>
    <mergeCell ref="Q2743:Q2744"/>
    <mergeCell ref="R2743:R2744"/>
    <mergeCell ref="S2743:S2744"/>
    <mergeCell ref="T2743:T2744"/>
    <mergeCell ref="U2743:U2744"/>
    <mergeCell ref="Q2745:Q2746"/>
    <mergeCell ref="R2745:R2746"/>
    <mergeCell ref="S2745:S2746"/>
    <mergeCell ref="T2745:T2746"/>
    <mergeCell ref="U2745:U2746"/>
    <mergeCell ref="D2743:D2744"/>
    <mergeCell ref="D2745:D2746"/>
    <mergeCell ref="D2747:D2748"/>
    <mergeCell ref="V2743:V2744"/>
    <mergeCell ref="V2745:V2746"/>
    <mergeCell ref="V2747:V2748"/>
    <mergeCell ref="A2735:A2736"/>
    <mergeCell ref="B2735:B2736"/>
    <mergeCell ref="C2735:C2736"/>
    <mergeCell ref="E2735:E2736"/>
    <mergeCell ref="F2735:F2736"/>
    <mergeCell ref="G2735:G2736"/>
    <mergeCell ref="H2735:H2736"/>
    <mergeCell ref="O2735:O2736"/>
    <mergeCell ref="A2737:A2738"/>
    <mergeCell ref="B2737:B2738"/>
    <mergeCell ref="C2737:C2738"/>
    <mergeCell ref="E2737:E2738"/>
    <mergeCell ref="F2737:F2738"/>
    <mergeCell ref="G2737:G2738"/>
    <mergeCell ref="H2737:H2738"/>
    <mergeCell ref="O2737:O2738"/>
    <mergeCell ref="W2737:W2738"/>
    <mergeCell ref="A2739:A2740"/>
    <mergeCell ref="B2739:B2740"/>
    <mergeCell ref="C2739:C2740"/>
    <mergeCell ref="E2739:E2740"/>
    <mergeCell ref="F2739:F2740"/>
    <mergeCell ref="G2739:G2740"/>
    <mergeCell ref="H2739:H2740"/>
    <mergeCell ref="O2739:O2740"/>
    <mergeCell ref="W2739:W2740"/>
    <mergeCell ref="A2741:A2742"/>
    <mergeCell ref="B2741:B2742"/>
    <mergeCell ref="C2741:C2742"/>
    <mergeCell ref="E2741:E2742"/>
    <mergeCell ref="F2741:F2742"/>
    <mergeCell ref="G2741:G2742"/>
    <mergeCell ref="H2741:H2742"/>
    <mergeCell ref="O2741:O2742"/>
    <mergeCell ref="W2741:W2742"/>
    <mergeCell ref="Q2735:Q2736"/>
    <mergeCell ref="R2735:R2736"/>
    <mergeCell ref="S2735:S2736"/>
    <mergeCell ref="T2735:T2736"/>
    <mergeCell ref="U2735:U2736"/>
    <mergeCell ref="Q2737:Q2738"/>
    <mergeCell ref="R2737:R2738"/>
    <mergeCell ref="S2737:S2738"/>
    <mergeCell ref="T2737:T2738"/>
    <mergeCell ref="U2737:U2738"/>
    <mergeCell ref="Q2739:Q2740"/>
    <mergeCell ref="R2739:R2740"/>
    <mergeCell ref="S2739:S2740"/>
    <mergeCell ref="T2739:T2740"/>
    <mergeCell ref="U2739:U2740"/>
    <mergeCell ref="Q2741:Q2742"/>
    <mergeCell ref="R2741:R2742"/>
    <mergeCell ref="S2741:S2742"/>
    <mergeCell ref="T2741:T2742"/>
    <mergeCell ref="U2741:U2742"/>
    <mergeCell ref="D2735:D2736"/>
    <mergeCell ref="D2737:D2738"/>
    <mergeCell ref="D2739:D2740"/>
    <mergeCell ref="D2741:D2742"/>
    <mergeCell ref="V2735:V2736"/>
    <mergeCell ref="V2737:V2738"/>
    <mergeCell ref="V2739:V2740"/>
    <mergeCell ref="V2741:V2742"/>
    <mergeCell ref="A2727:A2728"/>
    <mergeCell ref="B2727:B2728"/>
    <mergeCell ref="C2727:C2728"/>
    <mergeCell ref="E2727:E2728"/>
    <mergeCell ref="F2727:F2728"/>
    <mergeCell ref="G2727:G2728"/>
    <mergeCell ref="H2727:H2728"/>
    <mergeCell ref="O2727:O2728"/>
    <mergeCell ref="W2727:W2728"/>
    <mergeCell ref="A2729:A2730"/>
    <mergeCell ref="B2729:B2730"/>
    <mergeCell ref="C2729:C2730"/>
    <mergeCell ref="E2729:E2730"/>
    <mergeCell ref="F2729:F2730"/>
    <mergeCell ref="G2729:G2730"/>
    <mergeCell ref="H2729:H2730"/>
    <mergeCell ref="O2729:O2730"/>
    <mergeCell ref="W2729:W2730"/>
    <mergeCell ref="A2731:A2732"/>
    <mergeCell ref="B2731:B2732"/>
    <mergeCell ref="C2731:C2732"/>
    <mergeCell ref="E2731:E2732"/>
    <mergeCell ref="F2731:F2732"/>
    <mergeCell ref="G2731:G2732"/>
    <mergeCell ref="H2731:H2732"/>
    <mergeCell ref="O2731:O2732"/>
    <mergeCell ref="W2731:W2732"/>
    <mergeCell ref="A2733:A2734"/>
    <mergeCell ref="B2733:B2734"/>
    <mergeCell ref="C2733:C2734"/>
    <mergeCell ref="E2733:E2734"/>
    <mergeCell ref="F2733:F2734"/>
    <mergeCell ref="G2733:G2734"/>
    <mergeCell ref="H2733:H2734"/>
    <mergeCell ref="O2733:O2734"/>
    <mergeCell ref="W2733:W2734"/>
    <mergeCell ref="Q2731:Q2732"/>
    <mergeCell ref="R2731:R2732"/>
    <mergeCell ref="S2731:S2732"/>
    <mergeCell ref="T2731:T2732"/>
    <mergeCell ref="U2731:U2732"/>
    <mergeCell ref="Q2733:Q2734"/>
    <mergeCell ref="R2733:R2734"/>
    <mergeCell ref="S2733:S2734"/>
    <mergeCell ref="T2733:T2734"/>
    <mergeCell ref="U2733:U2734"/>
    <mergeCell ref="Q2727:Q2728"/>
    <mergeCell ref="R2727:R2728"/>
    <mergeCell ref="S2727:S2728"/>
    <mergeCell ref="T2727:T2728"/>
    <mergeCell ref="U2727:U2728"/>
    <mergeCell ref="Q2729:Q2730"/>
    <mergeCell ref="R2729:R2730"/>
    <mergeCell ref="S2729:S2730"/>
    <mergeCell ref="T2729:T2730"/>
    <mergeCell ref="U2729:U2730"/>
    <mergeCell ref="D2727:D2728"/>
    <mergeCell ref="D2729:D2730"/>
    <mergeCell ref="D2731:D2732"/>
    <mergeCell ref="D2733:D2734"/>
    <mergeCell ref="V2727:V2728"/>
    <mergeCell ref="V2729:V2730"/>
    <mergeCell ref="V2731:V2732"/>
    <mergeCell ref="V2733:V2734"/>
    <mergeCell ref="A2719:A2720"/>
    <mergeCell ref="B2719:B2720"/>
    <mergeCell ref="C2719:C2720"/>
    <mergeCell ref="E2719:E2720"/>
    <mergeCell ref="F2719:F2720"/>
    <mergeCell ref="G2719:G2720"/>
    <mergeCell ref="H2719:H2720"/>
    <mergeCell ref="O2719:O2720"/>
    <mergeCell ref="W2719:W2720"/>
    <mergeCell ref="A2721:A2722"/>
    <mergeCell ref="B2721:B2722"/>
    <mergeCell ref="C2721:C2722"/>
    <mergeCell ref="E2721:E2722"/>
    <mergeCell ref="F2721:F2722"/>
    <mergeCell ref="G2721:G2722"/>
    <mergeCell ref="H2721:H2722"/>
    <mergeCell ref="O2721:O2722"/>
    <mergeCell ref="W2721:W2722"/>
    <mergeCell ref="A2723:A2724"/>
    <mergeCell ref="B2723:B2724"/>
    <mergeCell ref="C2723:C2724"/>
    <mergeCell ref="E2723:E2724"/>
    <mergeCell ref="F2723:F2724"/>
    <mergeCell ref="G2723:G2724"/>
    <mergeCell ref="H2723:H2724"/>
    <mergeCell ref="O2723:O2724"/>
    <mergeCell ref="W2723:W2724"/>
    <mergeCell ref="A2725:A2726"/>
    <mergeCell ref="B2725:B2726"/>
    <mergeCell ref="C2725:C2726"/>
    <mergeCell ref="E2725:E2726"/>
    <mergeCell ref="F2725:F2726"/>
    <mergeCell ref="G2725:G2726"/>
    <mergeCell ref="H2725:H2726"/>
    <mergeCell ref="O2725:O2726"/>
    <mergeCell ref="W2725:W2726"/>
    <mergeCell ref="Q2719:Q2720"/>
    <mergeCell ref="R2719:R2720"/>
    <mergeCell ref="S2719:S2720"/>
    <mergeCell ref="T2719:T2720"/>
    <mergeCell ref="U2719:U2720"/>
    <mergeCell ref="Q2721:Q2722"/>
    <mergeCell ref="R2721:R2722"/>
    <mergeCell ref="S2721:S2722"/>
    <mergeCell ref="T2721:T2722"/>
    <mergeCell ref="U2721:U2722"/>
    <mergeCell ref="Q2723:Q2724"/>
    <mergeCell ref="R2723:R2724"/>
    <mergeCell ref="S2723:S2724"/>
    <mergeCell ref="T2723:T2724"/>
    <mergeCell ref="U2723:U2724"/>
    <mergeCell ref="Q2725:Q2726"/>
    <mergeCell ref="R2725:R2726"/>
    <mergeCell ref="S2725:S2726"/>
    <mergeCell ref="T2725:T2726"/>
    <mergeCell ref="U2725:U2726"/>
    <mergeCell ref="D2719:D2720"/>
    <mergeCell ref="D2721:D2722"/>
    <mergeCell ref="D2723:D2724"/>
    <mergeCell ref="D2725:D2726"/>
    <mergeCell ref="V2719:V2720"/>
    <mergeCell ref="V2721:V2722"/>
    <mergeCell ref="V2723:V2724"/>
    <mergeCell ref="V2725:V2726"/>
    <mergeCell ref="A2711:A2712"/>
    <mergeCell ref="B2711:B2712"/>
    <mergeCell ref="C2711:C2712"/>
    <mergeCell ref="E2711:E2712"/>
    <mergeCell ref="F2711:F2712"/>
    <mergeCell ref="G2711:G2712"/>
    <mergeCell ref="H2711:H2712"/>
    <mergeCell ref="O2711:O2712"/>
    <mergeCell ref="W2711:W2712"/>
    <mergeCell ref="A2713:A2714"/>
    <mergeCell ref="B2713:B2714"/>
    <mergeCell ref="C2713:C2714"/>
    <mergeCell ref="E2713:E2714"/>
    <mergeCell ref="F2713:F2714"/>
    <mergeCell ref="G2713:G2714"/>
    <mergeCell ref="H2713:H2714"/>
    <mergeCell ref="O2713:O2714"/>
    <mergeCell ref="W2713:W2714"/>
    <mergeCell ref="A2715:A2716"/>
    <mergeCell ref="B2715:B2716"/>
    <mergeCell ref="C2715:C2716"/>
    <mergeCell ref="E2715:E2716"/>
    <mergeCell ref="F2715:F2716"/>
    <mergeCell ref="G2715:G2716"/>
    <mergeCell ref="H2715:H2716"/>
    <mergeCell ref="O2715:O2716"/>
    <mergeCell ref="W2715:W2716"/>
    <mergeCell ref="A2717:A2718"/>
    <mergeCell ref="B2717:B2718"/>
    <mergeCell ref="C2717:C2718"/>
    <mergeCell ref="E2717:E2718"/>
    <mergeCell ref="F2717:F2718"/>
    <mergeCell ref="G2717:G2718"/>
    <mergeCell ref="H2717:H2718"/>
    <mergeCell ref="O2717:O2718"/>
    <mergeCell ref="W2717:W2718"/>
    <mergeCell ref="Q2715:Q2716"/>
    <mergeCell ref="R2715:R2716"/>
    <mergeCell ref="S2715:S2716"/>
    <mergeCell ref="T2715:T2716"/>
    <mergeCell ref="U2715:U2716"/>
    <mergeCell ref="Q2717:Q2718"/>
    <mergeCell ref="R2717:R2718"/>
    <mergeCell ref="S2717:S2718"/>
    <mergeCell ref="T2717:T2718"/>
    <mergeCell ref="U2717:U2718"/>
    <mergeCell ref="Q2711:Q2712"/>
    <mergeCell ref="R2711:R2712"/>
    <mergeCell ref="S2711:S2712"/>
    <mergeCell ref="T2711:T2712"/>
    <mergeCell ref="U2711:U2712"/>
    <mergeCell ref="Q2713:Q2714"/>
    <mergeCell ref="R2713:R2714"/>
    <mergeCell ref="S2713:S2714"/>
    <mergeCell ref="T2713:T2714"/>
    <mergeCell ref="U2713:U2714"/>
    <mergeCell ref="D2711:D2712"/>
    <mergeCell ref="D2713:D2714"/>
    <mergeCell ref="D2715:D2716"/>
    <mergeCell ref="D2717:D2718"/>
    <mergeCell ref="V2711:V2712"/>
    <mergeCell ref="V2713:V2714"/>
    <mergeCell ref="V2715:V2716"/>
    <mergeCell ref="V2717:V2718"/>
    <mergeCell ref="A2703:A2704"/>
    <mergeCell ref="B2703:B2704"/>
    <mergeCell ref="C2703:C2704"/>
    <mergeCell ref="E2703:E2704"/>
    <mergeCell ref="F2703:F2704"/>
    <mergeCell ref="G2703:G2704"/>
    <mergeCell ref="H2703:H2704"/>
    <mergeCell ref="O2703:O2704"/>
    <mergeCell ref="W2703:W2704"/>
    <mergeCell ref="A2705:A2706"/>
    <mergeCell ref="B2705:B2706"/>
    <mergeCell ref="C2705:C2706"/>
    <mergeCell ref="E2705:E2706"/>
    <mergeCell ref="F2705:F2706"/>
    <mergeCell ref="G2705:G2706"/>
    <mergeCell ref="H2705:H2706"/>
    <mergeCell ref="O2705:O2706"/>
    <mergeCell ref="W2705:W2706"/>
    <mergeCell ref="A2707:A2708"/>
    <mergeCell ref="B2707:B2708"/>
    <mergeCell ref="C2707:C2708"/>
    <mergeCell ref="E2707:E2708"/>
    <mergeCell ref="F2707:F2708"/>
    <mergeCell ref="G2707:G2708"/>
    <mergeCell ref="H2707:H2708"/>
    <mergeCell ref="O2707:O2708"/>
    <mergeCell ref="W2707:W2708"/>
    <mergeCell ref="A2709:A2710"/>
    <mergeCell ref="B2709:B2710"/>
    <mergeCell ref="C2709:C2710"/>
    <mergeCell ref="E2709:E2710"/>
    <mergeCell ref="F2709:F2710"/>
    <mergeCell ref="G2709:G2710"/>
    <mergeCell ref="H2709:H2710"/>
    <mergeCell ref="O2709:O2710"/>
    <mergeCell ref="W2709:W2710"/>
    <mergeCell ref="Q2703:Q2704"/>
    <mergeCell ref="R2703:R2704"/>
    <mergeCell ref="S2703:S2704"/>
    <mergeCell ref="T2703:T2704"/>
    <mergeCell ref="U2703:U2704"/>
    <mergeCell ref="Q2705:Q2706"/>
    <mergeCell ref="R2705:R2706"/>
    <mergeCell ref="S2705:S2706"/>
    <mergeCell ref="T2705:T2706"/>
    <mergeCell ref="U2705:U2706"/>
    <mergeCell ref="Q2707:Q2708"/>
    <mergeCell ref="R2707:R2708"/>
    <mergeCell ref="S2707:S2708"/>
    <mergeCell ref="T2707:T2708"/>
    <mergeCell ref="U2707:U2708"/>
    <mergeCell ref="Q2709:Q2710"/>
    <mergeCell ref="R2709:R2710"/>
    <mergeCell ref="S2709:S2710"/>
    <mergeCell ref="T2709:T2710"/>
    <mergeCell ref="U2709:U2710"/>
    <mergeCell ref="D2703:D2704"/>
    <mergeCell ref="D2705:D2706"/>
    <mergeCell ref="D2707:D2708"/>
    <mergeCell ref="D2709:D2710"/>
    <mergeCell ref="V2703:V2704"/>
    <mergeCell ref="V2705:V2706"/>
    <mergeCell ref="V2707:V2708"/>
    <mergeCell ref="V2709:V2710"/>
    <mergeCell ref="A2695:A2696"/>
    <mergeCell ref="B2695:B2696"/>
    <mergeCell ref="C2695:C2696"/>
    <mergeCell ref="E2695:E2696"/>
    <mergeCell ref="F2695:F2696"/>
    <mergeCell ref="G2695:G2696"/>
    <mergeCell ref="H2695:H2696"/>
    <mergeCell ref="O2695:O2696"/>
    <mergeCell ref="W2695:W2696"/>
    <mergeCell ref="A2697:A2698"/>
    <mergeCell ref="B2697:B2698"/>
    <mergeCell ref="C2697:C2698"/>
    <mergeCell ref="E2697:E2698"/>
    <mergeCell ref="F2697:F2698"/>
    <mergeCell ref="G2697:G2698"/>
    <mergeCell ref="H2697:H2698"/>
    <mergeCell ref="O2697:O2698"/>
    <mergeCell ref="W2697:W2698"/>
    <mergeCell ref="A2699:A2700"/>
    <mergeCell ref="B2699:B2700"/>
    <mergeCell ref="C2699:C2700"/>
    <mergeCell ref="E2699:E2700"/>
    <mergeCell ref="F2699:F2700"/>
    <mergeCell ref="G2699:G2700"/>
    <mergeCell ref="H2699:H2700"/>
    <mergeCell ref="O2699:O2700"/>
    <mergeCell ref="W2699:W2700"/>
    <mergeCell ref="A2701:A2702"/>
    <mergeCell ref="B2701:B2702"/>
    <mergeCell ref="C2701:C2702"/>
    <mergeCell ref="E2701:E2702"/>
    <mergeCell ref="F2701:F2702"/>
    <mergeCell ref="G2701:G2702"/>
    <mergeCell ref="H2701:H2702"/>
    <mergeCell ref="O2701:O2702"/>
    <mergeCell ref="W2701:W2702"/>
    <mergeCell ref="Q2699:Q2700"/>
    <mergeCell ref="R2699:R2700"/>
    <mergeCell ref="S2699:S2700"/>
    <mergeCell ref="T2699:T2700"/>
    <mergeCell ref="U2699:U2700"/>
    <mergeCell ref="Q2701:Q2702"/>
    <mergeCell ref="R2701:R2702"/>
    <mergeCell ref="S2701:S2702"/>
    <mergeCell ref="T2701:T2702"/>
    <mergeCell ref="U2701:U2702"/>
    <mergeCell ref="Q2695:Q2696"/>
    <mergeCell ref="R2695:R2696"/>
    <mergeCell ref="S2695:S2696"/>
    <mergeCell ref="T2695:T2696"/>
    <mergeCell ref="U2695:U2696"/>
    <mergeCell ref="Q2697:Q2698"/>
    <mergeCell ref="R2697:R2698"/>
    <mergeCell ref="S2697:S2698"/>
    <mergeCell ref="T2697:T2698"/>
    <mergeCell ref="U2697:U2698"/>
    <mergeCell ref="D2695:D2696"/>
    <mergeCell ref="D2697:D2698"/>
    <mergeCell ref="D2699:D2700"/>
    <mergeCell ref="D2701:D2702"/>
    <mergeCell ref="V2695:V2696"/>
    <mergeCell ref="V2697:V2698"/>
    <mergeCell ref="V2699:V2700"/>
    <mergeCell ref="V2701:V2702"/>
    <mergeCell ref="A2687:A2688"/>
    <mergeCell ref="B2687:B2688"/>
    <mergeCell ref="C2687:C2688"/>
    <mergeCell ref="E2687:E2688"/>
    <mergeCell ref="F2687:F2688"/>
    <mergeCell ref="G2687:G2688"/>
    <mergeCell ref="H2687:H2688"/>
    <mergeCell ref="O2687:O2688"/>
    <mergeCell ref="W2687:W2688"/>
    <mergeCell ref="A2689:A2690"/>
    <mergeCell ref="B2689:B2690"/>
    <mergeCell ref="C2689:C2690"/>
    <mergeCell ref="E2689:E2690"/>
    <mergeCell ref="F2689:F2690"/>
    <mergeCell ref="G2689:G2690"/>
    <mergeCell ref="H2689:H2690"/>
    <mergeCell ref="O2689:O2690"/>
    <mergeCell ref="W2689:W2690"/>
    <mergeCell ref="A2691:A2692"/>
    <mergeCell ref="B2691:B2692"/>
    <mergeCell ref="C2691:C2692"/>
    <mergeCell ref="E2691:E2692"/>
    <mergeCell ref="F2691:F2692"/>
    <mergeCell ref="G2691:G2692"/>
    <mergeCell ref="H2691:H2692"/>
    <mergeCell ref="O2691:O2692"/>
    <mergeCell ref="W2691:W2692"/>
    <mergeCell ref="A2693:A2694"/>
    <mergeCell ref="B2693:B2694"/>
    <mergeCell ref="C2693:C2694"/>
    <mergeCell ref="E2693:E2694"/>
    <mergeCell ref="F2693:F2694"/>
    <mergeCell ref="G2693:G2694"/>
    <mergeCell ref="H2693:H2694"/>
    <mergeCell ref="O2693:O2694"/>
    <mergeCell ref="W2693:W2694"/>
    <mergeCell ref="Q2687:Q2688"/>
    <mergeCell ref="R2687:R2688"/>
    <mergeCell ref="S2687:S2688"/>
    <mergeCell ref="T2687:T2688"/>
    <mergeCell ref="U2687:U2688"/>
    <mergeCell ref="Q2689:Q2690"/>
    <mergeCell ref="R2689:R2690"/>
    <mergeCell ref="S2689:S2690"/>
    <mergeCell ref="T2689:T2690"/>
    <mergeCell ref="U2689:U2690"/>
    <mergeCell ref="Q2691:Q2692"/>
    <mergeCell ref="R2691:R2692"/>
    <mergeCell ref="S2691:S2692"/>
    <mergeCell ref="T2691:T2692"/>
    <mergeCell ref="U2691:U2692"/>
    <mergeCell ref="Q2693:Q2694"/>
    <mergeCell ref="R2693:R2694"/>
    <mergeCell ref="S2693:S2694"/>
    <mergeCell ref="T2693:T2694"/>
    <mergeCell ref="U2693:U2694"/>
    <mergeCell ref="D2687:D2688"/>
    <mergeCell ref="D2689:D2690"/>
    <mergeCell ref="D2691:D2692"/>
    <mergeCell ref="D2693:D2694"/>
    <mergeCell ref="V2687:V2688"/>
    <mergeCell ref="V2689:V2690"/>
    <mergeCell ref="V2691:V2692"/>
    <mergeCell ref="V2693:V2694"/>
    <mergeCell ref="A2679:A2680"/>
    <mergeCell ref="B2679:B2680"/>
    <mergeCell ref="C2679:C2680"/>
    <mergeCell ref="E2679:E2680"/>
    <mergeCell ref="F2679:F2680"/>
    <mergeCell ref="G2679:G2680"/>
    <mergeCell ref="H2679:H2680"/>
    <mergeCell ref="O2679:O2680"/>
    <mergeCell ref="W2679:W2680"/>
    <mergeCell ref="A2681:A2682"/>
    <mergeCell ref="B2681:B2682"/>
    <mergeCell ref="C2681:C2682"/>
    <mergeCell ref="E2681:E2682"/>
    <mergeCell ref="F2681:F2682"/>
    <mergeCell ref="G2681:G2682"/>
    <mergeCell ref="H2681:H2682"/>
    <mergeCell ref="O2681:O2682"/>
    <mergeCell ref="W2681:W2682"/>
    <mergeCell ref="A2683:A2684"/>
    <mergeCell ref="B2683:B2684"/>
    <mergeCell ref="C2683:C2684"/>
    <mergeCell ref="E2683:E2684"/>
    <mergeCell ref="F2683:F2684"/>
    <mergeCell ref="G2683:G2684"/>
    <mergeCell ref="H2683:H2684"/>
    <mergeCell ref="O2683:O2684"/>
    <mergeCell ref="W2683:W2684"/>
    <mergeCell ref="A2685:A2686"/>
    <mergeCell ref="B2685:B2686"/>
    <mergeCell ref="C2685:C2686"/>
    <mergeCell ref="E2685:E2686"/>
    <mergeCell ref="F2685:F2686"/>
    <mergeCell ref="G2685:G2686"/>
    <mergeCell ref="H2685:H2686"/>
    <mergeCell ref="O2685:O2686"/>
    <mergeCell ref="W2685:W2686"/>
    <mergeCell ref="Q2683:Q2684"/>
    <mergeCell ref="R2683:R2684"/>
    <mergeCell ref="S2683:S2684"/>
    <mergeCell ref="T2683:T2684"/>
    <mergeCell ref="U2683:U2684"/>
    <mergeCell ref="Q2685:Q2686"/>
    <mergeCell ref="R2685:R2686"/>
    <mergeCell ref="S2685:S2686"/>
    <mergeCell ref="T2685:T2686"/>
    <mergeCell ref="U2685:U2686"/>
    <mergeCell ref="Q2679:Q2680"/>
    <mergeCell ref="R2679:R2680"/>
    <mergeCell ref="S2679:S2680"/>
    <mergeCell ref="T2679:T2680"/>
    <mergeCell ref="U2679:U2680"/>
    <mergeCell ref="Q2681:Q2682"/>
    <mergeCell ref="R2681:R2682"/>
    <mergeCell ref="S2681:S2682"/>
    <mergeCell ref="T2681:T2682"/>
    <mergeCell ref="U2681:U2682"/>
    <mergeCell ref="D2679:D2680"/>
    <mergeCell ref="D2681:D2682"/>
    <mergeCell ref="D2683:D2684"/>
    <mergeCell ref="D2685:D2686"/>
    <mergeCell ref="V2679:V2680"/>
    <mergeCell ref="V2681:V2682"/>
    <mergeCell ref="V2683:V2684"/>
    <mergeCell ref="V2685:V2686"/>
    <mergeCell ref="A2671:A2672"/>
    <mergeCell ref="B2671:B2672"/>
    <mergeCell ref="C2671:C2672"/>
    <mergeCell ref="E2671:E2672"/>
    <mergeCell ref="F2671:F2672"/>
    <mergeCell ref="G2671:G2672"/>
    <mergeCell ref="H2671:H2672"/>
    <mergeCell ref="I2671:I2672"/>
    <mergeCell ref="J2671:J2672"/>
    <mergeCell ref="O2671:O2672"/>
    <mergeCell ref="W2671:W2672"/>
    <mergeCell ref="A2673:A2674"/>
    <mergeCell ref="B2673:B2674"/>
    <mergeCell ref="C2673:C2674"/>
    <mergeCell ref="E2673:E2674"/>
    <mergeCell ref="F2673:F2674"/>
    <mergeCell ref="G2673:G2674"/>
    <mergeCell ref="H2673:H2674"/>
    <mergeCell ref="O2673:O2674"/>
    <mergeCell ref="W2673:W2674"/>
    <mergeCell ref="A2675:A2676"/>
    <mergeCell ref="B2675:B2676"/>
    <mergeCell ref="C2675:C2676"/>
    <mergeCell ref="E2675:E2676"/>
    <mergeCell ref="F2675:F2676"/>
    <mergeCell ref="G2675:G2676"/>
    <mergeCell ref="H2675:H2676"/>
    <mergeCell ref="O2675:O2676"/>
    <mergeCell ref="W2675:W2676"/>
    <mergeCell ref="A2677:A2678"/>
    <mergeCell ref="B2677:B2678"/>
    <mergeCell ref="C2677:C2678"/>
    <mergeCell ref="E2677:E2678"/>
    <mergeCell ref="F2677:F2678"/>
    <mergeCell ref="G2677:G2678"/>
    <mergeCell ref="H2677:H2678"/>
    <mergeCell ref="O2677:O2678"/>
    <mergeCell ref="Q2671:Q2672"/>
    <mergeCell ref="R2671:R2672"/>
    <mergeCell ref="S2671:S2672"/>
    <mergeCell ref="T2671:T2672"/>
    <mergeCell ref="U2671:U2672"/>
    <mergeCell ref="Q2673:Q2674"/>
    <mergeCell ref="R2673:R2674"/>
    <mergeCell ref="S2673:S2674"/>
    <mergeCell ref="T2673:T2674"/>
    <mergeCell ref="U2673:U2674"/>
    <mergeCell ref="Q2675:Q2676"/>
    <mergeCell ref="R2675:R2676"/>
    <mergeCell ref="S2675:S2676"/>
    <mergeCell ref="T2675:T2676"/>
    <mergeCell ref="U2675:U2676"/>
    <mergeCell ref="Q2677:Q2678"/>
    <mergeCell ref="R2677:R2678"/>
    <mergeCell ref="S2677:S2678"/>
    <mergeCell ref="T2677:T2678"/>
    <mergeCell ref="U2677:U2678"/>
    <mergeCell ref="D2671:D2672"/>
    <mergeCell ref="D2673:D2674"/>
    <mergeCell ref="D2675:D2676"/>
    <mergeCell ref="D2677:D2678"/>
    <mergeCell ref="V2671:V2672"/>
    <mergeCell ref="V2673:V2674"/>
    <mergeCell ref="V2675:V2676"/>
    <mergeCell ref="A2665:A2666"/>
    <mergeCell ref="B2665:B2666"/>
    <mergeCell ref="C2665:C2666"/>
    <mergeCell ref="E2665:E2666"/>
    <mergeCell ref="F2665:F2666"/>
    <mergeCell ref="G2665:G2666"/>
    <mergeCell ref="H2665:H2666"/>
    <mergeCell ref="I2665:I2666"/>
    <mergeCell ref="J2665:J2666"/>
    <mergeCell ref="O2665:O2666"/>
    <mergeCell ref="W2665:W2666"/>
    <mergeCell ref="A2667:A2668"/>
    <mergeCell ref="B2667:B2668"/>
    <mergeCell ref="C2667:C2668"/>
    <mergeCell ref="E2667:E2668"/>
    <mergeCell ref="F2667:F2668"/>
    <mergeCell ref="G2667:G2668"/>
    <mergeCell ref="H2667:H2668"/>
    <mergeCell ref="I2667:I2668"/>
    <mergeCell ref="J2667:J2668"/>
    <mergeCell ref="O2667:O2668"/>
    <mergeCell ref="W2667:W2668"/>
    <mergeCell ref="A2669:A2670"/>
    <mergeCell ref="B2669:B2670"/>
    <mergeCell ref="C2669:C2670"/>
    <mergeCell ref="E2669:E2670"/>
    <mergeCell ref="F2669:F2670"/>
    <mergeCell ref="G2669:G2670"/>
    <mergeCell ref="H2669:H2670"/>
    <mergeCell ref="I2669:I2670"/>
    <mergeCell ref="J2669:J2670"/>
    <mergeCell ref="O2669:O2670"/>
    <mergeCell ref="W2669:W2670"/>
    <mergeCell ref="Q2667:Q2668"/>
    <mergeCell ref="R2667:R2668"/>
    <mergeCell ref="S2667:S2668"/>
    <mergeCell ref="T2667:T2668"/>
    <mergeCell ref="U2667:U2668"/>
    <mergeCell ref="Q2669:Q2670"/>
    <mergeCell ref="R2669:R2670"/>
    <mergeCell ref="S2669:S2670"/>
    <mergeCell ref="T2669:T2670"/>
    <mergeCell ref="U2669:U2670"/>
    <mergeCell ref="Q2665:Q2666"/>
    <mergeCell ref="R2665:R2666"/>
    <mergeCell ref="S2665:S2666"/>
    <mergeCell ref="T2665:T2666"/>
    <mergeCell ref="U2665:U2666"/>
    <mergeCell ref="D2665:D2666"/>
    <mergeCell ref="D2667:D2668"/>
    <mergeCell ref="D2669:D2670"/>
    <mergeCell ref="V2667:V2668"/>
    <mergeCell ref="V2669:V2670"/>
    <mergeCell ref="V2665:V2666"/>
    <mergeCell ref="A2659:A2660"/>
    <mergeCell ref="B2659:B2660"/>
    <mergeCell ref="C2659:C2660"/>
    <mergeCell ref="E2659:E2660"/>
    <mergeCell ref="F2659:F2660"/>
    <mergeCell ref="G2659:G2660"/>
    <mergeCell ref="H2659:H2660"/>
    <mergeCell ref="I2659:I2660"/>
    <mergeCell ref="J2659:J2660"/>
    <mergeCell ref="O2659:O2660"/>
    <mergeCell ref="W2659:W2660"/>
    <mergeCell ref="A2661:A2662"/>
    <mergeCell ref="B2661:B2662"/>
    <mergeCell ref="C2661:C2662"/>
    <mergeCell ref="E2661:E2662"/>
    <mergeCell ref="F2661:F2662"/>
    <mergeCell ref="G2661:G2662"/>
    <mergeCell ref="H2661:H2662"/>
    <mergeCell ref="I2661:I2662"/>
    <mergeCell ref="J2661:J2662"/>
    <mergeCell ref="O2661:O2662"/>
    <mergeCell ref="W2661:W2662"/>
    <mergeCell ref="A2663:A2664"/>
    <mergeCell ref="B2663:B2664"/>
    <mergeCell ref="C2663:C2664"/>
    <mergeCell ref="E2663:E2664"/>
    <mergeCell ref="F2663:F2664"/>
    <mergeCell ref="G2663:G2664"/>
    <mergeCell ref="H2663:H2664"/>
    <mergeCell ref="I2663:I2664"/>
    <mergeCell ref="J2663:J2664"/>
    <mergeCell ref="O2663:O2664"/>
    <mergeCell ref="W2663:W2664"/>
    <mergeCell ref="Q2659:Q2660"/>
    <mergeCell ref="R2659:R2660"/>
    <mergeCell ref="S2659:S2660"/>
    <mergeCell ref="T2659:T2660"/>
    <mergeCell ref="U2659:U2660"/>
    <mergeCell ref="Q2661:Q2662"/>
    <mergeCell ref="R2661:R2662"/>
    <mergeCell ref="S2661:S2662"/>
    <mergeCell ref="T2661:T2662"/>
    <mergeCell ref="U2661:U2662"/>
    <mergeCell ref="Q2663:Q2664"/>
    <mergeCell ref="R2663:R2664"/>
    <mergeCell ref="S2663:S2664"/>
    <mergeCell ref="T2663:T2664"/>
    <mergeCell ref="U2663:U2664"/>
    <mergeCell ref="D2659:D2660"/>
    <mergeCell ref="D2661:D2662"/>
    <mergeCell ref="D2663:D2664"/>
    <mergeCell ref="V2659:V2660"/>
    <mergeCell ref="V2661:V2662"/>
    <mergeCell ref="V2663:V2664"/>
    <mergeCell ref="A2653:A2654"/>
    <mergeCell ref="B2653:B2654"/>
    <mergeCell ref="C2653:C2654"/>
    <mergeCell ref="E2653:E2654"/>
    <mergeCell ref="F2653:F2654"/>
    <mergeCell ref="G2653:G2654"/>
    <mergeCell ref="H2653:H2654"/>
    <mergeCell ref="I2653:I2654"/>
    <mergeCell ref="J2653:J2654"/>
    <mergeCell ref="O2653:O2654"/>
    <mergeCell ref="W2653:W2654"/>
    <mergeCell ref="A2655:A2656"/>
    <mergeCell ref="B2655:B2656"/>
    <mergeCell ref="C2655:C2656"/>
    <mergeCell ref="E2655:E2656"/>
    <mergeCell ref="F2655:F2656"/>
    <mergeCell ref="G2655:G2656"/>
    <mergeCell ref="H2655:H2656"/>
    <mergeCell ref="I2655:I2656"/>
    <mergeCell ref="J2655:J2656"/>
    <mergeCell ref="O2655:O2656"/>
    <mergeCell ref="W2655:W2656"/>
    <mergeCell ref="A2657:A2658"/>
    <mergeCell ref="B2657:B2658"/>
    <mergeCell ref="C2657:C2658"/>
    <mergeCell ref="E2657:E2658"/>
    <mergeCell ref="F2657:F2658"/>
    <mergeCell ref="G2657:G2658"/>
    <mergeCell ref="H2657:H2658"/>
    <mergeCell ref="I2657:I2658"/>
    <mergeCell ref="J2657:J2658"/>
    <mergeCell ref="O2657:O2658"/>
    <mergeCell ref="W2657:W2658"/>
    <mergeCell ref="Q2653:Q2654"/>
    <mergeCell ref="R2653:R2654"/>
    <mergeCell ref="S2653:S2654"/>
    <mergeCell ref="T2653:T2654"/>
    <mergeCell ref="U2653:U2654"/>
    <mergeCell ref="Q2655:Q2656"/>
    <mergeCell ref="R2655:R2656"/>
    <mergeCell ref="S2655:S2656"/>
    <mergeCell ref="T2655:T2656"/>
    <mergeCell ref="U2655:U2656"/>
    <mergeCell ref="Q2657:Q2658"/>
    <mergeCell ref="R2657:R2658"/>
    <mergeCell ref="S2657:S2658"/>
    <mergeCell ref="T2657:T2658"/>
    <mergeCell ref="U2657:U2658"/>
    <mergeCell ref="D2653:D2654"/>
    <mergeCell ref="D2655:D2656"/>
    <mergeCell ref="D2657:D2658"/>
    <mergeCell ref="V2653:V2654"/>
    <mergeCell ref="V2655:V2656"/>
    <mergeCell ref="V2657:V2658"/>
    <mergeCell ref="A2647:A2648"/>
    <mergeCell ref="B2647:B2648"/>
    <mergeCell ref="C2647:C2648"/>
    <mergeCell ref="E2647:E2648"/>
    <mergeCell ref="F2647:F2648"/>
    <mergeCell ref="G2647:G2648"/>
    <mergeCell ref="H2647:H2648"/>
    <mergeCell ref="I2647:I2648"/>
    <mergeCell ref="J2647:J2648"/>
    <mergeCell ref="O2647:O2648"/>
    <mergeCell ref="W2647:W2648"/>
    <mergeCell ref="A2649:A2650"/>
    <mergeCell ref="B2649:B2650"/>
    <mergeCell ref="C2649:C2650"/>
    <mergeCell ref="E2649:E2650"/>
    <mergeCell ref="F2649:F2650"/>
    <mergeCell ref="G2649:G2650"/>
    <mergeCell ref="H2649:H2650"/>
    <mergeCell ref="I2649:I2650"/>
    <mergeCell ref="J2649:J2650"/>
    <mergeCell ref="O2649:O2650"/>
    <mergeCell ref="W2649:W2650"/>
    <mergeCell ref="A2651:A2652"/>
    <mergeCell ref="B2651:B2652"/>
    <mergeCell ref="C2651:C2652"/>
    <mergeCell ref="E2651:E2652"/>
    <mergeCell ref="F2651:F2652"/>
    <mergeCell ref="G2651:G2652"/>
    <mergeCell ref="H2651:H2652"/>
    <mergeCell ref="I2651:I2652"/>
    <mergeCell ref="J2651:J2652"/>
    <mergeCell ref="O2651:O2652"/>
    <mergeCell ref="W2651:W2652"/>
    <mergeCell ref="Q2651:Q2652"/>
    <mergeCell ref="R2651:R2652"/>
    <mergeCell ref="S2651:S2652"/>
    <mergeCell ref="T2651:T2652"/>
    <mergeCell ref="U2651:U2652"/>
    <mergeCell ref="Q2647:Q2648"/>
    <mergeCell ref="R2647:R2648"/>
    <mergeCell ref="S2647:S2648"/>
    <mergeCell ref="T2647:T2648"/>
    <mergeCell ref="U2647:U2648"/>
    <mergeCell ref="Q2649:Q2650"/>
    <mergeCell ref="R2649:R2650"/>
    <mergeCell ref="S2649:S2650"/>
    <mergeCell ref="T2649:T2650"/>
    <mergeCell ref="U2649:U2650"/>
    <mergeCell ref="D2647:D2648"/>
    <mergeCell ref="D2649:D2650"/>
    <mergeCell ref="D2651:D2652"/>
    <mergeCell ref="V2647:V2648"/>
    <mergeCell ref="V2649:V2650"/>
    <mergeCell ref="V2651:V2652"/>
    <mergeCell ref="A2641:A2642"/>
    <mergeCell ref="B2641:B2642"/>
    <mergeCell ref="C2641:C2642"/>
    <mergeCell ref="E2641:E2642"/>
    <mergeCell ref="F2641:F2642"/>
    <mergeCell ref="G2641:G2642"/>
    <mergeCell ref="H2641:H2642"/>
    <mergeCell ref="I2641:I2642"/>
    <mergeCell ref="J2641:J2642"/>
    <mergeCell ref="O2641:O2642"/>
    <mergeCell ref="W2641:W2642"/>
    <mergeCell ref="A2643:A2644"/>
    <mergeCell ref="B2643:B2644"/>
    <mergeCell ref="C2643:C2644"/>
    <mergeCell ref="E2643:E2644"/>
    <mergeCell ref="F2643:F2644"/>
    <mergeCell ref="G2643:G2644"/>
    <mergeCell ref="H2643:H2644"/>
    <mergeCell ref="I2643:I2644"/>
    <mergeCell ref="J2643:J2644"/>
    <mergeCell ref="O2643:O2644"/>
    <mergeCell ref="W2643:W2644"/>
    <mergeCell ref="A2645:A2646"/>
    <mergeCell ref="B2645:B2646"/>
    <mergeCell ref="C2645:C2646"/>
    <mergeCell ref="E2645:E2646"/>
    <mergeCell ref="F2645:F2646"/>
    <mergeCell ref="G2645:G2646"/>
    <mergeCell ref="H2645:H2646"/>
    <mergeCell ref="I2645:I2646"/>
    <mergeCell ref="J2645:J2646"/>
    <mergeCell ref="O2645:O2646"/>
    <mergeCell ref="W2645:W2646"/>
    <mergeCell ref="Q2641:Q2642"/>
    <mergeCell ref="R2641:R2642"/>
    <mergeCell ref="S2641:S2642"/>
    <mergeCell ref="T2641:T2642"/>
    <mergeCell ref="U2641:U2642"/>
    <mergeCell ref="Q2643:Q2644"/>
    <mergeCell ref="R2643:R2644"/>
    <mergeCell ref="S2643:S2644"/>
    <mergeCell ref="T2643:T2644"/>
    <mergeCell ref="U2643:U2644"/>
    <mergeCell ref="Q2645:Q2646"/>
    <mergeCell ref="R2645:R2646"/>
    <mergeCell ref="S2645:S2646"/>
    <mergeCell ref="T2645:T2646"/>
    <mergeCell ref="U2645:U2646"/>
    <mergeCell ref="D2641:D2642"/>
    <mergeCell ref="D2643:D2644"/>
    <mergeCell ref="D2645:D2646"/>
    <mergeCell ref="V2641:V2642"/>
    <mergeCell ref="V2643:V2644"/>
    <mergeCell ref="V2645:V2646"/>
    <mergeCell ref="A2635:A2636"/>
    <mergeCell ref="B2635:B2636"/>
    <mergeCell ref="C2635:C2636"/>
    <mergeCell ref="E2635:E2636"/>
    <mergeCell ref="F2635:F2636"/>
    <mergeCell ref="G2635:G2636"/>
    <mergeCell ref="H2635:H2636"/>
    <mergeCell ref="I2635:I2636"/>
    <mergeCell ref="J2635:J2636"/>
    <mergeCell ref="O2635:O2636"/>
    <mergeCell ref="W2635:W2636"/>
    <mergeCell ref="A2637:A2638"/>
    <mergeCell ref="B2637:B2638"/>
    <mergeCell ref="C2637:C2638"/>
    <mergeCell ref="E2637:E2638"/>
    <mergeCell ref="F2637:F2638"/>
    <mergeCell ref="G2637:G2638"/>
    <mergeCell ref="H2637:H2638"/>
    <mergeCell ref="I2637:I2638"/>
    <mergeCell ref="J2637:J2638"/>
    <mergeCell ref="O2637:O2638"/>
    <mergeCell ref="W2637:W2638"/>
    <mergeCell ref="A2639:A2640"/>
    <mergeCell ref="B2639:B2640"/>
    <mergeCell ref="C2639:C2640"/>
    <mergeCell ref="E2639:E2640"/>
    <mergeCell ref="F2639:F2640"/>
    <mergeCell ref="G2639:G2640"/>
    <mergeCell ref="H2639:H2640"/>
    <mergeCell ref="I2639:I2640"/>
    <mergeCell ref="J2639:J2640"/>
    <mergeCell ref="O2639:O2640"/>
    <mergeCell ref="W2639:W2640"/>
    <mergeCell ref="Q2635:Q2636"/>
    <mergeCell ref="R2635:R2636"/>
    <mergeCell ref="S2635:S2636"/>
    <mergeCell ref="T2635:T2636"/>
    <mergeCell ref="U2635:U2636"/>
    <mergeCell ref="Q2637:Q2638"/>
    <mergeCell ref="R2637:R2638"/>
    <mergeCell ref="S2637:S2638"/>
    <mergeCell ref="T2637:T2638"/>
    <mergeCell ref="U2637:U2638"/>
    <mergeCell ref="Q2639:Q2640"/>
    <mergeCell ref="R2639:R2640"/>
    <mergeCell ref="S2639:S2640"/>
    <mergeCell ref="T2639:T2640"/>
    <mergeCell ref="U2639:U2640"/>
    <mergeCell ref="D2635:D2636"/>
    <mergeCell ref="D2637:D2638"/>
    <mergeCell ref="D2639:D2640"/>
    <mergeCell ref="V2635:V2636"/>
    <mergeCell ref="V2637:V2638"/>
    <mergeCell ref="V2639:V2640"/>
    <mergeCell ref="A2629:A2630"/>
    <mergeCell ref="B2629:B2630"/>
    <mergeCell ref="C2629:C2630"/>
    <mergeCell ref="E2629:E2630"/>
    <mergeCell ref="F2629:F2630"/>
    <mergeCell ref="G2629:G2630"/>
    <mergeCell ref="H2629:H2630"/>
    <mergeCell ref="I2629:I2630"/>
    <mergeCell ref="J2629:J2630"/>
    <mergeCell ref="O2629:O2630"/>
    <mergeCell ref="W2629:W2630"/>
    <mergeCell ref="A2631:A2632"/>
    <mergeCell ref="B2631:B2632"/>
    <mergeCell ref="C2631:C2632"/>
    <mergeCell ref="E2631:E2632"/>
    <mergeCell ref="F2631:F2632"/>
    <mergeCell ref="G2631:G2632"/>
    <mergeCell ref="H2631:H2632"/>
    <mergeCell ref="I2631:I2632"/>
    <mergeCell ref="J2631:J2632"/>
    <mergeCell ref="O2631:O2632"/>
    <mergeCell ref="W2631:W2632"/>
    <mergeCell ref="A2633:A2634"/>
    <mergeCell ref="B2633:B2634"/>
    <mergeCell ref="C2633:C2634"/>
    <mergeCell ref="E2633:E2634"/>
    <mergeCell ref="F2633:F2634"/>
    <mergeCell ref="G2633:G2634"/>
    <mergeCell ref="H2633:H2634"/>
    <mergeCell ref="I2633:I2634"/>
    <mergeCell ref="J2633:J2634"/>
    <mergeCell ref="O2633:O2634"/>
    <mergeCell ref="W2633:W2634"/>
    <mergeCell ref="Q2629:Q2630"/>
    <mergeCell ref="R2629:R2630"/>
    <mergeCell ref="S2629:S2630"/>
    <mergeCell ref="T2629:T2630"/>
    <mergeCell ref="U2629:U2630"/>
    <mergeCell ref="Q2631:Q2632"/>
    <mergeCell ref="R2631:R2632"/>
    <mergeCell ref="S2631:S2632"/>
    <mergeCell ref="T2631:T2632"/>
    <mergeCell ref="U2631:U2632"/>
    <mergeCell ref="Q2633:Q2634"/>
    <mergeCell ref="R2633:R2634"/>
    <mergeCell ref="S2633:S2634"/>
    <mergeCell ref="T2633:T2634"/>
    <mergeCell ref="U2633:U2634"/>
    <mergeCell ref="D2633:D2634"/>
    <mergeCell ref="V2629:V2630"/>
    <mergeCell ref="V2631:V2632"/>
    <mergeCell ref="V2633:V2634"/>
    <mergeCell ref="A2623:A2624"/>
    <mergeCell ref="B2623:B2624"/>
    <mergeCell ref="C2623:C2624"/>
    <mergeCell ref="E2623:E2624"/>
    <mergeCell ref="F2623:F2624"/>
    <mergeCell ref="G2623:G2624"/>
    <mergeCell ref="H2623:H2624"/>
    <mergeCell ref="I2623:I2624"/>
    <mergeCell ref="J2623:J2624"/>
    <mergeCell ref="O2623:O2624"/>
    <mergeCell ref="W2623:W2624"/>
    <mergeCell ref="A2625:A2626"/>
    <mergeCell ref="B2625:B2626"/>
    <mergeCell ref="C2625:C2626"/>
    <mergeCell ref="E2625:E2626"/>
    <mergeCell ref="F2625:F2626"/>
    <mergeCell ref="G2625:G2626"/>
    <mergeCell ref="H2625:H2626"/>
    <mergeCell ref="I2625:I2626"/>
    <mergeCell ref="J2625:J2626"/>
    <mergeCell ref="O2625:O2626"/>
    <mergeCell ref="W2625:W2626"/>
    <mergeCell ref="A2627:A2628"/>
    <mergeCell ref="B2627:B2628"/>
    <mergeCell ref="C2627:C2628"/>
    <mergeCell ref="E2627:E2628"/>
    <mergeCell ref="F2627:F2628"/>
    <mergeCell ref="G2627:G2628"/>
    <mergeCell ref="H2627:H2628"/>
    <mergeCell ref="I2627:I2628"/>
    <mergeCell ref="J2627:J2628"/>
    <mergeCell ref="O2627:O2628"/>
    <mergeCell ref="W2627:W2628"/>
    <mergeCell ref="Q2625:Q2626"/>
    <mergeCell ref="R2625:R2626"/>
    <mergeCell ref="S2625:S2626"/>
    <mergeCell ref="T2625:T2626"/>
    <mergeCell ref="U2625:U2626"/>
    <mergeCell ref="Q2627:Q2628"/>
    <mergeCell ref="R2627:R2628"/>
    <mergeCell ref="S2627:S2628"/>
    <mergeCell ref="T2627:T2628"/>
    <mergeCell ref="U2627:U2628"/>
    <mergeCell ref="V2623:V2624"/>
    <mergeCell ref="V2625:V2626"/>
    <mergeCell ref="V2627:V2628"/>
    <mergeCell ref="A2617:A2618"/>
    <mergeCell ref="B2617:B2618"/>
    <mergeCell ref="C2617:C2618"/>
    <mergeCell ref="E2617:E2618"/>
    <mergeCell ref="F2617:F2618"/>
    <mergeCell ref="G2617:G2618"/>
    <mergeCell ref="H2617:H2618"/>
    <mergeCell ref="I2617:I2618"/>
    <mergeCell ref="J2617:J2618"/>
    <mergeCell ref="O2617:O2618"/>
    <mergeCell ref="W2617:W2618"/>
    <mergeCell ref="A2619:A2620"/>
    <mergeCell ref="B2619:B2620"/>
    <mergeCell ref="C2619:C2620"/>
    <mergeCell ref="E2619:E2620"/>
    <mergeCell ref="F2619:F2620"/>
    <mergeCell ref="G2619:G2620"/>
    <mergeCell ref="H2619:H2620"/>
    <mergeCell ref="I2619:I2620"/>
    <mergeCell ref="J2619:J2620"/>
    <mergeCell ref="O2619:O2620"/>
    <mergeCell ref="W2619:W2620"/>
    <mergeCell ref="A2621:A2622"/>
    <mergeCell ref="B2621:B2622"/>
    <mergeCell ref="C2621:C2622"/>
    <mergeCell ref="E2621:E2622"/>
    <mergeCell ref="F2621:F2622"/>
    <mergeCell ref="G2621:G2622"/>
    <mergeCell ref="H2621:H2622"/>
    <mergeCell ref="I2621:I2622"/>
    <mergeCell ref="J2621:J2622"/>
    <mergeCell ref="O2621:O2622"/>
    <mergeCell ref="W2621:W2622"/>
    <mergeCell ref="Q2617:Q2618"/>
    <mergeCell ref="R2617:R2618"/>
    <mergeCell ref="S2617:S2618"/>
    <mergeCell ref="T2617:T2618"/>
    <mergeCell ref="U2617:U2618"/>
    <mergeCell ref="V2617:V2618"/>
    <mergeCell ref="V2619:V2620"/>
    <mergeCell ref="V2621:V2622"/>
    <mergeCell ref="A2609:A2610"/>
    <mergeCell ref="B2609:B2610"/>
    <mergeCell ref="C2609:C2610"/>
    <mergeCell ref="E2609:E2610"/>
    <mergeCell ref="F2609:F2610"/>
    <mergeCell ref="G2609:G2610"/>
    <mergeCell ref="H2609:H2610"/>
    <mergeCell ref="O2609:O2610"/>
    <mergeCell ref="W2609:W2610"/>
    <mergeCell ref="A2611:A2612"/>
    <mergeCell ref="B2611:B2612"/>
    <mergeCell ref="C2611:C2612"/>
    <mergeCell ref="E2611:E2612"/>
    <mergeCell ref="F2611:F2612"/>
    <mergeCell ref="G2611:G2612"/>
    <mergeCell ref="H2611:H2612"/>
    <mergeCell ref="O2611:O2612"/>
    <mergeCell ref="W2611:W2612"/>
    <mergeCell ref="A2613:A2614"/>
    <mergeCell ref="B2613:B2614"/>
    <mergeCell ref="C2613:C2614"/>
    <mergeCell ref="E2613:E2614"/>
    <mergeCell ref="F2613:F2614"/>
    <mergeCell ref="G2613:G2614"/>
    <mergeCell ref="H2613:H2614"/>
    <mergeCell ref="I2613:I2614"/>
    <mergeCell ref="J2613:J2614"/>
    <mergeCell ref="O2613:O2614"/>
    <mergeCell ref="W2613:W2614"/>
    <mergeCell ref="A2615:A2616"/>
    <mergeCell ref="B2615:B2616"/>
    <mergeCell ref="C2615:C2616"/>
    <mergeCell ref="E2615:E2616"/>
    <mergeCell ref="F2615:F2616"/>
    <mergeCell ref="G2615:G2616"/>
    <mergeCell ref="H2615:H2616"/>
    <mergeCell ref="I2615:I2616"/>
    <mergeCell ref="J2615:J2616"/>
    <mergeCell ref="O2615:O2616"/>
    <mergeCell ref="W2615:W2616"/>
    <mergeCell ref="Q2609:Q2610"/>
    <mergeCell ref="R2609:R2610"/>
    <mergeCell ref="S2609:S2610"/>
    <mergeCell ref="T2609:T2610"/>
    <mergeCell ref="U2609:U2610"/>
    <mergeCell ref="T2615:T2616"/>
    <mergeCell ref="U2615:U2616"/>
    <mergeCell ref="V2611:V2612"/>
    <mergeCell ref="V2613:V2614"/>
    <mergeCell ref="V2615:V2616"/>
    <mergeCell ref="A1563:A1564"/>
    <mergeCell ref="B1563:B1564"/>
    <mergeCell ref="C1563:C1564"/>
    <mergeCell ref="E1563:E1564"/>
    <mergeCell ref="F1563:F1564"/>
    <mergeCell ref="G1563:G1564"/>
    <mergeCell ref="H1563:H1564"/>
    <mergeCell ref="O1563:O1564"/>
    <mergeCell ref="Q1563:Q1564"/>
    <mergeCell ref="R1563:R1564"/>
    <mergeCell ref="S1563:S1564"/>
    <mergeCell ref="T1563:T1564"/>
    <mergeCell ref="U1563:U1564"/>
    <mergeCell ref="W1563:W1564"/>
    <mergeCell ref="A1559:A1560"/>
    <mergeCell ref="B1559:B1560"/>
    <mergeCell ref="C1559:C1560"/>
    <mergeCell ref="E1559:E1560"/>
    <mergeCell ref="F1559:F1560"/>
    <mergeCell ref="G1559:G1560"/>
    <mergeCell ref="H1559:H1560"/>
    <mergeCell ref="O1559:O1560"/>
    <mergeCell ref="Q1559:Q1560"/>
    <mergeCell ref="R1559:R1560"/>
    <mergeCell ref="S1559:S1560"/>
    <mergeCell ref="T1559:T1560"/>
    <mergeCell ref="U1559:U1560"/>
    <mergeCell ref="W1559:W1560"/>
    <mergeCell ref="A1561:A1562"/>
    <mergeCell ref="B1561:B1562"/>
    <mergeCell ref="C1561:C1562"/>
    <mergeCell ref="E1561:E1562"/>
    <mergeCell ref="F2469:F2470"/>
    <mergeCell ref="A1627:A1628"/>
    <mergeCell ref="B1627:B1628"/>
    <mergeCell ref="C1627:C1628"/>
    <mergeCell ref="E1627:E1628"/>
    <mergeCell ref="F1627:F1628"/>
    <mergeCell ref="G1627:G1628"/>
    <mergeCell ref="H1627:H1628"/>
    <mergeCell ref="O1627:O1628"/>
    <mergeCell ref="Q1627:Q1628"/>
    <mergeCell ref="R1627:R1628"/>
    <mergeCell ref="S1627:S1628"/>
    <mergeCell ref="T1627:T1628"/>
    <mergeCell ref="U1627:U1628"/>
    <mergeCell ref="A1633:A1634"/>
    <mergeCell ref="B1633:B1634"/>
    <mergeCell ref="C1633:C1634"/>
    <mergeCell ref="E1633:E1634"/>
    <mergeCell ref="F1633:F1634"/>
    <mergeCell ref="G1633:G1634"/>
    <mergeCell ref="H1633:H1634"/>
    <mergeCell ref="O1633:O1634"/>
    <mergeCell ref="Q1633:Q1634"/>
    <mergeCell ref="R1633:R1634"/>
    <mergeCell ref="S1633:S1634"/>
    <mergeCell ref="T1633:T1634"/>
    <mergeCell ref="U1633:U1634"/>
    <mergeCell ref="A1635:A1636"/>
    <mergeCell ref="B1635:B1636"/>
    <mergeCell ref="C1635:C1636"/>
    <mergeCell ref="E1635:E1636"/>
    <mergeCell ref="F1635:F1636"/>
    <mergeCell ref="Q1557:Q1558"/>
    <mergeCell ref="R1557:R1558"/>
    <mergeCell ref="S1557:S1558"/>
    <mergeCell ref="T1557:T1558"/>
    <mergeCell ref="U1557:U1558"/>
    <mergeCell ref="W1557:W1558"/>
    <mergeCell ref="A1551:A1552"/>
    <mergeCell ref="B1551:B1552"/>
    <mergeCell ref="C1551:C1552"/>
    <mergeCell ref="E1551:E1552"/>
    <mergeCell ref="F1551:F1552"/>
    <mergeCell ref="G1551:G1552"/>
    <mergeCell ref="H1551:H1552"/>
    <mergeCell ref="O1551:O1552"/>
    <mergeCell ref="Q1551:Q1552"/>
    <mergeCell ref="R1551:R1552"/>
    <mergeCell ref="S1551:S1552"/>
    <mergeCell ref="T1551:T1552"/>
    <mergeCell ref="U1551:U1552"/>
    <mergeCell ref="W1551:W1552"/>
    <mergeCell ref="A1553:A1554"/>
    <mergeCell ref="B1553:B1554"/>
    <mergeCell ref="C1553:C1554"/>
    <mergeCell ref="E1553:E1554"/>
    <mergeCell ref="F1553:F1554"/>
    <mergeCell ref="G1553:G1554"/>
    <mergeCell ref="H1553:H1554"/>
    <mergeCell ref="O1553:O1554"/>
    <mergeCell ref="Q1553:Q1554"/>
    <mergeCell ref="R1553:R1554"/>
    <mergeCell ref="S1553:S1554"/>
    <mergeCell ref="T1553:T1554"/>
    <mergeCell ref="F1561:F1562"/>
    <mergeCell ref="G1561:G1562"/>
    <mergeCell ref="H1561:H1562"/>
    <mergeCell ref="O1561:O1562"/>
    <mergeCell ref="Q1561:Q1562"/>
    <mergeCell ref="R1561:R1562"/>
    <mergeCell ref="S1561:S1562"/>
    <mergeCell ref="T1561:T1562"/>
    <mergeCell ref="U1561:U1562"/>
    <mergeCell ref="W1561:W1562"/>
    <mergeCell ref="A1555:A1556"/>
    <mergeCell ref="B1555:B1556"/>
    <mergeCell ref="C1555:C1556"/>
    <mergeCell ref="E1555:E1556"/>
    <mergeCell ref="F1555:F1556"/>
    <mergeCell ref="G1555:G1556"/>
    <mergeCell ref="H1555:H1556"/>
    <mergeCell ref="O1555:O1556"/>
    <mergeCell ref="Q1555:Q1556"/>
    <mergeCell ref="R1555:R1556"/>
    <mergeCell ref="S1555:S1556"/>
    <mergeCell ref="T1555:T1556"/>
    <mergeCell ref="U1555:U1556"/>
    <mergeCell ref="W1555:W1556"/>
    <mergeCell ref="A1557:A1558"/>
    <mergeCell ref="B1557:B1558"/>
    <mergeCell ref="C1557:C1558"/>
    <mergeCell ref="E1557:E1558"/>
    <mergeCell ref="F1557:F1558"/>
    <mergeCell ref="G1557:G1558"/>
    <mergeCell ref="H1557:H1558"/>
    <mergeCell ref="O1557:O1558"/>
    <mergeCell ref="A1545:A1546"/>
    <mergeCell ref="B1545:B1546"/>
    <mergeCell ref="C1545:C1546"/>
    <mergeCell ref="E1545:E1546"/>
    <mergeCell ref="F1545:F1546"/>
    <mergeCell ref="G1545:G1546"/>
    <mergeCell ref="H1545:H1546"/>
    <mergeCell ref="O1545:O1546"/>
    <mergeCell ref="Q1545:Q1546"/>
    <mergeCell ref="R1545:R1546"/>
    <mergeCell ref="S1545:S1546"/>
    <mergeCell ref="T1545:T1546"/>
    <mergeCell ref="U1545:U1546"/>
    <mergeCell ref="W1545:W1546"/>
    <mergeCell ref="U1553:U1554"/>
    <mergeCell ref="A1547:A1548"/>
    <mergeCell ref="B1547:B1548"/>
    <mergeCell ref="C1547:C1548"/>
    <mergeCell ref="E1547:E1548"/>
    <mergeCell ref="F1547:F1548"/>
    <mergeCell ref="G1547:G1548"/>
    <mergeCell ref="H1547:H1548"/>
    <mergeCell ref="O1547:O1548"/>
    <mergeCell ref="Q1547:Q1548"/>
    <mergeCell ref="R1547:R1548"/>
    <mergeCell ref="S1547:S1548"/>
    <mergeCell ref="T1547:T1548"/>
    <mergeCell ref="U1547:U1548"/>
    <mergeCell ref="W1547:W1548"/>
    <mergeCell ref="A1549:A1550"/>
    <mergeCell ref="B1549:B1550"/>
    <mergeCell ref="C1549:C1550"/>
    <mergeCell ref="E1549:E1550"/>
    <mergeCell ref="F1549:F1550"/>
    <mergeCell ref="G1549:G1550"/>
    <mergeCell ref="H1549:H1550"/>
    <mergeCell ref="O1549:O1550"/>
    <mergeCell ref="Q1549:Q1550"/>
    <mergeCell ref="R1549:R1550"/>
    <mergeCell ref="S1549:S1550"/>
    <mergeCell ref="T1549:T1550"/>
    <mergeCell ref="U1549:U1550"/>
    <mergeCell ref="D1545:D1546"/>
    <mergeCell ref="D1547:D1548"/>
    <mergeCell ref="D1549:D1550"/>
    <mergeCell ref="D1551:D1552"/>
    <mergeCell ref="D1553:D1554"/>
    <mergeCell ref="V1553:V1554"/>
    <mergeCell ref="V1545:V1546"/>
    <mergeCell ref="V1547:V1548"/>
    <mergeCell ref="V1549:V1550"/>
    <mergeCell ref="V1551:V1552"/>
    <mergeCell ref="A1539:A1540"/>
    <mergeCell ref="B1539:B1540"/>
    <mergeCell ref="C1539:C1540"/>
    <mergeCell ref="E1539:E1540"/>
    <mergeCell ref="F1539:F1540"/>
    <mergeCell ref="G1539:G1540"/>
    <mergeCell ref="H1539:H1540"/>
    <mergeCell ref="O1539:O1540"/>
    <mergeCell ref="Q1539:Q1540"/>
    <mergeCell ref="R1539:R1540"/>
    <mergeCell ref="S1539:S1540"/>
    <mergeCell ref="T1539:T1540"/>
    <mergeCell ref="U1539:U1540"/>
    <mergeCell ref="W1539:W1540"/>
    <mergeCell ref="A1541:A1542"/>
    <mergeCell ref="B1541:B1542"/>
    <mergeCell ref="C1541:C1542"/>
    <mergeCell ref="E1541:E1542"/>
    <mergeCell ref="F1541:F1542"/>
    <mergeCell ref="G1541:G1542"/>
    <mergeCell ref="H1541:H1542"/>
    <mergeCell ref="O1541:O1542"/>
    <mergeCell ref="Q1541:Q1542"/>
    <mergeCell ref="R1541:R1542"/>
    <mergeCell ref="S1541:S1542"/>
    <mergeCell ref="T1541:T1542"/>
    <mergeCell ref="U1541:U1542"/>
    <mergeCell ref="W1541:W1542"/>
    <mergeCell ref="A1543:A1544"/>
    <mergeCell ref="B1543:B1544"/>
    <mergeCell ref="C1543:C1544"/>
    <mergeCell ref="E1543:E1544"/>
    <mergeCell ref="F1543:F1544"/>
    <mergeCell ref="G1543:G1544"/>
    <mergeCell ref="H1543:H1544"/>
    <mergeCell ref="O1543:O1544"/>
    <mergeCell ref="Q1543:Q1544"/>
    <mergeCell ref="R1543:R1544"/>
    <mergeCell ref="S1543:S1544"/>
    <mergeCell ref="T1543:T1544"/>
    <mergeCell ref="U1543:U1544"/>
    <mergeCell ref="W1543:W1544"/>
    <mergeCell ref="D1539:D1540"/>
    <mergeCell ref="D1541:D1542"/>
    <mergeCell ref="D1543:D1544"/>
    <mergeCell ref="V1539:V1540"/>
    <mergeCell ref="V1541:V1542"/>
    <mergeCell ref="V1543:V1544"/>
    <mergeCell ref="A1533:A1534"/>
    <mergeCell ref="B1533:B1534"/>
    <mergeCell ref="C1533:C1534"/>
    <mergeCell ref="E1533:E1534"/>
    <mergeCell ref="F1533:F1534"/>
    <mergeCell ref="G1533:G1534"/>
    <mergeCell ref="H1533:H1534"/>
    <mergeCell ref="O1533:O1534"/>
    <mergeCell ref="Q1533:Q1534"/>
    <mergeCell ref="R1533:R1534"/>
    <mergeCell ref="S1533:S1534"/>
    <mergeCell ref="T1533:T1534"/>
    <mergeCell ref="U1533:U1534"/>
    <mergeCell ref="W1533:W1534"/>
    <mergeCell ref="A1535:A1536"/>
    <mergeCell ref="B1535:B1536"/>
    <mergeCell ref="C1535:C1536"/>
    <mergeCell ref="E1535:E1536"/>
    <mergeCell ref="F1535:F1536"/>
    <mergeCell ref="G1535:G1536"/>
    <mergeCell ref="H1535:H1536"/>
    <mergeCell ref="O1535:O1536"/>
    <mergeCell ref="Q1535:Q1536"/>
    <mergeCell ref="R1535:R1536"/>
    <mergeCell ref="S1535:S1536"/>
    <mergeCell ref="T1535:T1536"/>
    <mergeCell ref="U1535:U1536"/>
    <mergeCell ref="W1535:W1536"/>
    <mergeCell ref="A1537:A1538"/>
    <mergeCell ref="B1537:B1538"/>
    <mergeCell ref="C1537:C1538"/>
    <mergeCell ref="E1537:E1538"/>
    <mergeCell ref="F1537:F1538"/>
    <mergeCell ref="G1537:G1538"/>
    <mergeCell ref="H1537:H1538"/>
    <mergeCell ref="O1537:O1538"/>
    <mergeCell ref="Q1537:Q1538"/>
    <mergeCell ref="R1537:R1538"/>
    <mergeCell ref="S1537:S1538"/>
    <mergeCell ref="T1537:T1538"/>
    <mergeCell ref="U1537:U1538"/>
    <mergeCell ref="W1537:W1538"/>
    <mergeCell ref="D1533:D1534"/>
    <mergeCell ref="D1535:D1536"/>
    <mergeCell ref="D1537:D1538"/>
    <mergeCell ref="A1527:A1528"/>
    <mergeCell ref="B1527:B1528"/>
    <mergeCell ref="C1527:C1528"/>
    <mergeCell ref="E1527:E1528"/>
    <mergeCell ref="F1527:F1528"/>
    <mergeCell ref="G1527:G1528"/>
    <mergeCell ref="H1527:H1528"/>
    <mergeCell ref="O1527:O1528"/>
    <mergeCell ref="Q1527:Q1528"/>
    <mergeCell ref="R1527:R1528"/>
    <mergeCell ref="S1527:S1528"/>
    <mergeCell ref="T1527:T1528"/>
    <mergeCell ref="U1527:U1528"/>
    <mergeCell ref="W1527:W1528"/>
    <mergeCell ref="A1529:A1530"/>
    <mergeCell ref="B1529:B1530"/>
    <mergeCell ref="C1529:C1530"/>
    <mergeCell ref="E1529:E1530"/>
    <mergeCell ref="F1529:F1530"/>
    <mergeCell ref="G1529:G1530"/>
    <mergeCell ref="H1529:H1530"/>
    <mergeCell ref="O1529:O1530"/>
    <mergeCell ref="Q1529:Q1530"/>
    <mergeCell ref="R1529:R1530"/>
    <mergeCell ref="S1529:S1530"/>
    <mergeCell ref="T1529:T1530"/>
    <mergeCell ref="U1529:U1530"/>
    <mergeCell ref="W1529:W1530"/>
    <mergeCell ref="A1531:A1532"/>
    <mergeCell ref="B1531:B1532"/>
    <mergeCell ref="C1531:C1532"/>
    <mergeCell ref="E1531:E1532"/>
    <mergeCell ref="F1531:F1532"/>
    <mergeCell ref="G1531:G1532"/>
    <mergeCell ref="H1531:H1532"/>
    <mergeCell ref="O1531:O1532"/>
    <mergeCell ref="Q1531:Q1532"/>
    <mergeCell ref="R1531:R1532"/>
    <mergeCell ref="S1531:S1532"/>
    <mergeCell ref="T1531:T1532"/>
    <mergeCell ref="U1531:U1532"/>
    <mergeCell ref="D1527:D1528"/>
    <mergeCell ref="D1529:D1530"/>
    <mergeCell ref="D1531:D1532"/>
    <mergeCell ref="A1521:A1522"/>
    <mergeCell ref="B1521:B1522"/>
    <mergeCell ref="C1521:C1522"/>
    <mergeCell ref="E1521:E1522"/>
    <mergeCell ref="F1521:F1522"/>
    <mergeCell ref="G1521:G1522"/>
    <mergeCell ref="H1521:H1522"/>
    <mergeCell ref="O1521:O1522"/>
    <mergeCell ref="Q1521:Q1522"/>
    <mergeCell ref="R1521:R1522"/>
    <mergeCell ref="S1521:S1522"/>
    <mergeCell ref="T1521:T1522"/>
    <mergeCell ref="U1521:U1522"/>
    <mergeCell ref="W1521:W1522"/>
    <mergeCell ref="A1523:A1524"/>
    <mergeCell ref="B1523:B1524"/>
    <mergeCell ref="C1523:C1524"/>
    <mergeCell ref="E1523:E1524"/>
    <mergeCell ref="F1523:F1524"/>
    <mergeCell ref="G1523:G1524"/>
    <mergeCell ref="H1523:H1524"/>
    <mergeCell ref="O1523:O1524"/>
    <mergeCell ref="Q1523:Q1524"/>
    <mergeCell ref="R1523:R1524"/>
    <mergeCell ref="S1523:S1524"/>
    <mergeCell ref="T1523:T1524"/>
    <mergeCell ref="U1523:U1524"/>
    <mergeCell ref="W1523:W1524"/>
    <mergeCell ref="A1525:A1526"/>
    <mergeCell ref="B1525:B1526"/>
    <mergeCell ref="C1525:C1526"/>
    <mergeCell ref="E1525:E1526"/>
    <mergeCell ref="F1525:F1526"/>
    <mergeCell ref="G1525:G1526"/>
    <mergeCell ref="H1525:H1526"/>
    <mergeCell ref="O1525:O1526"/>
    <mergeCell ref="Q1525:Q1526"/>
    <mergeCell ref="R1525:R1526"/>
    <mergeCell ref="S1525:S1526"/>
    <mergeCell ref="T1525:T1526"/>
    <mergeCell ref="U1525:U1526"/>
    <mergeCell ref="W1525:W1526"/>
    <mergeCell ref="D1521:D1522"/>
    <mergeCell ref="D1523:D1524"/>
    <mergeCell ref="D1525:D1526"/>
    <mergeCell ref="A1515:A1516"/>
    <mergeCell ref="B1515:B1516"/>
    <mergeCell ref="C1515:C1516"/>
    <mergeCell ref="E1515:E1516"/>
    <mergeCell ref="F1515:F1516"/>
    <mergeCell ref="G1515:G1516"/>
    <mergeCell ref="H1515:H1516"/>
    <mergeCell ref="O1515:O1516"/>
    <mergeCell ref="Q1515:Q1516"/>
    <mergeCell ref="R1515:R1516"/>
    <mergeCell ref="S1515:S1516"/>
    <mergeCell ref="T1515:T1516"/>
    <mergeCell ref="U1515:U1516"/>
    <mergeCell ref="W1515:W1516"/>
    <mergeCell ref="A1517:A1518"/>
    <mergeCell ref="B1517:B1518"/>
    <mergeCell ref="C1517:C1518"/>
    <mergeCell ref="E1517:E1518"/>
    <mergeCell ref="F1517:F1518"/>
    <mergeCell ref="G1517:G1518"/>
    <mergeCell ref="H1517:H1518"/>
    <mergeCell ref="O1517:O1518"/>
    <mergeCell ref="Q1517:Q1518"/>
    <mergeCell ref="R1517:R1518"/>
    <mergeCell ref="S1517:S1518"/>
    <mergeCell ref="T1517:T1518"/>
    <mergeCell ref="U1517:U1518"/>
    <mergeCell ref="W1517:W1518"/>
    <mergeCell ref="A1519:A1520"/>
    <mergeCell ref="B1519:B1520"/>
    <mergeCell ref="C1519:C1520"/>
    <mergeCell ref="E1519:E1520"/>
    <mergeCell ref="F1519:F1520"/>
    <mergeCell ref="G1519:G1520"/>
    <mergeCell ref="H1519:H1520"/>
    <mergeCell ref="O1519:O1520"/>
    <mergeCell ref="Q1519:Q1520"/>
    <mergeCell ref="R1519:R1520"/>
    <mergeCell ref="S1519:S1520"/>
    <mergeCell ref="T1519:T1520"/>
    <mergeCell ref="U1519:U1520"/>
    <mergeCell ref="W1519:W1520"/>
    <mergeCell ref="D1519:D1520"/>
    <mergeCell ref="A1509:A1510"/>
    <mergeCell ref="B1509:B1510"/>
    <mergeCell ref="C1509:C1510"/>
    <mergeCell ref="E1509:E1510"/>
    <mergeCell ref="F1509:F1510"/>
    <mergeCell ref="G1509:G1510"/>
    <mergeCell ref="H1509:H1510"/>
    <mergeCell ref="O1509:O1510"/>
    <mergeCell ref="Q1509:Q1510"/>
    <mergeCell ref="R1509:R1510"/>
    <mergeCell ref="S1509:S1510"/>
    <mergeCell ref="T1509:T1510"/>
    <mergeCell ref="U1509:U1510"/>
    <mergeCell ref="A1511:A1512"/>
    <mergeCell ref="B1511:B1512"/>
    <mergeCell ref="C1511:C1512"/>
    <mergeCell ref="E1511:E1512"/>
    <mergeCell ref="F1511:F1512"/>
    <mergeCell ref="G1511:G1512"/>
    <mergeCell ref="H1511:H1512"/>
    <mergeCell ref="O1511:O1512"/>
    <mergeCell ref="Q1511:Q1512"/>
    <mergeCell ref="R1511:R1512"/>
    <mergeCell ref="S1511:S1512"/>
    <mergeCell ref="T1511:T1512"/>
    <mergeCell ref="U1511:U1512"/>
    <mergeCell ref="W1511:W1512"/>
    <mergeCell ref="A1513:A1514"/>
    <mergeCell ref="B1513:B1514"/>
    <mergeCell ref="C1513:C1514"/>
    <mergeCell ref="E1513:E1514"/>
    <mergeCell ref="F1513:F1514"/>
    <mergeCell ref="G1513:G1514"/>
    <mergeCell ref="H1513:H1514"/>
    <mergeCell ref="O1513:O1514"/>
    <mergeCell ref="Q1513:Q1514"/>
    <mergeCell ref="R1513:R1514"/>
    <mergeCell ref="S1513:S1514"/>
    <mergeCell ref="T1513:T1514"/>
    <mergeCell ref="U1513:U1514"/>
    <mergeCell ref="W1513:W1514"/>
    <mergeCell ref="A1503:A1504"/>
    <mergeCell ref="B1503:B1504"/>
    <mergeCell ref="C1503:C1504"/>
    <mergeCell ref="E1503:E1504"/>
    <mergeCell ref="F1503:F1504"/>
    <mergeCell ref="G1503:G1504"/>
    <mergeCell ref="H1503:H1504"/>
    <mergeCell ref="O1503:O1504"/>
    <mergeCell ref="Q1503:Q1504"/>
    <mergeCell ref="R1503:R1504"/>
    <mergeCell ref="S1503:S1504"/>
    <mergeCell ref="T1503:T1504"/>
    <mergeCell ref="U1503:U1504"/>
    <mergeCell ref="W1503:W1504"/>
    <mergeCell ref="A1505:A1506"/>
    <mergeCell ref="B1505:B1506"/>
    <mergeCell ref="C1505:C1506"/>
    <mergeCell ref="E1505:E1506"/>
    <mergeCell ref="F1505:F1506"/>
    <mergeCell ref="G1505:G1506"/>
    <mergeCell ref="H1505:H1506"/>
    <mergeCell ref="O1505:O1506"/>
    <mergeCell ref="Q1505:Q1506"/>
    <mergeCell ref="R1505:R1506"/>
    <mergeCell ref="S1505:S1506"/>
    <mergeCell ref="T1505:T1506"/>
    <mergeCell ref="U1505:U1506"/>
    <mergeCell ref="W1505:W1506"/>
    <mergeCell ref="A1507:A1508"/>
    <mergeCell ref="B1507:B1508"/>
    <mergeCell ref="C1507:C1508"/>
    <mergeCell ref="E1507:E1508"/>
    <mergeCell ref="F1507:F1508"/>
    <mergeCell ref="G1507:G1508"/>
    <mergeCell ref="H1507:H1508"/>
    <mergeCell ref="O1507:O1508"/>
    <mergeCell ref="Q1507:Q1508"/>
    <mergeCell ref="R1507:R1508"/>
    <mergeCell ref="S1507:S1508"/>
    <mergeCell ref="T1507:T1508"/>
    <mergeCell ref="U1507:U1508"/>
    <mergeCell ref="A1499:A1500"/>
    <mergeCell ref="B1499:B1500"/>
    <mergeCell ref="C1499:C1500"/>
    <mergeCell ref="E1499:E1500"/>
    <mergeCell ref="F1499:F1500"/>
    <mergeCell ref="G1499:G1500"/>
    <mergeCell ref="H1499:H1500"/>
    <mergeCell ref="O1499:O1500"/>
    <mergeCell ref="Q1499:Q1500"/>
    <mergeCell ref="R1499:R1500"/>
    <mergeCell ref="S1499:S1500"/>
    <mergeCell ref="S947:S948"/>
    <mergeCell ref="S951:S952"/>
    <mergeCell ref="S955:S956"/>
    <mergeCell ref="S959:S960"/>
    <mergeCell ref="S963:S964"/>
    <mergeCell ref="S967:S968"/>
    <mergeCell ref="S971:S972"/>
    <mergeCell ref="S975:S976"/>
    <mergeCell ref="S979:S980"/>
    <mergeCell ref="S983:S984"/>
    <mergeCell ref="S987:S988"/>
    <mergeCell ref="S991:S992"/>
    <mergeCell ref="Q995:Q996"/>
    <mergeCell ref="R995:R996"/>
    <mergeCell ref="S995:S996"/>
    <mergeCell ref="Q1005:Q1006"/>
    <mergeCell ref="T1499:T1500"/>
    <mergeCell ref="U1499:U1500"/>
    <mergeCell ref="W1499:W1500"/>
    <mergeCell ref="A1501:A1502"/>
    <mergeCell ref="B1501:B1502"/>
    <mergeCell ref="C1501:C1502"/>
    <mergeCell ref="E1501:E1502"/>
    <mergeCell ref="F1501:F1502"/>
    <mergeCell ref="G1501:G1502"/>
    <mergeCell ref="H1501:H1502"/>
    <mergeCell ref="O1501:O1502"/>
    <mergeCell ref="Q1501:Q1502"/>
    <mergeCell ref="R1501:R1502"/>
    <mergeCell ref="S1501:S1502"/>
    <mergeCell ref="T1501:T1502"/>
    <mergeCell ref="U1501:U1502"/>
    <mergeCell ref="W1501:W1502"/>
    <mergeCell ref="T947:T948"/>
    <mergeCell ref="U947:U948"/>
    <mergeCell ref="W947:W948"/>
    <mergeCell ref="A949:A950"/>
    <mergeCell ref="B949:B950"/>
    <mergeCell ref="C949:C950"/>
    <mergeCell ref="E949:E950"/>
    <mergeCell ref="F949:F950"/>
    <mergeCell ref="O949:O950"/>
    <mergeCell ref="G947:G948"/>
    <mergeCell ref="H947:H948"/>
    <mergeCell ref="I947:I948"/>
    <mergeCell ref="J947:J948"/>
    <mergeCell ref="Q947:Q948"/>
    <mergeCell ref="R947:R948"/>
    <mergeCell ref="H949:H950"/>
    <mergeCell ref="I949:I950"/>
    <mergeCell ref="J949:J950"/>
    <mergeCell ref="Q949:Q950"/>
    <mergeCell ref="R949:R950"/>
    <mergeCell ref="S945:S946"/>
    <mergeCell ref="T945:T946"/>
    <mergeCell ref="U945:U946"/>
    <mergeCell ref="W945:W946"/>
    <mergeCell ref="A947:A948"/>
    <mergeCell ref="B947:B948"/>
    <mergeCell ref="C947:C948"/>
    <mergeCell ref="E947:E948"/>
    <mergeCell ref="F947:F948"/>
    <mergeCell ref="O947:O948"/>
    <mergeCell ref="G945:G946"/>
    <mergeCell ref="H945:H946"/>
    <mergeCell ref="I945:I946"/>
    <mergeCell ref="J945:J946"/>
    <mergeCell ref="Q945:Q946"/>
    <mergeCell ref="R945:R946"/>
    <mergeCell ref="A945:A946"/>
    <mergeCell ref="B945:B946"/>
    <mergeCell ref="C945:C946"/>
    <mergeCell ref="E945:E946"/>
    <mergeCell ref="F945:F946"/>
    <mergeCell ref="O945:O946"/>
    <mergeCell ref="S953:S954"/>
    <mergeCell ref="T953:T954"/>
    <mergeCell ref="U953:U954"/>
    <mergeCell ref="W953:W954"/>
    <mergeCell ref="A955:A956"/>
    <mergeCell ref="B955:B956"/>
    <mergeCell ref="C955:C956"/>
    <mergeCell ref="E955:E956"/>
    <mergeCell ref="F955:F956"/>
    <mergeCell ref="O955:O956"/>
    <mergeCell ref="G953:G954"/>
    <mergeCell ref="H953:H954"/>
    <mergeCell ref="I953:I954"/>
    <mergeCell ref="J953:J954"/>
    <mergeCell ref="Q953:Q954"/>
    <mergeCell ref="R953:R954"/>
    <mergeCell ref="T951:T952"/>
    <mergeCell ref="U951:U952"/>
    <mergeCell ref="W951:W952"/>
    <mergeCell ref="A953:A954"/>
    <mergeCell ref="B953:B954"/>
    <mergeCell ref="C953:C954"/>
    <mergeCell ref="E953:E954"/>
    <mergeCell ref="F953:F954"/>
    <mergeCell ref="O953:O954"/>
    <mergeCell ref="G951:G952"/>
    <mergeCell ref="H951:H952"/>
    <mergeCell ref="I951:I952"/>
    <mergeCell ref="J951:J952"/>
    <mergeCell ref="Q951:Q952"/>
    <mergeCell ref="R951:R952"/>
    <mergeCell ref="S949:S950"/>
    <mergeCell ref="T949:T950"/>
    <mergeCell ref="U949:U950"/>
    <mergeCell ref="W949:W950"/>
    <mergeCell ref="A951:A952"/>
    <mergeCell ref="B951:B952"/>
    <mergeCell ref="C951:C952"/>
    <mergeCell ref="E951:E952"/>
    <mergeCell ref="F951:F952"/>
    <mergeCell ref="O951:O952"/>
    <mergeCell ref="G949:G950"/>
    <mergeCell ref="T959:T960"/>
    <mergeCell ref="U959:U960"/>
    <mergeCell ref="W959:W960"/>
    <mergeCell ref="A961:A962"/>
    <mergeCell ref="B961:B962"/>
    <mergeCell ref="C961:C962"/>
    <mergeCell ref="E961:E962"/>
    <mergeCell ref="F961:F962"/>
    <mergeCell ref="O961:O962"/>
    <mergeCell ref="G959:G960"/>
    <mergeCell ref="H959:H960"/>
    <mergeCell ref="I959:I960"/>
    <mergeCell ref="J959:J960"/>
    <mergeCell ref="Q959:Q960"/>
    <mergeCell ref="R959:R960"/>
    <mergeCell ref="S957:S958"/>
    <mergeCell ref="T957:T958"/>
    <mergeCell ref="U957:U958"/>
    <mergeCell ref="W957:W958"/>
    <mergeCell ref="A959:A960"/>
    <mergeCell ref="B959:B960"/>
    <mergeCell ref="C959:C960"/>
    <mergeCell ref="E959:E960"/>
    <mergeCell ref="F959:F960"/>
    <mergeCell ref="O959:O960"/>
    <mergeCell ref="G957:G958"/>
    <mergeCell ref="H957:H958"/>
    <mergeCell ref="I957:I958"/>
    <mergeCell ref="J957:J958"/>
    <mergeCell ref="Q957:Q958"/>
    <mergeCell ref="R957:R958"/>
    <mergeCell ref="T955:T956"/>
    <mergeCell ref="U955:U956"/>
    <mergeCell ref="W955:W956"/>
    <mergeCell ref="A957:A958"/>
    <mergeCell ref="B957:B958"/>
    <mergeCell ref="C957:C958"/>
    <mergeCell ref="E957:E958"/>
    <mergeCell ref="F957:F958"/>
    <mergeCell ref="O957:O958"/>
    <mergeCell ref="G955:G956"/>
    <mergeCell ref="H955:H956"/>
    <mergeCell ref="I955:I956"/>
    <mergeCell ref="J955:J956"/>
    <mergeCell ref="Q955:Q956"/>
    <mergeCell ref="R955:R956"/>
    <mergeCell ref="S965:S966"/>
    <mergeCell ref="T965:T966"/>
    <mergeCell ref="U965:U966"/>
    <mergeCell ref="A967:A968"/>
    <mergeCell ref="B967:B968"/>
    <mergeCell ref="C967:C968"/>
    <mergeCell ref="E967:E968"/>
    <mergeCell ref="F967:F968"/>
    <mergeCell ref="O967:O968"/>
    <mergeCell ref="G965:G966"/>
    <mergeCell ref="H965:H966"/>
    <mergeCell ref="I965:I966"/>
    <mergeCell ref="J965:J966"/>
    <mergeCell ref="Q965:Q966"/>
    <mergeCell ref="R965:R966"/>
    <mergeCell ref="T963:T964"/>
    <mergeCell ref="U963:U964"/>
    <mergeCell ref="W963:W964"/>
    <mergeCell ref="A965:A966"/>
    <mergeCell ref="B965:B966"/>
    <mergeCell ref="C965:C966"/>
    <mergeCell ref="E965:E966"/>
    <mergeCell ref="F965:F966"/>
    <mergeCell ref="O965:O966"/>
    <mergeCell ref="G963:G964"/>
    <mergeCell ref="H963:H964"/>
    <mergeCell ref="I963:I964"/>
    <mergeCell ref="J963:J964"/>
    <mergeCell ref="Q963:Q964"/>
    <mergeCell ref="R963:R964"/>
    <mergeCell ref="S961:S962"/>
    <mergeCell ref="T961:T962"/>
    <mergeCell ref="U961:U962"/>
    <mergeCell ref="A963:A964"/>
    <mergeCell ref="B963:B964"/>
    <mergeCell ref="C963:C964"/>
    <mergeCell ref="E963:E964"/>
    <mergeCell ref="F963:F964"/>
    <mergeCell ref="O963:O964"/>
    <mergeCell ref="G961:G962"/>
    <mergeCell ref="H961:H962"/>
    <mergeCell ref="I961:I962"/>
    <mergeCell ref="J961:J962"/>
    <mergeCell ref="Q961:Q962"/>
    <mergeCell ref="R961:R962"/>
    <mergeCell ref="V963:V964"/>
    <mergeCell ref="V965:V966"/>
    <mergeCell ref="W965:W966"/>
    <mergeCell ref="P963:P964"/>
    <mergeCell ref="T971:T972"/>
    <mergeCell ref="U971:U972"/>
    <mergeCell ref="W971:W972"/>
    <mergeCell ref="A973:A974"/>
    <mergeCell ref="B973:B974"/>
    <mergeCell ref="C973:C974"/>
    <mergeCell ref="E973:E974"/>
    <mergeCell ref="F973:F974"/>
    <mergeCell ref="O973:O974"/>
    <mergeCell ref="G971:G972"/>
    <mergeCell ref="H971:H972"/>
    <mergeCell ref="I971:I972"/>
    <mergeCell ref="J971:J972"/>
    <mergeCell ref="Q971:Q972"/>
    <mergeCell ref="R971:R972"/>
    <mergeCell ref="S969:S970"/>
    <mergeCell ref="T969:T970"/>
    <mergeCell ref="U969:U970"/>
    <mergeCell ref="W969:W970"/>
    <mergeCell ref="A971:A972"/>
    <mergeCell ref="B971:B972"/>
    <mergeCell ref="C971:C972"/>
    <mergeCell ref="E971:E972"/>
    <mergeCell ref="F971:F972"/>
    <mergeCell ref="O971:O972"/>
    <mergeCell ref="G969:G970"/>
    <mergeCell ref="H969:H970"/>
    <mergeCell ref="I969:I970"/>
    <mergeCell ref="J969:J970"/>
    <mergeCell ref="Q969:Q970"/>
    <mergeCell ref="R969:R970"/>
    <mergeCell ref="T967:T968"/>
    <mergeCell ref="U967:U968"/>
    <mergeCell ref="W967:W968"/>
    <mergeCell ref="A969:A970"/>
    <mergeCell ref="B969:B970"/>
    <mergeCell ref="C969:C970"/>
    <mergeCell ref="E969:E970"/>
    <mergeCell ref="F969:F970"/>
    <mergeCell ref="O969:O970"/>
    <mergeCell ref="G967:G968"/>
    <mergeCell ref="H967:H968"/>
    <mergeCell ref="I967:I968"/>
    <mergeCell ref="J967:J968"/>
    <mergeCell ref="Q967:Q968"/>
    <mergeCell ref="R967:R968"/>
    <mergeCell ref="V967:V968"/>
    <mergeCell ref="V969:V970"/>
    <mergeCell ref="V971:V972"/>
    <mergeCell ref="S977:S978"/>
    <mergeCell ref="T977:T978"/>
    <mergeCell ref="U977:U978"/>
    <mergeCell ref="W977:W978"/>
    <mergeCell ref="A979:A980"/>
    <mergeCell ref="B979:B980"/>
    <mergeCell ref="C979:C980"/>
    <mergeCell ref="E979:E980"/>
    <mergeCell ref="F979:F980"/>
    <mergeCell ref="O979:O980"/>
    <mergeCell ref="G977:G978"/>
    <mergeCell ref="H977:H978"/>
    <mergeCell ref="I977:I978"/>
    <mergeCell ref="J977:J978"/>
    <mergeCell ref="Q977:Q978"/>
    <mergeCell ref="R977:R978"/>
    <mergeCell ref="T975:T976"/>
    <mergeCell ref="U975:U976"/>
    <mergeCell ref="A977:A978"/>
    <mergeCell ref="B977:B978"/>
    <mergeCell ref="C977:C978"/>
    <mergeCell ref="E977:E978"/>
    <mergeCell ref="F977:F978"/>
    <mergeCell ref="O977:O978"/>
    <mergeCell ref="G975:G976"/>
    <mergeCell ref="H975:H976"/>
    <mergeCell ref="I975:I976"/>
    <mergeCell ref="J975:J976"/>
    <mergeCell ref="Q975:Q976"/>
    <mergeCell ref="R975:R976"/>
    <mergeCell ref="S973:S974"/>
    <mergeCell ref="T973:T974"/>
    <mergeCell ref="U973:U974"/>
    <mergeCell ref="A975:A976"/>
    <mergeCell ref="B975:B976"/>
    <mergeCell ref="C975:C976"/>
    <mergeCell ref="E975:E976"/>
    <mergeCell ref="F975:F976"/>
    <mergeCell ref="O975:O976"/>
    <mergeCell ref="G973:G974"/>
    <mergeCell ref="H973:H974"/>
    <mergeCell ref="I973:I974"/>
    <mergeCell ref="J973:J974"/>
    <mergeCell ref="Q973:Q974"/>
    <mergeCell ref="R973:R974"/>
    <mergeCell ref="V973:V974"/>
    <mergeCell ref="V975:V976"/>
    <mergeCell ref="V977:V978"/>
    <mergeCell ref="T983:T984"/>
    <mergeCell ref="U983:U984"/>
    <mergeCell ref="W983:W984"/>
    <mergeCell ref="A985:A986"/>
    <mergeCell ref="B985:B986"/>
    <mergeCell ref="C985:C986"/>
    <mergeCell ref="E985:E986"/>
    <mergeCell ref="F985:F986"/>
    <mergeCell ref="O985:O986"/>
    <mergeCell ref="G983:G984"/>
    <mergeCell ref="H983:H984"/>
    <mergeCell ref="I983:I984"/>
    <mergeCell ref="J983:J984"/>
    <mergeCell ref="Q983:Q984"/>
    <mergeCell ref="R983:R984"/>
    <mergeCell ref="S981:S982"/>
    <mergeCell ref="T981:T982"/>
    <mergeCell ref="U981:U982"/>
    <mergeCell ref="A983:A984"/>
    <mergeCell ref="B983:B984"/>
    <mergeCell ref="C983:C984"/>
    <mergeCell ref="E983:E984"/>
    <mergeCell ref="F983:F984"/>
    <mergeCell ref="O983:O984"/>
    <mergeCell ref="G981:G982"/>
    <mergeCell ref="H981:H982"/>
    <mergeCell ref="I981:I982"/>
    <mergeCell ref="J981:J982"/>
    <mergeCell ref="Q981:Q982"/>
    <mergeCell ref="R981:R982"/>
    <mergeCell ref="T979:T980"/>
    <mergeCell ref="U979:U980"/>
    <mergeCell ref="W979:W980"/>
    <mergeCell ref="A981:A982"/>
    <mergeCell ref="B981:B982"/>
    <mergeCell ref="C981:C982"/>
    <mergeCell ref="E981:E982"/>
    <mergeCell ref="F981:F982"/>
    <mergeCell ref="O981:O982"/>
    <mergeCell ref="G979:G980"/>
    <mergeCell ref="H979:H980"/>
    <mergeCell ref="I979:I980"/>
    <mergeCell ref="J979:J980"/>
    <mergeCell ref="Q979:Q980"/>
    <mergeCell ref="R979:R980"/>
    <mergeCell ref="V979:V980"/>
    <mergeCell ref="V981:V982"/>
    <mergeCell ref="V983:V984"/>
    <mergeCell ref="V985:V986"/>
    <mergeCell ref="S989:S990"/>
    <mergeCell ref="T989:T990"/>
    <mergeCell ref="U989:U990"/>
    <mergeCell ref="A991:A992"/>
    <mergeCell ref="B991:B992"/>
    <mergeCell ref="C991:C992"/>
    <mergeCell ref="E991:E992"/>
    <mergeCell ref="F991:F992"/>
    <mergeCell ref="O991:O992"/>
    <mergeCell ref="G989:G990"/>
    <mergeCell ref="H989:H990"/>
    <mergeCell ref="I989:I990"/>
    <mergeCell ref="J989:J990"/>
    <mergeCell ref="Q989:Q990"/>
    <mergeCell ref="R989:R990"/>
    <mergeCell ref="T987:T988"/>
    <mergeCell ref="U987:U988"/>
    <mergeCell ref="A989:A990"/>
    <mergeCell ref="B989:B990"/>
    <mergeCell ref="C989:C990"/>
    <mergeCell ref="E989:E990"/>
    <mergeCell ref="F989:F990"/>
    <mergeCell ref="O989:O990"/>
    <mergeCell ref="G987:G988"/>
    <mergeCell ref="H987:H988"/>
    <mergeCell ref="I987:I988"/>
    <mergeCell ref="J987:J988"/>
    <mergeCell ref="Q987:Q988"/>
    <mergeCell ref="R987:R988"/>
    <mergeCell ref="S985:S986"/>
    <mergeCell ref="T985:T986"/>
    <mergeCell ref="U985:U986"/>
    <mergeCell ref="A987:A988"/>
    <mergeCell ref="B987:B988"/>
    <mergeCell ref="C987:C988"/>
    <mergeCell ref="E987:E988"/>
    <mergeCell ref="F987:F988"/>
    <mergeCell ref="O987:O988"/>
    <mergeCell ref="G985:G986"/>
    <mergeCell ref="H985:H986"/>
    <mergeCell ref="I985:I986"/>
    <mergeCell ref="J985:J986"/>
    <mergeCell ref="Q985:Q986"/>
    <mergeCell ref="R985:R986"/>
    <mergeCell ref="S993:S994"/>
    <mergeCell ref="T993:T994"/>
    <mergeCell ref="U993:U994"/>
    <mergeCell ref="G993:G994"/>
    <mergeCell ref="H993:H994"/>
    <mergeCell ref="I993:I994"/>
    <mergeCell ref="J993:J994"/>
    <mergeCell ref="Q993:Q994"/>
    <mergeCell ref="R993:R994"/>
    <mergeCell ref="Q1003:Q1004"/>
    <mergeCell ref="R1003:R1004"/>
    <mergeCell ref="S1003:S1004"/>
    <mergeCell ref="T1003:T1004"/>
    <mergeCell ref="U1003:U1004"/>
    <mergeCell ref="O995:O996"/>
    <mergeCell ref="G995:G996"/>
    <mergeCell ref="I995:I996"/>
    <mergeCell ref="G1001:G1002"/>
    <mergeCell ref="H1001:H1002"/>
    <mergeCell ref="T991:T992"/>
    <mergeCell ref="U991:U992"/>
    <mergeCell ref="A993:A994"/>
    <mergeCell ref="B993:B994"/>
    <mergeCell ref="C993:C994"/>
    <mergeCell ref="E993:E994"/>
    <mergeCell ref="F993:F994"/>
    <mergeCell ref="O993:O994"/>
    <mergeCell ref="G991:G992"/>
    <mergeCell ref="H991:H992"/>
    <mergeCell ref="I991:I992"/>
    <mergeCell ref="J991:J992"/>
    <mergeCell ref="Q991:Q992"/>
    <mergeCell ref="R991:R992"/>
    <mergeCell ref="Q1013:Q1014"/>
    <mergeCell ref="R1013:R1014"/>
    <mergeCell ref="S1013:S1014"/>
    <mergeCell ref="T1013:T1014"/>
    <mergeCell ref="U1013:U1014"/>
    <mergeCell ref="Q1007:Q1008"/>
    <mergeCell ref="R1007:R1008"/>
    <mergeCell ref="S1007:S1008"/>
    <mergeCell ref="T1007:T1008"/>
    <mergeCell ref="U1007:U1008"/>
    <mergeCell ref="Q1009:Q1010"/>
    <mergeCell ref="R1009:R1010"/>
    <mergeCell ref="S1009:S1010"/>
    <mergeCell ref="T1009:T1010"/>
    <mergeCell ref="U1009:U1010"/>
    <mergeCell ref="H995:H996"/>
    <mergeCell ref="A997:A998"/>
    <mergeCell ref="B997:B998"/>
    <mergeCell ref="C997:C998"/>
    <mergeCell ref="E997:E998"/>
    <mergeCell ref="F997:F998"/>
    <mergeCell ref="O997:O998"/>
    <mergeCell ref="G997:G998"/>
    <mergeCell ref="H997:H998"/>
    <mergeCell ref="J1009:J1010"/>
    <mergeCell ref="J1011:J1012"/>
    <mergeCell ref="J1013:J1014"/>
    <mergeCell ref="A995:A996"/>
    <mergeCell ref="B995:B996"/>
    <mergeCell ref="C995:C996"/>
    <mergeCell ref="E995:E996"/>
    <mergeCell ref="F995:F996"/>
    <mergeCell ref="R1005:R1006"/>
    <mergeCell ref="S1005:S1006"/>
    <mergeCell ref="T1005:T1006"/>
    <mergeCell ref="U1005:U1006"/>
    <mergeCell ref="Q999:Q1000"/>
    <mergeCell ref="R999:R1000"/>
    <mergeCell ref="S999:S1000"/>
    <mergeCell ref="T999:T1000"/>
    <mergeCell ref="U999:U1000"/>
    <mergeCell ref="Q1001:Q1002"/>
    <mergeCell ref="R1001:R1002"/>
    <mergeCell ref="S1001:S1002"/>
    <mergeCell ref="T1001:T1002"/>
    <mergeCell ref="U1001:U1002"/>
    <mergeCell ref="I1005:I1006"/>
    <mergeCell ref="Q1011:Q1012"/>
    <mergeCell ref="R1011:R1012"/>
    <mergeCell ref="S1011:S1012"/>
    <mergeCell ref="T1011:T1012"/>
    <mergeCell ref="U1011:U1012"/>
    <mergeCell ref="I999:I1000"/>
    <mergeCell ref="O1005:O1006"/>
    <mergeCell ref="O1003:O1004"/>
    <mergeCell ref="O1001:O1002"/>
    <mergeCell ref="T995:T996"/>
    <mergeCell ref="U995:U996"/>
    <mergeCell ref="Q997:Q998"/>
    <mergeCell ref="R997:R998"/>
    <mergeCell ref="S997:S998"/>
    <mergeCell ref="T997:T998"/>
    <mergeCell ref="U997:U998"/>
    <mergeCell ref="B1009:B1010"/>
    <mergeCell ref="C1009:C1010"/>
    <mergeCell ref="E1009:E1010"/>
    <mergeCell ref="F1009:F1010"/>
    <mergeCell ref="O1009:O1010"/>
    <mergeCell ref="G1009:G1010"/>
    <mergeCell ref="H1009:H1010"/>
    <mergeCell ref="A1007:A1008"/>
    <mergeCell ref="B1007:B1008"/>
    <mergeCell ref="C1007:C1008"/>
    <mergeCell ref="E1007:E1008"/>
    <mergeCell ref="F1007:F1008"/>
    <mergeCell ref="O1007:O1008"/>
    <mergeCell ref="I1009:I1010"/>
    <mergeCell ref="I1007:I1008"/>
    <mergeCell ref="I1011:I1012"/>
    <mergeCell ref="I1013:I1014"/>
    <mergeCell ref="J995:J996"/>
    <mergeCell ref="J999:J1000"/>
    <mergeCell ref="J997:J998"/>
    <mergeCell ref="J1001:J1002"/>
    <mergeCell ref="J1003:J1004"/>
    <mergeCell ref="J1005:J1006"/>
    <mergeCell ref="J1007:J1008"/>
    <mergeCell ref="I1003:I1004"/>
    <mergeCell ref="I997:I998"/>
    <mergeCell ref="I1001:I1002"/>
    <mergeCell ref="G1003:G1004"/>
    <mergeCell ref="H1003:H1004"/>
    <mergeCell ref="A1005:A1006"/>
    <mergeCell ref="B1005:B1006"/>
    <mergeCell ref="C1005:C1006"/>
    <mergeCell ref="E1005:E1006"/>
    <mergeCell ref="F1005:F1006"/>
    <mergeCell ref="G1005:G1006"/>
    <mergeCell ref="H1005:H1006"/>
    <mergeCell ref="A1003:A1004"/>
    <mergeCell ref="B1003:B1004"/>
    <mergeCell ref="C1003:C1004"/>
    <mergeCell ref="E1003:E1004"/>
    <mergeCell ref="F1003:F1004"/>
    <mergeCell ref="G999:G1000"/>
    <mergeCell ref="H999:H1000"/>
    <mergeCell ref="A1001:A1002"/>
    <mergeCell ref="B1001:B1002"/>
    <mergeCell ref="C1001:C1002"/>
    <mergeCell ref="E1001:E1002"/>
    <mergeCell ref="F1001:F1002"/>
    <mergeCell ref="D1009:D1010"/>
    <mergeCell ref="D1011:D1012"/>
    <mergeCell ref="D1013:D1014"/>
    <mergeCell ref="U1079:U1080"/>
    <mergeCell ref="A1081:A1082"/>
    <mergeCell ref="B1081:B1082"/>
    <mergeCell ref="C1081:C1082"/>
    <mergeCell ref="E1081:E1082"/>
    <mergeCell ref="F1081:F1082"/>
    <mergeCell ref="O1081:O1082"/>
    <mergeCell ref="G1081:G1082"/>
    <mergeCell ref="H1081:H1082"/>
    <mergeCell ref="I1079:I1080"/>
    <mergeCell ref="J1079:J1080"/>
    <mergeCell ref="Q1079:Q1080"/>
    <mergeCell ref="R1079:R1080"/>
    <mergeCell ref="S1079:S1080"/>
    <mergeCell ref="T1079:T1080"/>
    <mergeCell ref="A1079:A1080"/>
    <mergeCell ref="B1079:B1080"/>
    <mergeCell ref="C1079:C1080"/>
    <mergeCell ref="E1079:E1080"/>
    <mergeCell ref="F1079:F1080"/>
    <mergeCell ref="O1079:O1080"/>
    <mergeCell ref="W1003:W1004"/>
    <mergeCell ref="W1005:W1006"/>
    <mergeCell ref="W1007:W1008"/>
    <mergeCell ref="W1009:W1010"/>
    <mergeCell ref="W1011:W1012"/>
    <mergeCell ref="W1013:W1014"/>
    <mergeCell ref="W985:W986"/>
    <mergeCell ref="W987:W988"/>
    <mergeCell ref="W989:W990"/>
    <mergeCell ref="W991:W992"/>
    <mergeCell ref="W995:W996"/>
    <mergeCell ref="W997:W998"/>
    <mergeCell ref="W999:W1000"/>
    <mergeCell ref="W1001:W1002"/>
    <mergeCell ref="G1079:G1080"/>
    <mergeCell ref="H1079:H1080"/>
    <mergeCell ref="G1011:G1012"/>
    <mergeCell ref="H1011:H1012"/>
    <mergeCell ref="A1013:A1014"/>
    <mergeCell ref="B1013:B1014"/>
    <mergeCell ref="C1013:C1014"/>
    <mergeCell ref="E1013:E1014"/>
    <mergeCell ref="F1013:F1014"/>
    <mergeCell ref="O1013:O1014"/>
    <mergeCell ref="G1013:G1014"/>
    <mergeCell ref="A999:A1000"/>
    <mergeCell ref="B999:B1000"/>
    <mergeCell ref="C999:C1000"/>
    <mergeCell ref="E999:E1000"/>
    <mergeCell ref="F999:F1000"/>
    <mergeCell ref="O999:O1000"/>
    <mergeCell ref="H1013:H1014"/>
    <mergeCell ref="E1011:E1012"/>
    <mergeCell ref="A1011:A1012"/>
    <mergeCell ref="B1011:B1012"/>
    <mergeCell ref="C1011:C1012"/>
    <mergeCell ref="F1011:F1012"/>
    <mergeCell ref="O1011:O1012"/>
    <mergeCell ref="G1007:G1008"/>
    <mergeCell ref="H1007:H1008"/>
    <mergeCell ref="A1009:A1010"/>
    <mergeCell ref="A1023:A1024"/>
    <mergeCell ref="B1023:B1024"/>
    <mergeCell ref="U1085:U1086"/>
    <mergeCell ref="W1085:W1086"/>
    <mergeCell ref="A1087:A1088"/>
    <mergeCell ref="B1087:B1088"/>
    <mergeCell ref="C1087:C1088"/>
    <mergeCell ref="E1087:E1088"/>
    <mergeCell ref="F1087:F1088"/>
    <mergeCell ref="O1087:O1088"/>
    <mergeCell ref="G1087:G1088"/>
    <mergeCell ref="H1087:H1088"/>
    <mergeCell ref="I1085:I1086"/>
    <mergeCell ref="J1085:J1086"/>
    <mergeCell ref="Q1085:Q1086"/>
    <mergeCell ref="R1085:R1086"/>
    <mergeCell ref="S1085:S1086"/>
    <mergeCell ref="T1085:T1086"/>
    <mergeCell ref="U1083:U1084"/>
    <mergeCell ref="W1083:W1084"/>
    <mergeCell ref="A1085:A1086"/>
    <mergeCell ref="B1085:B1086"/>
    <mergeCell ref="C1085:C1086"/>
    <mergeCell ref="E1085:E1086"/>
    <mergeCell ref="F1085:F1086"/>
    <mergeCell ref="O1085:O1086"/>
    <mergeCell ref="G1085:G1086"/>
    <mergeCell ref="H1085:H1086"/>
    <mergeCell ref="I1083:I1084"/>
    <mergeCell ref="J1083:J1084"/>
    <mergeCell ref="Q1083:Q1084"/>
    <mergeCell ref="R1083:R1084"/>
    <mergeCell ref="S1083:S1084"/>
    <mergeCell ref="T1083:T1084"/>
    <mergeCell ref="U1081:U1082"/>
    <mergeCell ref="W1081:W1082"/>
    <mergeCell ref="A1083:A1084"/>
    <mergeCell ref="B1083:B1084"/>
    <mergeCell ref="C1083:C1084"/>
    <mergeCell ref="E1083:E1084"/>
    <mergeCell ref="F1083:F1084"/>
    <mergeCell ref="O1083:O1084"/>
    <mergeCell ref="G1083:G1084"/>
    <mergeCell ref="H1083:H1084"/>
    <mergeCell ref="I1081:I1082"/>
    <mergeCell ref="J1081:J1082"/>
    <mergeCell ref="Q1081:Q1082"/>
    <mergeCell ref="R1081:R1082"/>
    <mergeCell ref="S1081:S1082"/>
    <mergeCell ref="T1081:T1082"/>
    <mergeCell ref="D1081:D1082"/>
    <mergeCell ref="D1083:D1084"/>
    <mergeCell ref="D1085:D1086"/>
    <mergeCell ref="D1087:D1088"/>
    <mergeCell ref="U1091:U1092"/>
    <mergeCell ref="W1091:W1092"/>
    <mergeCell ref="A1093:A1094"/>
    <mergeCell ref="B1093:B1094"/>
    <mergeCell ref="C1093:C1094"/>
    <mergeCell ref="E1093:E1094"/>
    <mergeCell ref="F1093:F1094"/>
    <mergeCell ref="O1093:O1094"/>
    <mergeCell ref="G1093:G1094"/>
    <mergeCell ref="H1093:H1094"/>
    <mergeCell ref="I1091:I1092"/>
    <mergeCell ref="J1091:J1092"/>
    <mergeCell ref="Q1091:Q1092"/>
    <mergeCell ref="R1091:R1092"/>
    <mergeCell ref="S1091:S1092"/>
    <mergeCell ref="T1091:T1092"/>
    <mergeCell ref="U1089:U1090"/>
    <mergeCell ref="W1089:W1090"/>
    <mergeCell ref="A1091:A1092"/>
    <mergeCell ref="B1091:B1092"/>
    <mergeCell ref="C1091:C1092"/>
    <mergeCell ref="E1091:E1092"/>
    <mergeCell ref="F1091:F1092"/>
    <mergeCell ref="O1091:O1092"/>
    <mergeCell ref="G1091:G1092"/>
    <mergeCell ref="H1091:H1092"/>
    <mergeCell ref="I1089:I1090"/>
    <mergeCell ref="J1089:J1090"/>
    <mergeCell ref="Q1089:Q1090"/>
    <mergeCell ref="R1089:R1090"/>
    <mergeCell ref="S1089:S1090"/>
    <mergeCell ref="T1089:T1090"/>
    <mergeCell ref="U1087:U1088"/>
    <mergeCell ref="W1087:W1088"/>
    <mergeCell ref="A1089:A1090"/>
    <mergeCell ref="B1089:B1090"/>
    <mergeCell ref="C1089:C1090"/>
    <mergeCell ref="E1089:E1090"/>
    <mergeCell ref="F1089:F1090"/>
    <mergeCell ref="O1089:O1090"/>
    <mergeCell ref="G1089:G1090"/>
    <mergeCell ref="H1089:H1090"/>
    <mergeCell ref="I1087:I1088"/>
    <mergeCell ref="J1087:J1088"/>
    <mergeCell ref="Q1087:Q1088"/>
    <mergeCell ref="R1087:R1088"/>
    <mergeCell ref="S1087:S1088"/>
    <mergeCell ref="T1087:T1088"/>
    <mergeCell ref="D1089:D1090"/>
    <mergeCell ref="D1091:D1092"/>
    <mergeCell ref="D1093:D1094"/>
    <mergeCell ref="U1097:U1098"/>
    <mergeCell ref="W1097:W1098"/>
    <mergeCell ref="A1099:A1100"/>
    <mergeCell ref="B1099:B1100"/>
    <mergeCell ref="C1099:C1100"/>
    <mergeCell ref="E1099:E1100"/>
    <mergeCell ref="F1099:F1100"/>
    <mergeCell ref="O1099:O1100"/>
    <mergeCell ref="G1099:G1100"/>
    <mergeCell ref="H1099:H1100"/>
    <mergeCell ref="I1097:I1098"/>
    <mergeCell ref="J1097:J1098"/>
    <mergeCell ref="Q1097:Q1098"/>
    <mergeCell ref="R1097:R1098"/>
    <mergeCell ref="S1097:S1098"/>
    <mergeCell ref="T1097:T1098"/>
    <mergeCell ref="U1095:U1096"/>
    <mergeCell ref="A1097:A1098"/>
    <mergeCell ref="B1097:B1098"/>
    <mergeCell ref="C1097:C1098"/>
    <mergeCell ref="E1097:E1098"/>
    <mergeCell ref="F1097:F1098"/>
    <mergeCell ref="O1097:O1098"/>
    <mergeCell ref="G1097:G1098"/>
    <mergeCell ref="H1097:H1098"/>
    <mergeCell ref="I1095:I1096"/>
    <mergeCell ref="J1095:J1096"/>
    <mergeCell ref="Q1095:Q1096"/>
    <mergeCell ref="R1095:R1096"/>
    <mergeCell ref="S1095:S1096"/>
    <mergeCell ref="T1095:T1096"/>
    <mergeCell ref="U1093:U1094"/>
    <mergeCell ref="W1093:W1094"/>
    <mergeCell ref="A1095:A1096"/>
    <mergeCell ref="B1095:B1096"/>
    <mergeCell ref="C1095:C1096"/>
    <mergeCell ref="E1095:E1096"/>
    <mergeCell ref="F1095:F1096"/>
    <mergeCell ref="O1095:O1096"/>
    <mergeCell ref="G1095:G1096"/>
    <mergeCell ref="H1095:H1096"/>
    <mergeCell ref="I1093:I1094"/>
    <mergeCell ref="J1093:J1094"/>
    <mergeCell ref="Q1093:Q1094"/>
    <mergeCell ref="R1093:R1094"/>
    <mergeCell ref="S1093:S1094"/>
    <mergeCell ref="T1093:T1094"/>
    <mergeCell ref="D1095:D1096"/>
    <mergeCell ref="D1097:D1098"/>
    <mergeCell ref="D1099:D1100"/>
    <mergeCell ref="U1103:U1104"/>
    <mergeCell ref="W1103:W1104"/>
    <mergeCell ref="A1105:A1106"/>
    <mergeCell ref="B1105:B1106"/>
    <mergeCell ref="C1105:C1106"/>
    <mergeCell ref="E1105:E1106"/>
    <mergeCell ref="F1105:F1106"/>
    <mergeCell ref="O1105:O1106"/>
    <mergeCell ref="G1105:G1106"/>
    <mergeCell ref="H1105:H1106"/>
    <mergeCell ref="I1103:I1104"/>
    <mergeCell ref="J1103:J1104"/>
    <mergeCell ref="Q1103:Q1104"/>
    <mergeCell ref="R1103:R1104"/>
    <mergeCell ref="S1103:S1104"/>
    <mergeCell ref="T1103:T1104"/>
    <mergeCell ref="U1101:U1102"/>
    <mergeCell ref="W1101:W1102"/>
    <mergeCell ref="A1103:A1104"/>
    <mergeCell ref="B1103:B1104"/>
    <mergeCell ref="C1103:C1104"/>
    <mergeCell ref="E1103:E1104"/>
    <mergeCell ref="F1103:F1104"/>
    <mergeCell ref="O1103:O1104"/>
    <mergeCell ref="G1103:G1104"/>
    <mergeCell ref="H1103:H1104"/>
    <mergeCell ref="I1101:I1102"/>
    <mergeCell ref="J1101:J1102"/>
    <mergeCell ref="Q1101:Q1102"/>
    <mergeCell ref="R1101:R1102"/>
    <mergeCell ref="S1101:S1102"/>
    <mergeCell ref="T1101:T1102"/>
    <mergeCell ref="U1099:U1100"/>
    <mergeCell ref="W1099:W1100"/>
    <mergeCell ref="A1101:A1102"/>
    <mergeCell ref="B1101:B1102"/>
    <mergeCell ref="C1101:C1102"/>
    <mergeCell ref="E1101:E1102"/>
    <mergeCell ref="F1101:F1102"/>
    <mergeCell ref="O1101:O1102"/>
    <mergeCell ref="G1101:G1102"/>
    <mergeCell ref="H1101:H1102"/>
    <mergeCell ref="I1099:I1100"/>
    <mergeCell ref="J1099:J1100"/>
    <mergeCell ref="Q1099:Q1100"/>
    <mergeCell ref="R1099:R1100"/>
    <mergeCell ref="S1099:S1100"/>
    <mergeCell ref="T1099:T1100"/>
    <mergeCell ref="D1101:D1102"/>
    <mergeCell ref="D1103:D1104"/>
    <mergeCell ref="D1105:D1106"/>
    <mergeCell ref="U1109:U1110"/>
    <mergeCell ref="W1109:W1110"/>
    <mergeCell ref="A1111:A1112"/>
    <mergeCell ref="B1111:B1112"/>
    <mergeCell ref="C1111:C1112"/>
    <mergeCell ref="E1111:E1112"/>
    <mergeCell ref="F1111:F1112"/>
    <mergeCell ref="O1111:O1112"/>
    <mergeCell ref="G1111:G1112"/>
    <mergeCell ref="H1111:H1112"/>
    <mergeCell ref="I1109:I1110"/>
    <mergeCell ref="J1109:J1110"/>
    <mergeCell ref="Q1109:Q1110"/>
    <mergeCell ref="R1109:R1110"/>
    <mergeCell ref="S1109:S1110"/>
    <mergeCell ref="T1109:T1110"/>
    <mergeCell ref="U1107:U1108"/>
    <mergeCell ref="W1107:W1108"/>
    <mergeCell ref="A1109:A1110"/>
    <mergeCell ref="B1109:B1110"/>
    <mergeCell ref="C1109:C1110"/>
    <mergeCell ref="E1109:E1110"/>
    <mergeCell ref="F1109:F1110"/>
    <mergeCell ref="O1109:O1110"/>
    <mergeCell ref="G1109:G1110"/>
    <mergeCell ref="H1109:H1110"/>
    <mergeCell ref="I1107:I1108"/>
    <mergeCell ref="J1107:J1108"/>
    <mergeCell ref="Q1107:Q1108"/>
    <mergeCell ref="R1107:R1108"/>
    <mergeCell ref="S1107:S1108"/>
    <mergeCell ref="T1107:T1108"/>
    <mergeCell ref="U1105:U1106"/>
    <mergeCell ref="W1105:W1106"/>
    <mergeCell ref="A1107:A1108"/>
    <mergeCell ref="B1107:B1108"/>
    <mergeCell ref="C1107:C1108"/>
    <mergeCell ref="E1107:E1108"/>
    <mergeCell ref="F1107:F1108"/>
    <mergeCell ref="O1107:O1108"/>
    <mergeCell ref="G1107:G1108"/>
    <mergeCell ref="H1107:H1108"/>
    <mergeCell ref="I1105:I1106"/>
    <mergeCell ref="J1105:J1106"/>
    <mergeCell ref="Q1105:Q1106"/>
    <mergeCell ref="R1105:R1106"/>
    <mergeCell ref="S1105:S1106"/>
    <mergeCell ref="T1105:T1106"/>
    <mergeCell ref="D1107:D1108"/>
    <mergeCell ref="D1109:D1110"/>
    <mergeCell ref="D1111:D1112"/>
    <mergeCell ref="U1115:U1116"/>
    <mergeCell ref="W1115:W1116"/>
    <mergeCell ref="A1117:A1118"/>
    <mergeCell ref="B1117:B1118"/>
    <mergeCell ref="C1117:C1118"/>
    <mergeCell ref="E1117:E1118"/>
    <mergeCell ref="F1117:F1118"/>
    <mergeCell ref="O1117:O1118"/>
    <mergeCell ref="G1117:G1118"/>
    <mergeCell ref="H1117:H1118"/>
    <mergeCell ref="I1115:I1116"/>
    <mergeCell ref="J1115:J1116"/>
    <mergeCell ref="Q1115:Q1116"/>
    <mergeCell ref="R1115:R1116"/>
    <mergeCell ref="S1115:S1116"/>
    <mergeCell ref="T1115:T1116"/>
    <mergeCell ref="U1113:U1114"/>
    <mergeCell ref="A1115:A1116"/>
    <mergeCell ref="B1115:B1116"/>
    <mergeCell ref="C1115:C1116"/>
    <mergeCell ref="E1115:E1116"/>
    <mergeCell ref="F1115:F1116"/>
    <mergeCell ref="O1115:O1116"/>
    <mergeCell ref="G1115:G1116"/>
    <mergeCell ref="H1115:H1116"/>
    <mergeCell ref="I1113:I1114"/>
    <mergeCell ref="J1113:J1114"/>
    <mergeCell ref="Q1113:Q1114"/>
    <mergeCell ref="R1113:R1114"/>
    <mergeCell ref="S1113:S1114"/>
    <mergeCell ref="T1113:T1114"/>
    <mergeCell ref="U1111:U1112"/>
    <mergeCell ref="W1111:W1112"/>
    <mergeCell ref="A1113:A1114"/>
    <mergeCell ref="B1113:B1114"/>
    <mergeCell ref="C1113:C1114"/>
    <mergeCell ref="E1113:E1114"/>
    <mergeCell ref="F1113:F1114"/>
    <mergeCell ref="O1113:O1114"/>
    <mergeCell ref="G1113:G1114"/>
    <mergeCell ref="H1113:H1114"/>
    <mergeCell ref="I1111:I1112"/>
    <mergeCell ref="J1111:J1112"/>
    <mergeCell ref="Q1111:Q1112"/>
    <mergeCell ref="R1111:R1112"/>
    <mergeCell ref="S1111:S1112"/>
    <mergeCell ref="T1111:T1112"/>
    <mergeCell ref="D1113:D1114"/>
    <mergeCell ref="D1115:D1116"/>
    <mergeCell ref="D1117:D1118"/>
    <mergeCell ref="U1121:U1122"/>
    <mergeCell ref="W1121:W1122"/>
    <mergeCell ref="A1123:A1124"/>
    <mergeCell ref="B1123:B1124"/>
    <mergeCell ref="C1123:C1124"/>
    <mergeCell ref="E1123:E1124"/>
    <mergeCell ref="F1123:F1124"/>
    <mergeCell ref="O1123:O1124"/>
    <mergeCell ref="G1123:G1124"/>
    <mergeCell ref="H1123:H1124"/>
    <mergeCell ref="I1121:I1122"/>
    <mergeCell ref="J1121:J1122"/>
    <mergeCell ref="Q1121:Q1122"/>
    <mergeCell ref="R1121:R1122"/>
    <mergeCell ref="S1121:S1122"/>
    <mergeCell ref="T1121:T1122"/>
    <mergeCell ref="U1119:U1120"/>
    <mergeCell ref="W1119:W1120"/>
    <mergeCell ref="A1121:A1122"/>
    <mergeCell ref="B1121:B1122"/>
    <mergeCell ref="C1121:C1122"/>
    <mergeCell ref="E1121:E1122"/>
    <mergeCell ref="F1121:F1122"/>
    <mergeCell ref="O1121:O1122"/>
    <mergeCell ref="G1121:G1122"/>
    <mergeCell ref="H1121:H1122"/>
    <mergeCell ref="I1119:I1120"/>
    <mergeCell ref="J1119:J1120"/>
    <mergeCell ref="Q1119:Q1120"/>
    <mergeCell ref="R1119:R1120"/>
    <mergeCell ref="S1119:S1120"/>
    <mergeCell ref="T1119:T1120"/>
    <mergeCell ref="U1117:U1118"/>
    <mergeCell ref="W1117:W1118"/>
    <mergeCell ref="A1119:A1120"/>
    <mergeCell ref="B1119:B1120"/>
    <mergeCell ref="C1119:C1120"/>
    <mergeCell ref="E1119:E1120"/>
    <mergeCell ref="F1119:F1120"/>
    <mergeCell ref="O1119:O1120"/>
    <mergeCell ref="G1119:G1120"/>
    <mergeCell ref="H1119:H1120"/>
    <mergeCell ref="I1117:I1118"/>
    <mergeCell ref="J1117:J1118"/>
    <mergeCell ref="Q1117:Q1118"/>
    <mergeCell ref="R1117:R1118"/>
    <mergeCell ref="S1117:S1118"/>
    <mergeCell ref="T1117:T1118"/>
    <mergeCell ref="D1119:D1120"/>
    <mergeCell ref="D1121:D1122"/>
    <mergeCell ref="D1123:D1124"/>
    <mergeCell ref="V1119:V1120"/>
    <mergeCell ref="V1121:V1122"/>
    <mergeCell ref="U1127:U1128"/>
    <mergeCell ref="W1127:W1128"/>
    <mergeCell ref="A1129:A1130"/>
    <mergeCell ref="B1129:B1130"/>
    <mergeCell ref="C1129:C1130"/>
    <mergeCell ref="E1129:E1130"/>
    <mergeCell ref="F1129:F1130"/>
    <mergeCell ref="O1129:O1130"/>
    <mergeCell ref="G1129:G1130"/>
    <mergeCell ref="H1129:H1130"/>
    <mergeCell ref="I1127:I1128"/>
    <mergeCell ref="J1127:J1128"/>
    <mergeCell ref="Q1127:Q1128"/>
    <mergeCell ref="R1127:R1128"/>
    <mergeCell ref="S1127:S1128"/>
    <mergeCell ref="T1127:T1128"/>
    <mergeCell ref="U1125:U1126"/>
    <mergeCell ref="W1125:W1126"/>
    <mergeCell ref="A1127:A1128"/>
    <mergeCell ref="B1127:B1128"/>
    <mergeCell ref="C1127:C1128"/>
    <mergeCell ref="E1127:E1128"/>
    <mergeCell ref="F1127:F1128"/>
    <mergeCell ref="O1127:O1128"/>
    <mergeCell ref="G1127:G1128"/>
    <mergeCell ref="H1127:H1128"/>
    <mergeCell ref="I1125:I1126"/>
    <mergeCell ref="J1125:J1126"/>
    <mergeCell ref="Q1125:Q1126"/>
    <mergeCell ref="R1125:R1126"/>
    <mergeCell ref="S1125:S1126"/>
    <mergeCell ref="T1125:T1126"/>
    <mergeCell ref="U1123:U1124"/>
    <mergeCell ref="W1123:W1124"/>
    <mergeCell ref="A1125:A1126"/>
    <mergeCell ref="B1125:B1126"/>
    <mergeCell ref="C1125:C1126"/>
    <mergeCell ref="E1125:E1126"/>
    <mergeCell ref="F1125:F1126"/>
    <mergeCell ref="O1125:O1126"/>
    <mergeCell ref="G1125:G1126"/>
    <mergeCell ref="H1125:H1126"/>
    <mergeCell ref="I1123:I1124"/>
    <mergeCell ref="J1123:J1124"/>
    <mergeCell ref="Q1123:Q1124"/>
    <mergeCell ref="R1123:R1124"/>
    <mergeCell ref="S1123:S1124"/>
    <mergeCell ref="T1123:T1124"/>
    <mergeCell ref="D1125:D1126"/>
    <mergeCell ref="D1127:D1128"/>
    <mergeCell ref="D1129:D1130"/>
    <mergeCell ref="V1123:V1124"/>
    <mergeCell ref="V1125:V1126"/>
    <mergeCell ref="V1127:V1128"/>
    <mergeCell ref="U1133:U1134"/>
    <mergeCell ref="W1133:W1134"/>
    <mergeCell ref="A1135:A1136"/>
    <mergeCell ref="B1135:B1136"/>
    <mergeCell ref="C1135:C1136"/>
    <mergeCell ref="E1135:E1136"/>
    <mergeCell ref="F1135:F1136"/>
    <mergeCell ref="O1135:O1136"/>
    <mergeCell ref="G1135:G1136"/>
    <mergeCell ref="H1135:H1136"/>
    <mergeCell ref="I1133:I1134"/>
    <mergeCell ref="J1133:J1134"/>
    <mergeCell ref="Q1133:Q1134"/>
    <mergeCell ref="R1133:R1134"/>
    <mergeCell ref="S1133:S1134"/>
    <mergeCell ref="T1133:T1134"/>
    <mergeCell ref="U1131:U1132"/>
    <mergeCell ref="W1131:W1132"/>
    <mergeCell ref="A1133:A1134"/>
    <mergeCell ref="B1133:B1134"/>
    <mergeCell ref="C1133:C1134"/>
    <mergeCell ref="E1133:E1134"/>
    <mergeCell ref="F1133:F1134"/>
    <mergeCell ref="O1133:O1134"/>
    <mergeCell ref="G1133:G1134"/>
    <mergeCell ref="H1133:H1134"/>
    <mergeCell ref="I1131:I1132"/>
    <mergeCell ref="J1131:J1132"/>
    <mergeCell ref="Q1131:Q1132"/>
    <mergeCell ref="R1131:R1132"/>
    <mergeCell ref="S1131:S1132"/>
    <mergeCell ref="T1131:T1132"/>
    <mergeCell ref="U1129:U1130"/>
    <mergeCell ref="W1129:W1130"/>
    <mergeCell ref="A1131:A1132"/>
    <mergeCell ref="B1131:B1132"/>
    <mergeCell ref="C1131:C1132"/>
    <mergeCell ref="E1131:E1132"/>
    <mergeCell ref="F1131:F1132"/>
    <mergeCell ref="O1131:O1132"/>
    <mergeCell ref="G1131:G1132"/>
    <mergeCell ref="H1131:H1132"/>
    <mergeCell ref="I1129:I1130"/>
    <mergeCell ref="J1129:J1130"/>
    <mergeCell ref="Q1129:Q1130"/>
    <mergeCell ref="R1129:R1130"/>
    <mergeCell ref="S1129:S1130"/>
    <mergeCell ref="T1129:T1130"/>
    <mergeCell ref="D1131:D1132"/>
    <mergeCell ref="D1133:D1134"/>
    <mergeCell ref="D1135:D1136"/>
    <mergeCell ref="V1129:V1130"/>
    <mergeCell ref="V1131:V1132"/>
    <mergeCell ref="V1133:V1134"/>
    <mergeCell ref="U1139:U1140"/>
    <mergeCell ref="W1139:W1140"/>
    <mergeCell ref="A1141:A1142"/>
    <mergeCell ref="B1141:B1142"/>
    <mergeCell ref="C1141:C1142"/>
    <mergeCell ref="E1141:E1142"/>
    <mergeCell ref="F1141:F1142"/>
    <mergeCell ref="O1141:O1142"/>
    <mergeCell ref="G1141:G1142"/>
    <mergeCell ref="H1141:H1142"/>
    <mergeCell ref="I1139:I1140"/>
    <mergeCell ref="J1139:J1140"/>
    <mergeCell ref="Q1139:Q1140"/>
    <mergeCell ref="R1139:R1140"/>
    <mergeCell ref="S1139:S1140"/>
    <mergeCell ref="T1139:T1140"/>
    <mergeCell ref="U1137:U1138"/>
    <mergeCell ref="W1137:W1138"/>
    <mergeCell ref="A1139:A1140"/>
    <mergeCell ref="B1139:B1140"/>
    <mergeCell ref="C1139:C1140"/>
    <mergeCell ref="E1139:E1140"/>
    <mergeCell ref="F1139:F1140"/>
    <mergeCell ref="O1139:O1140"/>
    <mergeCell ref="G1139:G1140"/>
    <mergeCell ref="H1139:H1140"/>
    <mergeCell ref="I1137:I1138"/>
    <mergeCell ref="J1137:J1138"/>
    <mergeCell ref="Q1137:Q1138"/>
    <mergeCell ref="R1137:R1138"/>
    <mergeCell ref="S1137:S1138"/>
    <mergeCell ref="T1137:T1138"/>
    <mergeCell ref="U1135:U1136"/>
    <mergeCell ref="W1135:W1136"/>
    <mergeCell ref="A1137:A1138"/>
    <mergeCell ref="B1137:B1138"/>
    <mergeCell ref="C1137:C1138"/>
    <mergeCell ref="E1137:E1138"/>
    <mergeCell ref="F1137:F1138"/>
    <mergeCell ref="O1137:O1138"/>
    <mergeCell ref="G1137:G1138"/>
    <mergeCell ref="H1137:H1138"/>
    <mergeCell ref="I1135:I1136"/>
    <mergeCell ref="J1135:J1136"/>
    <mergeCell ref="Q1135:Q1136"/>
    <mergeCell ref="R1135:R1136"/>
    <mergeCell ref="S1135:S1136"/>
    <mergeCell ref="T1135:T1136"/>
    <mergeCell ref="D1137:D1138"/>
    <mergeCell ref="D1139:D1140"/>
    <mergeCell ref="D1141:D1142"/>
    <mergeCell ref="V1135:V1136"/>
    <mergeCell ref="V1137:V1138"/>
    <mergeCell ref="V1139:V1140"/>
    <mergeCell ref="U1145:U1146"/>
    <mergeCell ref="W1145:W1146"/>
    <mergeCell ref="A1147:A1148"/>
    <mergeCell ref="B1147:B1148"/>
    <mergeCell ref="C1147:C1148"/>
    <mergeCell ref="E1147:E1148"/>
    <mergeCell ref="F1147:F1148"/>
    <mergeCell ref="O1147:O1148"/>
    <mergeCell ref="G1147:G1148"/>
    <mergeCell ref="H1147:H1148"/>
    <mergeCell ref="I1145:I1146"/>
    <mergeCell ref="J1145:J1146"/>
    <mergeCell ref="Q1145:Q1146"/>
    <mergeCell ref="R1145:R1146"/>
    <mergeCell ref="S1145:S1146"/>
    <mergeCell ref="T1145:T1146"/>
    <mergeCell ref="U1143:U1144"/>
    <mergeCell ref="W1143:W1144"/>
    <mergeCell ref="A1145:A1146"/>
    <mergeCell ref="B1145:B1146"/>
    <mergeCell ref="C1145:C1146"/>
    <mergeCell ref="E1145:E1146"/>
    <mergeCell ref="F1145:F1146"/>
    <mergeCell ref="O1145:O1146"/>
    <mergeCell ref="G1145:G1146"/>
    <mergeCell ref="H1145:H1146"/>
    <mergeCell ref="I1143:I1144"/>
    <mergeCell ref="J1143:J1144"/>
    <mergeCell ref="Q1143:Q1144"/>
    <mergeCell ref="R1143:R1144"/>
    <mergeCell ref="S1143:S1144"/>
    <mergeCell ref="T1143:T1144"/>
    <mergeCell ref="U1141:U1142"/>
    <mergeCell ref="W1141:W1142"/>
    <mergeCell ref="A1143:A1144"/>
    <mergeCell ref="B1143:B1144"/>
    <mergeCell ref="C1143:C1144"/>
    <mergeCell ref="E1143:E1144"/>
    <mergeCell ref="F1143:F1144"/>
    <mergeCell ref="O1143:O1144"/>
    <mergeCell ref="G1143:G1144"/>
    <mergeCell ref="H1143:H1144"/>
    <mergeCell ref="I1141:I1142"/>
    <mergeCell ref="J1141:J1142"/>
    <mergeCell ref="Q1141:Q1142"/>
    <mergeCell ref="R1141:R1142"/>
    <mergeCell ref="S1141:S1142"/>
    <mergeCell ref="T1141:T1142"/>
    <mergeCell ref="D1143:D1144"/>
    <mergeCell ref="D1145:D1146"/>
    <mergeCell ref="D1147:D1148"/>
    <mergeCell ref="V1141:V1142"/>
    <mergeCell ref="V1143:V1144"/>
    <mergeCell ref="V1145:V1146"/>
    <mergeCell ref="U1151:U1152"/>
    <mergeCell ref="W1151:W1152"/>
    <mergeCell ref="A1153:A1154"/>
    <mergeCell ref="B1153:B1154"/>
    <mergeCell ref="C1153:C1154"/>
    <mergeCell ref="E1153:E1154"/>
    <mergeCell ref="F1153:F1154"/>
    <mergeCell ref="O1153:O1154"/>
    <mergeCell ref="G1153:G1154"/>
    <mergeCell ref="H1153:H1154"/>
    <mergeCell ref="I1151:I1152"/>
    <mergeCell ref="J1151:J1152"/>
    <mergeCell ref="Q1151:Q1152"/>
    <mergeCell ref="R1151:R1152"/>
    <mergeCell ref="S1151:S1152"/>
    <mergeCell ref="T1151:T1152"/>
    <mergeCell ref="U1149:U1150"/>
    <mergeCell ref="W1149:W1150"/>
    <mergeCell ref="A1151:A1152"/>
    <mergeCell ref="B1151:B1152"/>
    <mergeCell ref="C1151:C1152"/>
    <mergeCell ref="E1151:E1152"/>
    <mergeCell ref="F1151:F1152"/>
    <mergeCell ref="O1151:O1152"/>
    <mergeCell ref="G1151:G1152"/>
    <mergeCell ref="H1151:H1152"/>
    <mergeCell ref="I1149:I1150"/>
    <mergeCell ref="J1149:J1150"/>
    <mergeCell ref="Q1149:Q1150"/>
    <mergeCell ref="R1149:R1150"/>
    <mergeCell ref="S1149:S1150"/>
    <mergeCell ref="T1149:T1150"/>
    <mergeCell ref="U1147:U1148"/>
    <mergeCell ref="W1147:W1148"/>
    <mergeCell ref="A1149:A1150"/>
    <mergeCell ref="B1149:B1150"/>
    <mergeCell ref="C1149:C1150"/>
    <mergeCell ref="E1149:E1150"/>
    <mergeCell ref="F1149:F1150"/>
    <mergeCell ref="O1149:O1150"/>
    <mergeCell ref="G1149:G1150"/>
    <mergeCell ref="H1149:H1150"/>
    <mergeCell ref="I1147:I1148"/>
    <mergeCell ref="J1147:J1148"/>
    <mergeCell ref="Q1147:Q1148"/>
    <mergeCell ref="R1147:R1148"/>
    <mergeCell ref="S1147:S1148"/>
    <mergeCell ref="T1147:T1148"/>
    <mergeCell ref="D1149:D1150"/>
    <mergeCell ref="D1151:D1152"/>
    <mergeCell ref="D1153:D1154"/>
    <mergeCell ref="V1147:V1148"/>
    <mergeCell ref="V1149:V1150"/>
    <mergeCell ref="V1151:V1152"/>
    <mergeCell ref="V1153:V1154"/>
    <mergeCell ref="D1197:D1198"/>
    <mergeCell ref="D1199:D1200"/>
    <mergeCell ref="A1221:A1222"/>
    <mergeCell ref="B1221:B1222"/>
    <mergeCell ref="O1221:O1222"/>
    <mergeCell ref="O1223:O1224"/>
    <mergeCell ref="O1225:O1226"/>
    <mergeCell ref="O1227:O1228"/>
    <mergeCell ref="O1229:O1230"/>
    <mergeCell ref="W1159:W1160"/>
    <mergeCell ref="W1157:W1158"/>
    <mergeCell ref="O1159:O1160"/>
    <mergeCell ref="G1159:G1160"/>
    <mergeCell ref="H1159:H1160"/>
    <mergeCell ref="I1159:I1160"/>
    <mergeCell ref="J1159:J1160"/>
    <mergeCell ref="Q1159:Q1160"/>
    <mergeCell ref="R1159:R1160"/>
    <mergeCell ref="U1153:U1154"/>
    <mergeCell ref="W1153:W1154"/>
    <mergeCell ref="A1155:A1156"/>
    <mergeCell ref="B1155:B1156"/>
    <mergeCell ref="C1155:C1156"/>
    <mergeCell ref="E1155:E1156"/>
    <mergeCell ref="F1155:F1156"/>
    <mergeCell ref="O1155:O1156"/>
    <mergeCell ref="G1155:G1156"/>
    <mergeCell ref="H1155:H1156"/>
    <mergeCell ref="I1153:I1154"/>
    <mergeCell ref="J1153:J1154"/>
    <mergeCell ref="Q1153:Q1154"/>
    <mergeCell ref="R1153:R1154"/>
    <mergeCell ref="S1153:S1154"/>
    <mergeCell ref="T1153:T1154"/>
    <mergeCell ref="S1159:S1160"/>
    <mergeCell ref="T1159:T1160"/>
    <mergeCell ref="J1157:J1158"/>
    <mergeCell ref="Q1157:Q1158"/>
    <mergeCell ref="R1157:R1158"/>
    <mergeCell ref="S1157:S1158"/>
    <mergeCell ref="T1157:T1158"/>
    <mergeCell ref="U1157:U1158"/>
    <mergeCell ref="D1155:D1156"/>
    <mergeCell ref="D1157:D1158"/>
    <mergeCell ref="D1159:D1160"/>
    <mergeCell ref="A1157:A1158"/>
    <mergeCell ref="A1159:A1160"/>
    <mergeCell ref="B1157:B1158"/>
    <mergeCell ref="B1159:B1160"/>
    <mergeCell ref="F1157:F1158"/>
    <mergeCell ref="F1159:F1160"/>
    <mergeCell ref="U1159:U1160"/>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A1163:A1164"/>
    <mergeCell ref="B1163:B1164"/>
    <mergeCell ref="C1163:C1164"/>
    <mergeCell ref="E1163:E1164"/>
    <mergeCell ref="F1163:F1164"/>
    <mergeCell ref="G1163:G1164"/>
    <mergeCell ref="H1163:H1164"/>
    <mergeCell ref="I1163:I1164"/>
    <mergeCell ref="J1163:J1164"/>
    <mergeCell ref="O1163:O1164"/>
    <mergeCell ref="Q1163:Q1164"/>
    <mergeCell ref="R1163:R1164"/>
    <mergeCell ref="S1163:S1164"/>
    <mergeCell ref="T1163:T1164"/>
    <mergeCell ref="U1163:U1164"/>
    <mergeCell ref="A1171:A1172"/>
    <mergeCell ref="B1171:B1172"/>
    <mergeCell ref="C1171:C1172"/>
    <mergeCell ref="E1171:E1172"/>
    <mergeCell ref="F1171:F1172"/>
    <mergeCell ref="G1171:G1172"/>
    <mergeCell ref="H1171:H1172"/>
    <mergeCell ref="I1171:I1172"/>
    <mergeCell ref="J1171:J1172"/>
    <mergeCell ref="O1171:O1172"/>
    <mergeCell ref="Q1171:Q1172"/>
    <mergeCell ref="R1171:R1172"/>
    <mergeCell ref="S1171:S1172"/>
    <mergeCell ref="T1171:T1172"/>
    <mergeCell ref="U1171:U1172"/>
    <mergeCell ref="B1177:B1178"/>
    <mergeCell ref="C1177:C1178"/>
    <mergeCell ref="E1177:E1178"/>
    <mergeCell ref="F1177:F1178"/>
    <mergeCell ref="G1177:G1178"/>
    <mergeCell ref="H1177:H1178"/>
    <mergeCell ref="I1177:I1178"/>
    <mergeCell ref="J1177:J1178"/>
    <mergeCell ref="O1177:O1178"/>
    <mergeCell ref="Q1177:Q1178"/>
    <mergeCell ref="R1177:R1178"/>
    <mergeCell ref="S1177:S1178"/>
    <mergeCell ref="T1177:T1178"/>
    <mergeCell ref="U1177:U1178"/>
    <mergeCell ref="A1185:A1186"/>
    <mergeCell ref="B1185:B1186"/>
    <mergeCell ref="B1223:B1224"/>
    <mergeCell ref="B1225:B1226"/>
    <mergeCell ref="B1227:B1228"/>
    <mergeCell ref="B1229:B1230"/>
    <mergeCell ref="C1245:C1246"/>
    <mergeCell ref="C1249:C1250"/>
    <mergeCell ref="C1253:C1254"/>
    <mergeCell ref="C1233:C1234"/>
    <mergeCell ref="C1231:C1232"/>
    <mergeCell ref="A1249:A1250"/>
    <mergeCell ref="A1251:A1252"/>
    <mergeCell ref="A1223:A1224"/>
    <mergeCell ref="A1225:A1226"/>
    <mergeCell ref="A1227:A1228"/>
    <mergeCell ref="A1229:A1230"/>
    <mergeCell ref="A1231:A1232"/>
    <mergeCell ref="A1233:A1234"/>
    <mergeCell ref="A1235:A1236"/>
    <mergeCell ref="A1237:A1238"/>
    <mergeCell ref="A1239:A1240"/>
    <mergeCell ref="B1279:B1280"/>
    <mergeCell ref="B1281:B1282"/>
    <mergeCell ref="B1283:B1284"/>
    <mergeCell ref="B1285:B1286"/>
    <mergeCell ref="B1287:B1288"/>
    <mergeCell ref="B1267:B1268"/>
    <mergeCell ref="B1269:B1270"/>
    <mergeCell ref="B1271:B1272"/>
    <mergeCell ref="B1277:B1278"/>
    <mergeCell ref="B1255:B1256"/>
    <mergeCell ref="A1241:A1242"/>
    <mergeCell ref="A1243:A1244"/>
    <mergeCell ref="A1245:A1246"/>
    <mergeCell ref="A1247:A1248"/>
    <mergeCell ref="C1251:C1252"/>
    <mergeCell ref="C1247:C1248"/>
    <mergeCell ref="B1247:B1248"/>
    <mergeCell ref="B1249:B1250"/>
    <mergeCell ref="B1251:B1252"/>
    <mergeCell ref="B1253:B1254"/>
    <mergeCell ref="B1231:B1232"/>
    <mergeCell ref="B1233:B1234"/>
    <mergeCell ref="B1235:B1236"/>
    <mergeCell ref="B1237:B1238"/>
    <mergeCell ref="B1239:B1240"/>
    <mergeCell ref="B1241:B1242"/>
    <mergeCell ref="C1243:C1244"/>
    <mergeCell ref="C1241:C1242"/>
    <mergeCell ref="B1273:B1274"/>
    <mergeCell ref="B1275:B1276"/>
    <mergeCell ref="B1257:B1258"/>
    <mergeCell ref="B1259:B1260"/>
    <mergeCell ref="B1261:B1262"/>
    <mergeCell ref="B1263:B1264"/>
    <mergeCell ref="B1265:B1266"/>
    <mergeCell ref="B1243:B1244"/>
    <mergeCell ref="B1245:B1246"/>
    <mergeCell ref="A1277:A1278"/>
    <mergeCell ref="A1279:A1280"/>
    <mergeCell ref="A1281:A1282"/>
    <mergeCell ref="A1283:A1284"/>
    <mergeCell ref="A1255:A1256"/>
    <mergeCell ref="C1265:C1266"/>
    <mergeCell ref="Q1253:Q1254"/>
    <mergeCell ref="R1253:R1254"/>
    <mergeCell ref="S1253:S1254"/>
    <mergeCell ref="T1253:T1254"/>
    <mergeCell ref="U1253:U1254"/>
    <mergeCell ref="Q1255:Q1256"/>
    <mergeCell ref="R1255:R1256"/>
    <mergeCell ref="S1255:S1256"/>
    <mergeCell ref="T1255:T1256"/>
    <mergeCell ref="U1255:U1256"/>
    <mergeCell ref="Q1249:Q1250"/>
    <mergeCell ref="R1249:R1250"/>
    <mergeCell ref="S1249:S1250"/>
    <mergeCell ref="T1249:T1250"/>
    <mergeCell ref="U1249:U1250"/>
    <mergeCell ref="Q1251:Q1252"/>
    <mergeCell ref="R1251:R1252"/>
    <mergeCell ref="S1251:S1252"/>
    <mergeCell ref="T1251:T1252"/>
    <mergeCell ref="U1251:U1252"/>
    <mergeCell ref="Q1245:Q1246"/>
    <mergeCell ref="R1245:R1246"/>
    <mergeCell ref="S1245:S1246"/>
    <mergeCell ref="T1245:T1246"/>
    <mergeCell ref="U1245:U1246"/>
    <mergeCell ref="Q1247:Q1248"/>
    <mergeCell ref="R1247:R1248"/>
    <mergeCell ref="S1247:S1248"/>
    <mergeCell ref="T1247:T1248"/>
    <mergeCell ref="U1247:U1248"/>
    <mergeCell ref="U1243:U1244"/>
    <mergeCell ref="Q1269:Q1270"/>
    <mergeCell ref="R1269:R1270"/>
    <mergeCell ref="S1269:S1270"/>
    <mergeCell ref="T1269:T1270"/>
    <mergeCell ref="U1269:U1270"/>
    <mergeCell ref="Q1265:Q1266"/>
    <mergeCell ref="R1265:R1266"/>
    <mergeCell ref="S1265:S1266"/>
    <mergeCell ref="T1265:T1266"/>
    <mergeCell ref="U1265:U1266"/>
    <mergeCell ref="Q1267:Q1268"/>
    <mergeCell ref="R1267:R1268"/>
    <mergeCell ref="S1267:S1268"/>
    <mergeCell ref="T1267:T1268"/>
    <mergeCell ref="U1267:U1268"/>
    <mergeCell ref="Q1261:Q1262"/>
    <mergeCell ref="R1261:R1262"/>
    <mergeCell ref="S1261:S1262"/>
    <mergeCell ref="T1261:T1262"/>
    <mergeCell ref="U1261:U1262"/>
    <mergeCell ref="Q1263:Q1264"/>
    <mergeCell ref="R1263:R1264"/>
    <mergeCell ref="S1263:S1264"/>
    <mergeCell ref="T1263:T1264"/>
    <mergeCell ref="U1263:U1264"/>
    <mergeCell ref="Q1257:Q1258"/>
    <mergeCell ref="R1257:R1258"/>
    <mergeCell ref="S1257:S1258"/>
    <mergeCell ref="T1257:T1258"/>
    <mergeCell ref="U1257:U1258"/>
    <mergeCell ref="Q1259:Q1260"/>
    <mergeCell ref="R1259:R1260"/>
    <mergeCell ref="S1259:S1260"/>
    <mergeCell ref="T1259:T1260"/>
    <mergeCell ref="U1259:U1260"/>
    <mergeCell ref="F1265:F1266"/>
    <mergeCell ref="G1265:G1266"/>
    <mergeCell ref="H1265:H1266"/>
    <mergeCell ref="Q1293:Q1294"/>
    <mergeCell ref="R1293:R1294"/>
    <mergeCell ref="S1293:S1294"/>
    <mergeCell ref="T1293:T1294"/>
    <mergeCell ref="U1293:U1294"/>
    <mergeCell ref="Q1295:Q1296"/>
    <mergeCell ref="R1295:R1296"/>
    <mergeCell ref="S1295:S1296"/>
    <mergeCell ref="T1295:T1296"/>
    <mergeCell ref="U1295:U1296"/>
    <mergeCell ref="Q1289:Q1290"/>
    <mergeCell ref="R1289:R1290"/>
    <mergeCell ref="S1289:S1290"/>
    <mergeCell ref="T1289:T1290"/>
    <mergeCell ref="U1289:U1290"/>
    <mergeCell ref="Q1291:Q1292"/>
    <mergeCell ref="R1291:R1292"/>
    <mergeCell ref="S1291:S1292"/>
    <mergeCell ref="T1291:T1292"/>
    <mergeCell ref="U1291:U1292"/>
    <mergeCell ref="Q1285:Q1286"/>
    <mergeCell ref="R1285:R1286"/>
    <mergeCell ref="S1285:S1286"/>
    <mergeCell ref="T1285:T1286"/>
    <mergeCell ref="U1285:U1286"/>
    <mergeCell ref="Q1287:Q1288"/>
    <mergeCell ref="R1287:R1288"/>
    <mergeCell ref="S1287:S1288"/>
    <mergeCell ref="T1287:T1288"/>
    <mergeCell ref="U1287:U1288"/>
    <mergeCell ref="Q1271:Q1272"/>
    <mergeCell ref="R1271:R1272"/>
    <mergeCell ref="U1271:U1272"/>
    <mergeCell ref="A1293:A1294"/>
    <mergeCell ref="A1295:A1296"/>
    <mergeCell ref="B1293:B1294"/>
    <mergeCell ref="B1295:B1296"/>
    <mergeCell ref="C1291:C1292"/>
    <mergeCell ref="C1293:C1294"/>
    <mergeCell ref="C1267:C1268"/>
    <mergeCell ref="F1267:F1268"/>
    <mergeCell ref="G1267:G1268"/>
    <mergeCell ref="H1267:H1268"/>
    <mergeCell ref="C1269:C1270"/>
    <mergeCell ref="F1269:F1270"/>
    <mergeCell ref="G1269:G1270"/>
    <mergeCell ref="H1269:H1270"/>
    <mergeCell ref="C1261:C1262"/>
    <mergeCell ref="F1261:F1262"/>
    <mergeCell ref="G1261:G1262"/>
    <mergeCell ref="H1261:H1262"/>
    <mergeCell ref="C1263:C1264"/>
    <mergeCell ref="F1263:F1264"/>
    <mergeCell ref="A1275:A1276"/>
    <mergeCell ref="A1285:A1286"/>
    <mergeCell ref="A1287:A1288"/>
    <mergeCell ref="A1265:A1266"/>
    <mergeCell ref="A1267:A1268"/>
    <mergeCell ref="A1269:A1270"/>
    <mergeCell ref="A1271:A1272"/>
    <mergeCell ref="A1273:A1274"/>
    <mergeCell ref="D1275:D1276"/>
    <mergeCell ref="D1277:D1278"/>
    <mergeCell ref="D1279:D1280"/>
    <mergeCell ref="D1281:D1282"/>
    <mergeCell ref="D1283:D1284"/>
    <mergeCell ref="D1285:D1286"/>
    <mergeCell ref="D1287:D1288"/>
    <mergeCell ref="D1289:D1290"/>
    <mergeCell ref="D1291:D1292"/>
    <mergeCell ref="A1289:A1290"/>
    <mergeCell ref="A1291:A1292"/>
    <mergeCell ref="B1291:B1292"/>
    <mergeCell ref="B1289:B1290"/>
    <mergeCell ref="O1251:O1252"/>
    <mergeCell ref="O1253:O1254"/>
    <mergeCell ref="O1255:O1256"/>
    <mergeCell ref="O1257:O1258"/>
    <mergeCell ref="O1259:O1260"/>
    <mergeCell ref="O1261:O1262"/>
    <mergeCell ref="O1235:O1236"/>
    <mergeCell ref="O1239:O1240"/>
    <mergeCell ref="O1241:O1242"/>
    <mergeCell ref="O1245:O1246"/>
    <mergeCell ref="O1247:O1248"/>
    <mergeCell ref="O1249:O1250"/>
    <mergeCell ref="F1243:F1244"/>
    <mergeCell ref="O1237:O1238"/>
    <mergeCell ref="O1243:O1244"/>
    <mergeCell ref="E1273:E1274"/>
    <mergeCell ref="E1275:E1276"/>
    <mergeCell ref="E1277:E1278"/>
    <mergeCell ref="A1257:A1258"/>
    <mergeCell ref="A1259:A1260"/>
    <mergeCell ref="A1261:A1262"/>
    <mergeCell ref="A1263:A1264"/>
    <mergeCell ref="F1251:F1252"/>
    <mergeCell ref="G1251:G1252"/>
    <mergeCell ref="H1251:H1252"/>
    <mergeCell ref="F1245:F1246"/>
    <mergeCell ref="G1245:G1246"/>
    <mergeCell ref="H1245:H1246"/>
    <mergeCell ref="F1247:F1248"/>
    <mergeCell ref="G1247:G1248"/>
    <mergeCell ref="H1247:H1248"/>
    <mergeCell ref="E1249:E1250"/>
    <mergeCell ref="E1251:E1252"/>
    <mergeCell ref="E1253:E1254"/>
    <mergeCell ref="E1245:E1246"/>
    <mergeCell ref="E1247:E1248"/>
    <mergeCell ref="A1253:A1254"/>
    <mergeCell ref="E1235:E1236"/>
    <mergeCell ref="F1277:F1278"/>
    <mergeCell ref="G1277:G1278"/>
    <mergeCell ref="H1277:H1278"/>
    <mergeCell ref="G1273:G1274"/>
    <mergeCell ref="H1273:H1274"/>
    <mergeCell ref="G1271:G1272"/>
    <mergeCell ref="H1271:H1272"/>
    <mergeCell ref="F1231:F1232"/>
    <mergeCell ref="F1233:F1234"/>
    <mergeCell ref="F1235:F1236"/>
    <mergeCell ref="F1237:F1238"/>
    <mergeCell ref="F1239:F1240"/>
    <mergeCell ref="F1241:F1242"/>
    <mergeCell ref="H1225:H1226"/>
    <mergeCell ref="G1241:G1242"/>
    <mergeCell ref="H1241:H1242"/>
    <mergeCell ref="G1235:G1236"/>
    <mergeCell ref="F1227:F1228"/>
    <mergeCell ref="F1229:F1230"/>
    <mergeCell ref="F1221:F1222"/>
    <mergeCell ref="G1221:G1222"/>
    <mergeCell ref="H1221:H1222"/>
    <mergeCell ref="F1223:F1224"/>
    <mergeCell ref="G1223:G1224"/>
    <mergeCell ref="H1223:H1224"/>
    <mergeCell ref="F1225:F1226"/>
    <mergeCell ref="G1225:G1226"/>
    <mergeCell ref="F1249:F1250"/>
    <mergeCell ref="G1249:G1250"/>
    <mergeCell ref="H1249:H1250"/>
    <mergeCell ref="H1243:H1244"/>
    <mergeCell ref="G1233:G1234"/>
    <mergeCell ref="H1233:H1234"/>
    <mergeCell ref="C1257:C1258"/>
    <mergeCell ref="F1257:F1258"/>
    <mergeCell ref="G1257:G1258"/>
    <mergeCell ref="H1257:H1258"/>
    <mergeCell ref="C1259:C1260"/>
    <mergeCell ref="F1259:F1260"/>
    <mergeCell ref="G1259:G1260"/>
    <mergeCell ref="H1259:H1260"/>
    <mergeCell ref="E1255:E1256"/>
    <mergeCell ref="F1253:F1254"/>
    <mergeCell ref="G1253:G1254"/>
    <mergeCell ref="H1253:H1254"/>
    <mergeCell ref="F1255:F1256"/>
    <mergeCell ref="G1255:G1256"/>
    <mergeCell ref="H1255:H1256"/>
    <mergeCell ref="C1239:C1240"/>
    <mergeCell ref="C1237:C1238"/>
    <mergeCell ref="C1235:C1236"/>
    <mergeCell ref="C1221:C1222"/>
    <mergeCell ref="C1225:C1226"/>
    <mergeCell ref="C1223:C1224"/>
    <mergeCell ref="C1229:C1230"/>
    <mergeCell ref="C1227:C1228"/>
    <mergeCell ref="E1241:E1242"/>
    <mergeCell ref="E1243:E1244"/>
    <mergeCell ref="E1237:E1238"/>
    <mergeCell ref="E1239:E1240"/>
    <mergeCell ref="C1255:C1256"/>
    <mergeCell ref="E1221:E1222"/>
    <mergeCell ref="E1223:E1224"/>
    <mergeCell ref="E1225:E1226"/>
    <mergeCell ref="E1227:E1228"/>
    <mergeCell ref="E1229:E1230"/>
    <mergeCell ref="E1231:E1232"/>
    <mergeCell ref="E1233:E1234"/>
    <mergeCell ref="D1227:D1228"/>
    <mergeCell ref="D1229:D1230"/>
    <mergeCell ref="D1231:D1232"/>
    <mergeCell ref="W1221:W1222"/>
    <mergeCell ref="W1223:W1224"/>
    <mergeCell ref="W1225:W1226"/>
    <mergeCell ref="W1227:W1228"/>
    <mergeCell ref="W1229:W1230"/>
    <mergeCell ref="W1231:W1232"/>
    <mergeCell ref="I1227:I1228"/>
    <mergeCell ref="J1227:J1228"/>
    <mergeCell ref="I1235:I1236"/>
    <mergeCell ref="J1235:J1236"/>
    <mergeCell ref="Q1241:Q1242"/>
    <mergeCell ref="R1241:R1242"/>
    <mergeCell ref="S1241:S1242"/>
    <mergeCell ref="T1241:T1242"/>
    <mergeCell ref="U1241:U1242"/>
    <mergeCell ref="Q1243:Q1244"/>
    <mergeCell ref="R1243:R1244"/>
    <mergeCell ref="S1243:S1244"/>
    <mergeCell ref="T1243:T1244"/>
    <mergeCell ref="G1243:G1244"/>
    <mergeCell ref="G1263:G1264"/>
    <mergeCell ref="H1263:H1264"/>
    <mergeCell ref="E1269:E1270"/>
    <mergeCell ref="E1271:E1272"/>
    <mergeCell ref="E1295:E1296"/>
    <mergeCell ref="F1295:F1296"/>
    <mergeCell ref="G1295:G1296"/>
    <mergeCell ref="H1295:H1296"/>
    <mergeCell ref="F1289:F1290"/>
    <mergeCell ref="G1289:G1290"/>
    <mergeCell ref="H1289:H1290"/>
    <mergeCell ref="F1291:F1292"/>
    <mergeCell ref="E1279:E1280"/>
    <mergeCell ref="E1281:E1282"/>
    <mergeCell ref="E1283:E1284"/>
    <mergeCell ref="E1261:E1262"/>
    <mergeCell ref="E1263:E1264"/>
    <mergeCell ref="E1265:E1266"/>
    <mergeCell ref="E1267:E1268"/>
    <mergeCell ref="E1257:E1258"/>
    <mergeCell ref="E1259:E1260"/>
    <mergeCell ref="O1263:O1264"/>
    <mergeCell ref="O1265:O1266"/>
    <mergeCell ref="O1267:O1268"/>
    <mergeCell ref="O1269:O1270"/>
    <mergeCell ref="O1271:O1272"/>
    <mergeCell ref="Q1281:Q1282"/>
    <mergeCell ref="R1281:R1282"/>
    <mergeCell ref="S1281:S1282"/>
    <mergeCell ref="T1281:T1282"/>
    <mergeCell ref="U1281:U1282"/>
    <mergeCell ref="Q1283:Q1284"/>
    <mergeCell ref="R1283:R1284"/>
    <mergeCell ref="S1283:S1284"/>
    <mergeCell ref="T1283:T1284"/>
    <mergeCell ref="U1283:U1284"/>
    <mergeCell ref="S1271:S1272"/>
    <mergeCell ref="T1271:T1272"/>
    <mergeCell ref="Q1233:Q1234"/>
    <mergeCell ref="R1233:R1234"/>
    <mergeCell ref="S1233:S1234"/>
    <mergeCell ref="T1233:T1234"/>
    <mergeCell ref="U1233:U1234"/>
    <mergeCell ref="Q1235:Q1236"/>
    <mergeCell ref="R1235:R1236"/>
    <mergeCell ref="S1235:S1236"/>
    <mergeCell ref="T1235:T1236"/>
    <mergeCell ref="U1235:U1236"/>
    <mergeCell ref="R1227:R1228"/>
    <mergeCell ref="S1227:S1228"/>
    <mergeCell ref="T1227:T1228"/>
    <mergeCell ref="U1227:U1228"/>
    <mergeCell ref="U1221:U1222"/>
    <mergeCell ref="Q1223:Q1224"/>
    <mergeCell ref="R1223:R1224"/>
    <mergeCell ref="S1223:S1224"/>
    <mergeCell ref="T1223:T1224"/>
    <mergeCell ref="U1223:U1224"/>
    <mergeCell ref="Q1221:Q1222"/>
    <mergeCell ref="R1221:R1222"/>
    <mergeCell ref="S1221:S1222"/>
    <mergeCell ref="T1221:T1222"/>
    <mergeCell ref="H1235:H1236"/>
    <mergeCell ref="G1237:G1238"/>
    <mergeCell ref="H1237:H1238"/>
    <mergeCell ref="G1239:G1240"/>
    <mergeCell ref="H1239:H1240"/>
    <mergeCell ref="G1231:G1232"/>
    <mergeCell ref="H1231:H1232"/>
    <mergeCell ref="G1229:G1230"/>
    <mergeCell ref="H1229:H1230"/>
    <mergeCell ref="H1227:H1228"/>
    <mergeCell ref="G1227:G1228"/>
    <mergeCell ref="S1231:S1232"/>
    <mergeCell ref="T1231:T1232"/>
    <mergeCell ref="U1231:U1232"/>
    <mergeCell ref="U1225:U1226"/>
    <mergeCell ref="Q1227:Q1228"/>
    <mergeCell ref="Q1229:Q1230"/>
    <mergeCell ref="R1229:R1230"/>
    <mergeCell ref="S1229:S1230"/>
    <mergeCell ref="T1229:T1230"/>
    <mergeCell ref="U1229:U1230"/>
    <mergeCell ref="Q1231:Q1232"/>
    <mergeCell ref="R1231:R1232"/>
    <mergeCell ref="O1231:O1232"/>
    <mergeCell ref="O1233:O1234"/>
    <mergeCell ref="Q1225:Q1226"/>
    <mergeCell ref="R1225:R1226"/>
    <mergeCell ref="S1225:S1226"/>
    <mergeCell ref="T1225:T1226"/>
    <mergeCell ref="Q1237:Q1238"/>
    <mergeCell ref="R1237:R1238"/>
    <mergeCell ref="S1237:S1238"/>
    <mergeCell ref="T1237:T1238"/>
    <mergeCell ref="U1237:U1238"/>
    <mergeCell ref="Q1239:Q1240"/>
    <mergeCell ref="R1239:R1240"/>
    <mergeCell ref="S1239:S1240"/>
    <mergeCell ref="T1239:T1240"/>
    <mergeCell ref="U1239:U1240"/>
    <mergeCell ref="W1257:W1258"/>
    <mergeCell ref="W1259:W1260"/>
    <mergeCell ref="W1261:W1262"/>
    <mergeCell ref="W1265:W1266"/>
    <mergeCell ref="W1267:W1268"/>
    <mergeCell ref="W1245:W1246"/>
    <mergeCell ref="W1247:W1248"/>
    <mergeCell ref="W1249:W1250"/>
    <mergeCell ref="W1251:W1252"/>
    <mergeCell ref="W1253:W1254"/>
    <mergeCell ref="W1235:W1236"/>
    <mergeCell ref="W1237:W1238"/>
    <mergeCell ref="W1239:W1240"/>
    <mergeCell ref="W1243:W1244"/>
    <mergeCell ref="I1273:I1274"/>
    <mergeCell ref="I1277:I1278"/>
    <mergeCell ref="I1281:I1282"/>
    <mergeCell ref="J1281:J1282"/>
    <mergeCell ref="J1277:J1278"/>
    <mergeCell ref="J1273:J1274"/>
    <mergeCell ref="I1261:I1262"/>
    <mergeCell ref="J1261:J1262"/>
    <mergeCell ref="I1265:I1266"/>
    <mergeCell ref="I1267:I1268"/>
    <mergeCell ref="I1271:I1272"/>
    <mergeCell ref="J1267:J1268"/>
    <mergeCell ref="J1271:J1272"/>
    <mergeCell ref="J1265:J1266"/>
    <mergeCell ref="I1259:I1260"/>
    <mergeCell ref="I1255:I1256"/>
    <mergeCell ref="J1249:J1250"/>
    <mergeCell ref="J1255:J1256"/>
    <mergeCell ref="J1257:J1258"/>
    <mergeCell ref="J1259:J1260"/>
    <mergeCell ref="I1249:I1250"/>
    <mergeCell ref="I1257:I1258"/>
    <mergeCell ref="O1275:O1276"/>
    <mergeCell ref="O1277:O1278"/>
    <mergeCell ref="O1279:O1280"/>
    <mergeCell ref="O1281:O1282"/>
    <mergeCell ref="Q1277:Q1278"/>
    <mergeCell ref="R1277:R1278"/>
    <mergeCell ref="S1277:S1278"/>
    <mergeCell ref="T1277:T1278"/>
    <mergeCell ref="U1277:U1278"/>
    <mergeCell ref="Q1279:Q1280"/>
    <mergeCell ref="R1279:R1280"/>
    <mergeCell ref="S1279:S1280"/>
    <mergeCell ref="T1279:T1280"/>
    <mergeCell ref="U1279:U1280"/>
    <mergeCell ref="Q1273:Q1274"/>
    <mergeCell ref="R1273:R1274"/>
    <mergeCell ref="S1273:S1274"/>
    <mergeCell ref="T1273:T1274"/>
    <mergeCell ref="U1273:U1274"/>
    <mergeCell ref="Q1275:Q1276"/>
    <mergeCell ref="R1275:R1276"/>
    <mergeCell ref="S1275:S1276"/>
    <mergeCell ref="T1275:T1276"/>
    <mergeCell ref="U1275:U1276"/>
    <mergeCell ref="V1251:V1252"/>
    <mergeCell ref="V1253:V1254"/>
    <mergeCell ref="V1263:V1264"/>
    <mergeCell ref="V1265:V1266"/>
    <mergeCell ref="W1283:W1284"/>
    <mergeCell ref="W1285:W1286"/>
    <mergeCell ref="W1287:W1288"/>
    <mergeCell ref="W1289:W1290"/>
    <mergeCell ref="W1269:W1270"/>
    <mergeCell ref="W1271:W1272"/>
    <mergeCell ref="W1275:W1276"/>
    <mergeCell ref="W1277:W1278"/>
    <mergeCell ref="W1279:W1280"/>
    <mergeCell ref="I1293:I1294"/>
    <mergeCell ref="I1295:I1296"/>
    <mergeCell ref="J1293:J1294"/>
    <mergeCell ref="J1295:J1296"/>
    <mergeCell ref="C1271:C1272"/>
    <mergeCell ref="O1273:O1274"/>
    <mergeCell ref="G1281:G1282"/>
    <mergeCell ref="H1281:H1282"/>
    <mergeCell ref="H1283:H1284"/>
    <mergeCell ref="G1283:G1284"/>
    <mergeCell ref="C1285:C1286"/>
    <mergeCell ref="C1283:C1284"/>
    <mergeCell ref="C1281:C1282"/>
    <mergeCell ref="C1279:C1280"/>
    <mergeCell ref="C1277:C1278"/>
    <mergeCell ref="C1273:C1274"/>
    <mergeCell ref="O1287:O1288"/>
    <mergeCell ref="O1289:O1290"/>
    <mergeCell ref="O1291:O1292"/>
    <mergeCell ref="O1293:O1294"/>
    <mergeCell ref="O1295:O1296"/>
    <mergeCell ref="C1295:C1296"/>
    <mergeCell ref="C1289:C1290"/>
    <mergeCell ref="C1287:C1288"/>
    <mergeCell ref="I1287:I1288"/>
    <mergeCell ref="J1287:J1288"/>
    <mergeCell ref="G1291:G1292"/>
    <mergeCell ref="H1291:H1292"/>
    <mergeCell ref="E1293:E1294"/>
    <mergeCell ref="F1293:F1294"/>
    <mergeCell ref="G1293:G1294"/>
    <mergeCell ref="H1293:H1294"/>
    <mergeCell ref="E1289:E1290"/>
    <mergeCell ref="E1291:E1292"/>
    <mergeCell ref="O1283:O1284"/>
    <mergeCell ref="O1285:O1286"/>
    <mergeCell ref="F1279:F1280"/>
    <mergeCell ref="G1279:G1280"/>
    <mergeCell ref="H1279:H1280"/>
    <mergeCell ref="F1281:F1282"/>
    <mergeCell ref="C1275:C1276"/>
    <mergeCell ref="F1275:F1276"/>
    <mergeCell ref="G1275:G1276"/>
    <mergeCell ref="H1275:H1276"/>
    <mergeCell ref="F1287:F1288"/>
    <mergeCell ref="G1287:G1288"/>
    <mergeCell ref="H1287:H1288"/>
    <mergeCell ref="F1285:F1286"/>
    <mergeCell ref="G1285:G1286"/>
    <mergeCell ref="H1285:H1286"/>
    <mergeCell ref="E1285:E1286"/>
    <mergeCell ref="E1287:E1288"/>
    <mergeCell ref="F1271:F1272"/>
    <mergeCell ref="F1273:F1274"/>
    <mergeCell ref="F1283:F1284"/>
    <mergeCell ref="H1361:H1362"/>
    <mergeCell ref="O1361:O1362"/>
    <mergeCell ref="W1361:W1362"/>
    <mergeCell ref="A1363:A1364"/>
    <mergeCell ref="B1363:B1364"/>
    <mergeCell ref="C1363:C1364"/>
    <mergeCell ref="E1363:E1364"/>
    <mergeCell ref="F1363:F1364"/>
    <mergeCell ref="G1363:G1364"/>
    <mergeCell ref="H1363:H1364"/>
    <mergeCell ref="A1361:A1362"/>
    <mergeCell ref="B1361:B1362"/>
    <mergeCell ref="C1361:C1362"/>
    <mergeCell ref="E1361:E1362"/>
    <mergeCell ref="F1361:F1362"/>
    <mergeCell ref="G1361:G1362"/>
    <mergeCell ref="D1361:D1362"/>
    <mergeCell ref="D1363:D1364"/>
    <mergeCell ref="D1365:D1366"/>
    <mergeCell ref="D1367:D1368"/>
    <mergeCell ref="W1357:W1358"/>
    <mergeCell ref="A1359:A1360"/>
    <mergeCell ref="B1359:B1360"/>
    <mergeCell ref="C1359:C1360"/>
    <mergeCell ref="E1359:E1360"/>
    <mergeCell ref="F1359:F1360"/>
    <mergeCell ref="G1359:G1360"/>
    <mergeCell ref="H1359:H1360"/>
    <mergeCell ref="O1359:O1360"/>
    <mergeCell ref="W1359:W1360"/>
    <mergeCell ref="Q1361:Q1362"/>
    <mergeCell ref="R1361:R1362"/>
    <mergeCell ref="S1361:S1362"/>
    <mergeCell ref="T1361:T1362"/>
    <mergeCell ref="U1361:U1362"/>
    <mergeCell ref="Q1363:Q1364"/>
    <mergeCell ref="A1357:A1358"/>
    <mergeCell ref="B1357:B1358"/>
    <mergeCell ref="C1357:C1358"/>
    <mergeCell ref="E1357:E1358"/>
    <mergeCell ref="F1357:F1358"/>
    <mergeCell ref="G1357:G1358"/>
    <mergeCell ref="H1357:H1358"/>
    <mergeCell ref="O1357:O1358"/>
    <mergeCell ref="Q1357:Q1358"/>
    <mergeCell ref="R1357:R1358"/>
    <mergeCell ref="S1357:S1358"/>
    <mergeCell ref="T1357:T1358"/>
    <mergeCell ref="U1357:U1358"/>
    <mergeCell ref="Q1359:Q1360"/>
    <mergeCell ref="R1359:R1360"/>
    <mergeCell ref="S1359:S1360"/>
    <mergeCell ref="O1367:O1368"/>
    <mergeCell ref="W1367:W1368"/>
    <mergeCell ref="T1359:T1360"/>
    <mergeCell ref="U1359:U1360"/>
    <mergeCell ref="A1369:A1370"/>
    <mergeCell ref="B1369:B1370"/>
    <mergeCell ref="C1369:C1370"/>
    <mergeCell ref="E1369:E1370"/>
    <mergeCell ref="F1369:F1370"/>
    <mergeCell ref="G1369:G1370"/>
    <mergeCell ref="H1369:H1370"/>
    <mergeCell ref="O1369:O1370"/>
    <mergeCell ref="Q1369:Q1370"/>
    <mergeCell ref="R1369:R1370"/>
    <mergeCell ref="S1369:S1370"/>
    <mergeCell ref="T1369:T1370"/>
    <mergeCell ref="U1369:U1370"/>
    <mergeCell ref="Q1371:Q1372"/>
    <mergeCell ref="R1371:R1372"/>
    <mergeCell ref="S1371:S1372"/>
    <mergeCell ref="T1371:T1372"/>
    <mergeCell ref="U1371:U1372"/>
    <mergeCell ref="H1365:H1366"/>
    <mergeCell ref="O1365:O1366"/>
    <mergeCell ref="W1365:W1366"/>
    <mergeCell ref="A1367:A1368"/>
    <mergeCell ref="B1367:B1368"/>
    <mergeCell ref="C1367:C1368"/>
    <mergeCell ref="E1367:E1368"/>
    <mergeCell ref="F1367:F1368"/>
    <mergeCell ref="G1367:G1368"/>
    <mergeCell ref="H1367:H1368"/>
    <mergeCell ref="D1369:D1370"/>
    <mergeCell ref="D1371:D1372"/>
    <mergeCell ref="W1363:W1364"/>
    <mergeCell ref="A1365:A1366"/>
    <mergeCell ref="B1365:B1366"/>
    <mergeCell ref="C1365:C1366"/>
    <mergeCell ref="E1365:E1366"/>
    <mergeCell ref="F1365:F1366"/>
    <mergeCell ref="G1365:G1366"/>
    <mergeCell ref="Q1365:Q1366"/>
    <mergeCell ref="R1365:R1366"/>
    <mergeCell ref="S1365:S1366"/>
    <mergeCell ref="T1365:T1366"/>
    <mergeCell ref="U1365:U1366"/>
    <mergeCell ref="Q1367:Q1368"/>
    <mergeCell ref="R1367:R1368"/>
    <mergeCell ref="S1367:S1368"/>
    <mergeCell ref="T1367:T1368"/>
    <mergeCell ref="U1367:U1368"/>
    <mergeCell ref="R1363:R1364"/>
    <mergeCell ref="S1363:S1364"/>
    <mergeCell ref="T1363:T1364"/>
    <mergeCell ref="U1363:U1364"/>
    <mergeCell ref="O1363:O1364"/>
    <mergeCell ref="A1377:A1378"/>
    <mergeCell ref="B1377:B1378"/>
    <mergeCell ref="C1377:C1378"/>
    <mergeCell ref="E1377:E1378"/>
    <mergeCell ref="F1377:F1378"/>
    <mergeCell ref="G1377:G1378"/>
    <mergeCell ref="W1373:W1374"/>
    <mergeCell ref="A1375:A1376"/>
    <mergeCell ref="B1375:B1376"/>
    <mergeCell ref="C1375:C1376"/>
    <mergeCell ref="E1375:E1376"/>
    <mergeCell ref="F1375:F1376"/>
    <mergeCell ref="G1375:G1376"/>
    <mergeCell ref="H1375:H1376"/>
    <mergeCell ref="O1375:O1376"/>
    <mergeCell ref="W1375:W1376"/>
    <mergeCell ref="O1371:O1372"/>
    <mergeCell ref="W1371:W1372"/>
    <mergeCell ref="A1373:A1374"/>
    <mergeCell ref="B1373:B1374"/>
    <mergeCell ref="C1373:C1374"/>
    <mergeCell ref="E1373:E1374"/>
    <mergeCell ref="F1373:F1374"/>
    <mergeCell ref="G1373:G1374"/>
    <mergeCell ref="H1373:H1374"/>
    <mergeCell ref="O1373:O1374"/>
    <mergeCell ref="Q1373:Q1374"/>
    <mergeCell ref="R1373:R1374"/>
    <mergeCell ref="S1373:S1374"/>
    <mergeCell ref="T1373:T1374"/>
    <mergeCell ref="U1373:U1374"/>
    <mergeCell ref="Q1375:Q1376"/>
    <mergeCell ref="R1375:R1376"/>
    <mergeCell ref="S1375:S1376"/>
    <mergeCell ref="T1375:T1376"/>
    <mergeCell ref="U1375:U1376"/>
    <mergeCell ref="Q1377:Q1378"/>
    <mergeCell ref="R1377:R1378"/>
    <mergeCell ref="S1377:S1378"/>
    <mergeCell ref="T1377:T1378"/>
    <mergeCell ref="U1377:U1378"/>
    <mergeCell ref="D1373:D1374"/>
    <mergeCell ref="D1375:D1376"/>
    <mergeCell ref="D1377:D1378"/>
    <mergeCell ref="A1371:A1372"/>
    <mergeCell ref="B1371:B1372"/>
    <mergeCell ref="C1371:C1372"/>
    <mergeCell ref="E1371:E1372"/>
    <mergeCell ref="F1371:F1372"/>
    <mergeCell ref="G1371:G1372"/>
    <mergeCell ref="H1371:H1372"/>
    <mergeCell ref="H1377:H1378"/>
    <mergeCell ref="O1377:O1378"/>
    <mergeCell ref="A1385:A1386"/>
    <mergeCell ref="B1385:B1386"/>
    <mergeCell ref="C1385:C1386"/>
    <mergeCell ref="E1385:E1386"/>
    <mergeCell ref="F1385:F1386"/>
    <mergeCell ref="G1385:G1386"/>
    <mergeCell ref="W1381:W1382"/>
    <mergeCell ref="A1383:A1384"/>
    <mergeCell ref="B1383:B1384"/>
    <mergeCell ref="C1383:C1384"/>
    <mergeCell ref="E1383:E1384"/>
    <mergeCell ref="F1383:F1384"/>
    <mergeCell ref="G1383:G1384"/>
    <mergeCell ref="H1383:H1384"/>
    <mergeCell ref="O1383:O1384"/>
    <mergeCell ref="Q1385:Q1386"/>
    <mergeCell ref="R1385:R1386"/>
    <mergeCell ref="S1385:S1386"/>
    <mergeCell ref="T1385:T1386"/>
    <mergeCell ref="U1385:U1386"/>
    <mergeCell ref="Q1387:Q1388"/>
    <mergeCell ref="O1379:O1380"/>
    <mergeCell ref="W1379:W1380"/>
    <mergeCell ref="A1381:A1382"/>
    <mergeCell ref="B1381:B1382"/>
    <mergeCell ref="C1381:C1382"/>
    <mergeCell ref="E1381:E1382"/>
    <mergeCell ref="F1381:F1382"/>
    <mergeCell ref="G1381:G1382"/>
    <mergeCell ref="H1381:H1382"/>
    <mergeCell ref="O1381:O1382"/>
    <mergeCell ref="T1387:T1388"/>
    <mergeCell ref="U1387:U1388"/>
    <mergeCell ref="Q1381:Q1382"/>
    <mergeCell ref="R1381:R1382"/>
    <mergeCell ref="S1381:S1382"/>
    <mergeCell ref="T1381:T1382"/>
    <mergeCell ref="U1381:U1382"/>
    <mergeCell ref="Q1383:Q1384"/>
    <mergeCell ref="R1383:R1384"/>
    <mergeCell ref="S1383:S1384"/>
    <mergeCell ref="T1383:T1384"/>
    <mergeCell ref="U1383:U1384"/>
    <mergeCell ref="D1381:D1382"/>
    <mergeCell ref="D1383:D1384"/>
    <mergeCell ref="D1385:D1386"/>
    <mergeCell ref="D1387:D1388"/>
    <mergeCell ref="A1379:A1380"/>
    <mergeCell ref="B1379:B1380"/>
    <mergeCell ref="C1379:C1380"/>
    <mergeCell ref="E1379:E1380"/>
    <mergeCell ref="F1379:F1380"/>
    <mergeCell ref="G1379:G1380"/>
    <mergeCell ref="H1379:H1380"/>
    <mergeCell ref="Q1379:Q1380"/>
    <mergeCell ref="R1379:R1380"/>
    <mergeCell ref="S1379:S1380"/>
    <mergeCell ref="T1379:T1380"/>
    <mergeCell ref="U1379:U1380"/>
    <mergeCell ref="D1379:D1380"/>
    <mergeCell ref="H1385:H1386"/>
    <mergeCell ref="I1385:I1386"/>
    <mergeCell ref="J1385:J1386"/>
    <mergeCell ref="O1385:O1386"/>
    <mergeCell ref="I1391:I1392"/>
    <mergeCell ref="J1391:J1392"/>
    <mergeCell ref="O1391:O1392"/>
    <mergeCell ref="W1391:W1392"/>
    <mergeCell ref="A1393:A1394"/>
    <mergeCell ref="B1393:B1394"/>
    <mergeCell ref="C1393:C1394"/>
    <mergeCell ref="E1393:E1394"/>
    <mergeCell ref="F1393:F1394"/>
    <mergeCell ref="G1393:G1394"/>
    <mergeCell ref="Q1393:Q1394"/>
    <mergeCell ref="R1393:R1394"/>
    <mergeCell ref="S1393:S1394"/>
    <mergeCell ref="T1393:T1394"/>
    <mergeCell ref="U1393:U1394"/>
    <mergeCell ref="Q1395:Q1396"/>
    <mergeCell ref="R1395:R1396"/>
    <mergeCell ref="S1395:S1396"/>
    <mergeCell ref="T1395:T1396"/>
    <mergeCell ref="U1395:U1396"/>
    <mergeCell ref="H1393:H1394"/>
    <mergeCell ref="H1389:H1390"/>
    <mergeCell ref="O1389:O1390"/>
    <mergeCell ref="W1389:W1390"/>
    <mergeCell ref="A1391:A1392"/>
    <mergeCell ref="B1391:B1392"/>
    <mergeCell ref="C1391:C1392"/>
    <mergeCell ref="E1391:E1392"/>
    <mergeCell ref="F1391:F1392"/>
    <mergeCell ref="G1391:G1392"/>
    <mergeCell ref="H1391:H1392"/>
    <mergeCell ref="G1387:G1388"/>
    <mergeCell ref="H1387:H1388"/>
    <mergeCell ref="O1387:O1388"/>
    <mergeCell ref="W1387:W1388"/>
    <mergeCell ref="A1389:A1390"/>
    <mergeCell ref="B1389:B1390"/>
    <mergeCell ref="C1389:C1390"/>
    <mergeCell ref="E1389:E1390"/>
    <mergeCell ref="F1389:F1390"/>
    <mergeCell ref="G1389:G1390"/>
    <mergeCell ref="Q1389:Q1390"/>
    <mergeCell ref="R1389:R1390"/>
    <mergeCell ref="S1389:S1390"/>
    <mergeCell ref="T1389:T1390"/>
    <mergeCell ref="U1389:U1390"/>
    <mergeCell ref="Q1391:Q1392"/>
    <mergeCell ref="R1391:R1392"/>
    <mergeCell ref="S1391:S1392"/>
    <mergeCell ref="T1391:T1392"/>
    <mergeCell ref="U1391:U1392"/>
    <mergeCell ref="R1387:R1388"/>
    <mergeCell ref="S1387:S1388"/>
    <mergeCell ref="D1389:D1390"/>
    <mergeCell ref="D1391:D1392"/>
    <mergeCell ref="D1393:D1394"/>
    <mergeCell ref="D1395:D1396"/>
    <mergeCell ref="A1387:A1388"/>
    <mergeCell ref="B1387:B1388"/>
    <mergeCell ref="C1387:C1388"/>
    <mergeCell ref="E1387:E1388"/>
    <mergeCell ref="F1387:F1388"/>
    <mergeCell ref="V1389:V1390"/>
    <mergeCell ref="V1391:V1392"/>
    <mergeCell ref="O1397:O1398"/>
    <mergeCell ref="W1397:W1398"/>
    <mergeCell ref="A1399:A1400"/>
    <mergeCell ref="B1399:B1400"/>
    <mergeCell ref="C1399:C1400"/>
    <mergeCell ref="E1399:E1400"/>
    <mergeCell ref="F1399:F1400"/>
    <mergeCell ref="A1397:A1398"/>
    <mergeCell ref="B1397:B1398"/>
    <mergeCell ref="C1397:C1398"/>
    <mergeCell ref="E1397:E1398"/>
    <mergeCell ref="F1397:F1398"/>
    <mergeCell ref="G1397:G1398"/>
    <mergeCell ref="G1395:G1396"/>
    <mergeCell ref="H1395:H1396"/>
    <mergeCell ref="I1395:I1396"/>
    <mergeCell ref="J1395:J1396"/>
    <mergeCell ref="O1395:O1396"/>
    <mergeCell ref="W1395:W1396"/>
    <mergeCell ref="Q1397:Q1398"/>
    <mergeCell ref="R1397:R1398"/>
    <mergeCell ref="S1397:S1398"/>
    <mergeCell ref="T1397:T1398"/>
    <mergeCell ref="U1397:U1398"/>
    <mergeCell ref="Q1399:Q1400"/>
    <mergeCell ref="R1399:R1400"/>
    <mergeCell ref="S1399:S1400"/>
    <mergeCell ref="T1399:T1400"/>
    <mergeCell ref="U1399:U1400"/>
    <mergeCell ref="O1393:O1394"/>
    <mergeCell ref="A1395:A1396"/>
    <mergeCell ref="B1395:B1396"/>
    <mergeCell ref="C1395:C1396"/>
    <mergeCell ref="E1395:E1396"/>
    <mergeCell ref="F1395:F1396"/>
    <mergeCell ref="H1397:H1398"/>
    <mergeCell ref="D1397:D1398"/>
    <mergeCell ref="D1399:D1400"/>
    <mergeCell ref="V1393:V1394"/>
    <mergeCell ref="V1395:V1396"/>
    <mergeCell ref="V1397:V1398"/>
    <mergeCell ref="O1403:O1404"/>
    <mergeCell ref="W1403:W1404"/>
    <mergeCell ref="H1401:H1402"/>
    <mergeCell ref="I1401:I1402"/>
    <mergeCell ref="J1401:J1402"/>
    <mergeCell ref="O1401:O1402"/>
    <mergeCell ref="W1401:W1402"/>
    <mergeCell ref="A1403:A1404"/>
    <mergeCell ref="B1403:B1404"/>
    <mergeCell ref="C1403:C1404"/>
    <mergeCell ref="E1403:E1404"/>
    <mergeCell ref="F1403:F1404"/>
    <mergeCell ref="G1399:G1400"/>
    <mergeCell ref="H1399:H1400"/>
    <mergeCell ref="O1399:O1400"/>
    <mergeCell ref="W1399:W1400"/>
    <mergeCell ref="A1401:A1402"/>
    <mergeCell ref="B1401:B1402"/>
    <mergeCell ref="C1401:C1402"/>
    <mergeCell ref="E1401:E1402"/>
    <mergeCell ref="F1401:F1402"/>
    <mergeCell ref="G1401:G1402"/>
    <mergeCell ref="Q1401:Q1402"/>
    <mergeCell ref="R1401:R1402"/>
    <mergeCell ref="S1401:S1402"/>
    <mergeCell ref="T1401:T1402"/>
    <mergeCell ref="U1401:U1402"/>
    <mergeCell ref="Q1403:Q1404"/>
    <mergeCell ref="R1403:R1404"/>
    <mergeCell ref="S1403:S1404"/>
    <mergeCell ref="T1403:T1404"/>
    <mergeCell ref="U1403:U1404"/>
    <mergeCell ref="G1403:G1404"/>
    <mergeCell ref="H1403:H1404"/>
    <mergeCell ref="I1403:I1404"/>
    <mergeCell ref="J1403:J1404"/>
    <mergeCell ref="D1403:D1404"/>
    <mergeCell ref="V1399:V1400"/>
    <mergeCell ref="V1401:V1402"/>
    <mergeCell ref="V1403:V1404"/>
    <mergeCell ref="O1407:O1408"/>
    <mergeCell ref="W1407:W1408"/>
    <mergeCell ref="A1409:A1410"/>
    <mergeCell ref="B1409:B1410"/>
    <mergeCell ref="C1409:C1410"/>
    <mergeCell ref="E1409:E1410"/>
    <mergeCell ref="F1409:F1410"/>
    <mergeCell ref="G1409:G1410"/>
    <mergeCell ref="H1409:H1410"/>
    <mergeCell ref="Q1411:Q1412"/>
    <mergeCell ref="R1411:R1412"/>
    <mergeCell ref="S1411:S1412"/>
    <mergeCell ref="T1411:T1412"/>
    <mergeCell ref="U1411:U1412"/>
    <mergeCell ref="S1407:S1408"/>
    <mergeCell ref="T1407:T1408"/>
    <mergeCell ref="U1407:U1408"/>
    <mergeCell ref="G1415:G1416"/>
    <mergeCell ref="H1415:H1416"/>
    <mergeCell ref="O1415:O1416"/>
    <mergeCell ref="W1415:W1416"/>
    <mergeCell ref="O1413:O1414"/>
    <mergeCell ref="W1413:W1414"/>
    <mergeCell ref="A1415:A1416"/>
    <mergeCell ref="B1415:B1416"/>
    <mergeCell ref="C1415:C1416"/>
    <mergeCell ref="E1415:E1416"/>
    <mergeCell ref="F1415:F1416"/>
    <mergeCell ref="H1413:H1414"/>
    <mergeCell ref="I1413:I1414"/>
    <mergeCell ref="J1413:J1414"/>
    <mergeCell ref="H1405:H1406"/>
    <mergeCell ref="O1405:O1406"/>
    <mergeCell ref="W1405:W1406"/>
    <mergeCell ref="A1407:A1408"/>
    <mergeCell ref="B1407:B1408"/>
    <mergeCell ref="C1407:C1408"/>
    <mergeCell ref="E1407:E1408"/>
    <mergeCell ref="F1407:F1408"/>
    <mergeCell ref="G1407:G1408"/>
    <mergeCell ref="H1407:H1408"/>
    <mergeCell ref="A1405:A1406"/>
    <mergeCell ref="B1405:B1406"/>
    <mergeCell ref="C1405:C1406"/>
    <mergeCell ref="E1405:E1406"/>
    <mergeCell ref="F1405:F1406"/>
    <mergeCell ref="G1405:G1406"/>
    <mergeCell ref="Q1409:Q1410"/>
    <mergeCell ref="R1409:R1410"/>
    <mergeCell ref="S1409:S1410"/>
    <mergeCell ref="T1409:T1410"/>
    <mergeCell ref="U1409:U1410"/>
    <mergeCell ref="Q1405:Q1406"/>
    <mergeCell ref="R1405:R1406"/>
    <mergeCell ref="S1405:S1406"/>
    <mergeCell ref="T1405:T1406"/>
    <mergeCell ref="U1405:U1406"/>
    <mergeCell ref="Q1407:Q1408"/>
    <mergeCell ref="R1407:R1408"/>
    <mergeCell ref="D1405:D1406"/>
    <mergeCell ref="D1407:D1408"/>
    <mergeCell ref="D1409:D1410"/>
    <mergeCell ref="D1411:D1412"/>
    <mergeCell ref="D1413:D1414"/>
    <mergeCell ref="G1411:G1412"/>
    <mergeCell ref="H1411:H1412"/>
    <mergeCell ref="O1411:O1412"/>
    <mergeCell ref="W1417:W1418"/>
    <mergeCell ref="A1419:A1420"/>
    <mergeCell ref="B1419:B1420"/>
    <mergeCell ref="C1419:C1420"/>
    <mergeCell ref="E1419:E1420"/>
    <mergeCell ref="F1419:F1420"/>
    <mergeCell ref="W1411:W1412"/>
    <mergeCell ref="A1413:A1414"/>
    <mergeCell ref="B1413:B1414"/>
    <mergeCell ref="C1413:C1414"/>
    <mergeCell ref="E1413:E1414"/>
    <mergeCell ref="F1413:F1414"/>
    <mergeCell ref="G1413:G1414"/>
    <mergeCell ref="Q1413:Q1414"/>
    <mergeCell ref="R1413:R1414"/>
    <mergeCell ref="S1413:S1414"/>
    <mergeCell ref="T1413:T1414"/>
    <mergeCell ref="U1413:U1414"/>
    <mergeCell ref="Q1415:Q1416"/>
    <mergeCell ref="R1415:R1416"/>
    <mergeCell ref="S1415:S1416"/>
    <mergeCell ref="T1415:T1416"/>
    <mergeCell ref="U1415:U1416"/>
    <mergeCell ref="I1415:I1416"/>
    <mergeCell ref="J1415:J1416"/>
    <mergeCell ref="I1411:I1412"/>
    <mergeCell ref="O1409:O1410"/>
    <mergeCell ref="W1409:W1410"/>
    <mergeCell ref="A1411:A1412"/>
    <mergeCell ref="B1411:B1412"/>
    <mergeCell ref="C1411:C1412"/>
    <mergeCell ref="E1411:E1412"/>
    <mergeCell ref="F1411:F1412"/>
    <mergeCell ref="D1415:D1416"/>
    <mergeCell ref="D1417:D1418"/>
    <mergeCell ref="D1419:D1420"/>
    <mergeCell ref="V1419:V1420"/>
    <mergeCell ref="V1417:V1418"/>
    <mergeCell ref="R1425:R1426"/>
    <mergeCell ref="S1425:S1426"/>
    <mergeCell ref="T1425:T1426"/>
    <mergeCell ref="U1425:U1426"/>
    <mergeCell ref="Q1427:Q1428"/>
    <mergeCell ref="R1427:R1428"/>
    <mergeCell ref="S1427:S1428"/>
    <mergeCell ref="T1427:T1428"/>
    <mergeCell ref="U1427:U1428"/>
    <mergeCell ref="A1427:A1428"/>
    <mergeCell ref="B1427:B1428"/>
    <mergeCell ref="C1427:C1428"/>
    <mergeCell ref="E1427:E1428"/>
    <mergeCell ref="F1427:F1428"/>
    <mergeCell ref="G1427:G1428"/>
    <mergeCell ref="H1427:H1428"/>
    <mergeCell ref="A1417:A1418"/>
    <mergeCell ref="B1417:B1418"/>
    <mergeCell ref="C1417:C1418"/>
    <mergeCell ref="E1417:E1418"/>
    <mergeCell ref="F1417:F1418"/>
    <mergeCell ref="G1417:G1418"/>
    <mergeCell ref="Q1417:Q1418"/>
    <mergeCell ref="R1417:R1418"/>
    <mergeCell ref="S1417:S1418"/>
    <mergeCell ref="T1417:T1418"/>
    <mergeCell ref="U1417:U1418"/>
    <mergeCell ref="Q1419:Q1420"/>
    <mergeCell ref="R1419:R1420"/>
    <mergeCell ref="S1419:S1420"/>
    <mergeCell ref="T1419:T1420"/>
    <mergeCell ref="U1419:U1420"/>
    <mergeCell ref="H1417:H1418"/>
    <mergeCell ref="I1417:I1418"/>
    <mergeCell ref="J1417:J1418"/>
    <mergeCell ref="O1421:O1422"/>
    <mergeCell ref="A1423:A1424"/>
    <mergeCell ref="B1423:B1424"/>
    <mergeCell ref="C1423:C1424"/>
    <mergeCell ref="E1423:E1424"/>
    <mergeCell ref="F1423:F1424"/>
    <mergeCell ref="G1423:G1424"/>
    <mergeCell ref="H1423:H1424"/>
    <mergeCell ref="A1421:A1422"/>
    <mergeCell ref="B1421:B1422"/>
    <mergeCell ref="C1421:C1422"/>
    <mergeCell ref="E1421:E1422"/>
    <mergeCell ref="F1421:F1422"/>
    <mergeCell ref="G1421:G1422"/>
    <mergeCell ref="Q1421:Q1422"/>
    <mergeCell ref="R1421:R1422"/>
    <mergeCell ref="S1421:S1422"/>
    <mergeCell ref="O1423:O1424"/>
    <mergeCell ref="H1421:H1422"/>
    <mergeCell ref="T1421:T1422"/>
    <mergeCell ref="U1421:U1422"/>
    <mergeCell ref="Q1423:Q1424"/>
    <mergeCell ref="R1423:R1424"/>
    <mergeCell ref="S1423:S1424"/>
    <mergeCell ref="T1423:T1424"/>
    <mergeCell ref="U1423:U1424"/>
    <mergeCell ref="O1417:O1418"/>
    <mergeCell ref="D1421:D1422"/>
    <mergeCell ref="Q1431:Q1432"/>
    <mergeCell ref="W1433:W1434"/>
    <mergeCell ref="Q1435:Q1436"/>
    <mergeCell ref="R1435:R1436"/>
    <mergeCell ref="S1435:S1436"/>
    <mergeCell ref="T1435:T1436"/>
    <mergeCell ref="U1435:U1436"/>
    <mergeCell ref="H1425:H1426"/>
    <mergeCell ref="E1437:E1438"/>
    <mergeCell ref="Q1433:Q1434"/>
    <mergeCell ref="R1433:R1434"/>
    <mergeCell ref="S1433:S1434"/>
    <mergeCell ref="Q1437:Q1438"/>
    <mergeCell ref="R1437:R1438"/>
    <mergeCell ref="S1437:S1438"/>
    <mergeCell ref="H1435:H1436"/>
    <mergeCell ref="A1437:A1438"/>
    <mergeCell ref="B1433:B1434"/>
    <mergeCell ref="B1435:B1436"/>
    <mergeCell ref="B1437:B1438"/>
    <mergeCell ref="C1433:C1434"/>
    <mergeCell ref="C1435:C1436"/>
    <mergeCell ref="C1437:C1438"/>
    <mergeCell ref="O1431:O1432"/>
    <mergeCell ref="A1433:A1434"/>
    <mergeCell ref="A1435:A1436"/>
    <mergeCell ref="E1433:E1434"/>
    <mergeCell ref="E1435:E1436"/>
    <mergeCell ref="F1437:F1438"/>
    <mergeCell ref="G1437:G1438"/>
    <mergeCell ref="H1437:H1438"/>
    <mergeCell ref="T1437:T1438"/>
    <mergeCell ref="U1437:U1438"/>
    <mergeCell ref="W1437:W1438"/>
    <mergeCell ref="F1433:F1434"/>
    <mergeCell ref="G1433:G1434"/>
    <mergeCell ref="H1433:H1434"/>
    <mergeCell ref="I1433:I1434"/>
    <mergeCell ref="J1433:J1434"/>
    <mergeCell ref="F1435:F1436"/>
    <mergeCell ref="O1429:O1430"/>
    <mergeCell ref="W1429:W1430"/>
    <mergeCell ref="A1431:A1432"/>
    <mergeCell ref="B1431:B1432"/>
    <mergeCell ref="C1431:C1432"/>
    <mergeCell ref="E1431:E1432"/>
    <mergeCell ref="F1431:F1432"/>
    <mergeCell ref="G1431:G1432"/>
    <mergeCell ref="H1431:H1432"/>
    <mergeCell ref="A1429:A1430"/>
    <mergeCell ref="B1429:B1430"/>
    <mergeCell ref="C1429:C1430"/>
    <mergeCell ref="E1429:E1430"/>
    <mergeCell ref="F1429:F1430"/>
    <mergeCell ref="G1429:G1430"/>
    <mergeCell ref="H1429:H1430"/>
    <mergeCell ref="R1431:R1432"/>
    <mergeCell ref="A1425:A1426"/>
    <mergeCell ref="B1425:B1426"/>
    <mergeCell ref="C1425:C1426"/>
    <mergeCell ref="E1425:E1426"/>
    <mergeCell ref="F1425:F1426"/>
    <mergeCell ref="G1425:G1426"/>
    <mergeCell ref="Q1425:Q1426"/>
    <mergeCell ref="A1629:A1630"/>
    <mergeCell ref="B1629:B1630"/>
    <mergeCell ref="C1629:C1630"/>
    <mergeCell ref="E1629:E1630"/>
    <mergeCell ref="F1629:F1630"/>
    <mergeCell ref="G1629:G1630"/>
    <mergeCell ref="H1629:H1630"/>
    <mergeCell ref="O1629:O1630"/>
    <mergeCell ref="Q1629:Q1630"/>
    <mergeCell ref="R1629:R1630"/>
    <mergeCell ref="S1629:S1630"/>
    <mergeCell ref="T1629:T1630"/>
    <mergeCell ref="U1629:U1630"/>
    <mergeCell ref="A1631:A1632"/>
    <mergeCell ref="B1631:B1632"/>
    <mergeCell ref="C1631:C1632"/>
    <mergeCell ref="E1631:E1632"/>
    <mergeCell ref="F1631:F1632"/>
    <mergeCell ref="G1631:G1632"/>
    <mergeCell ref="H1631:H1632"/>
    <mergeCell ref="O1631:O1632"/>
    <mergeCell ref="Q1631:Q1632"/>
    <mergeCell ref="R1631:R1632"/>
    <mergeCell ref="S1631:S1632"/>
    <mergeCell ref="T1631:T1632"/>
    <mergeCell ref="U1631:U1632"/>
    <mergeCell ref="G1435:G1436"/>
    <mergeCell ref="G1419:G1420"/>
    <mergeCell ref="H1419:H1420"/>
    <mergeCell ref="A1625:A1626"/>
    <mergeCell ref="B1625:B1626"/>
    <mergeCell ref="C1625:C1626"/>
    <mergeCell ref="E1625:E1626"/>
    <mergeCell ref="F1625:F1626"/>
    <mergeCell ref="G1625:G1626"/>
    <mergeCell ref="H1625:H1626"/>
    <mergeCell ref="A1439:A1440"/>
    <mergeCell ref="B1439:B1440"/>
    <mergeCell ref="C1439:C1440"/>
    <mergeCell ref="E1439:E1440"/>
    <mergeCell ref="F1439:F1440"/>
    <mergeCell ref="G1439:G1440"/>
    <mergeCell ref="H1439:H1440"/>
    <mergeCell ref="I1439:I1440"/>
    <mergeCell ref="J1439:J1440"/>
    <mergeCell ref="A1443:A1444"/>
    <mergeCell ref="I1421:I1422"/>
    <mergeCell ref="J1421:J1422"/>
    <mergeCell ref="I1427:I1428"/>
    <mergeCell ref="J1427:J1428"/>
    <mergeCell ref="I1419:I1420"/>
    <mergeCell ref="J1419:J1420"/>
    <mergeCell ref="I1435:I1436"/>
    <mergeCell ref="J1435:J1436"/>
    <mergeCell ref="T1433:T1434"/>
    <mergeCell ref="U1433:U1434"/>
    <mergeCell ref="T1431:T1432"/>
    <mergeCell ref="U1431:U1432"/>
    <mergeCell ref="O1419:O1420"/>
    <mergeCell ref="O1427:O1428"/>
    <mergeCell ref="S1431:S1432"/>
    <mergeCell ref="O1425:O1426"/>
    <mergeCell ref="Q1429:Q1430"/>
    <mergeCell ref="T1439:T1440"/>
    <mergeCell ref="A1641:A1642"/>
    <mergeCell ref="B1641:B1642"/>
    <mergeCell ref="C1641:C1642"/>
    <mergeCell ref="E1641:E1642"/>
    <mergeCell ref="F1641:F1642"/>
    <mergeCell ref="G1641:G1642"/>
    <mergeCell ref="H1641:H1642"/>
    <mergeCell ref="O1641:O1642"/>
    <mergeCell ref="Q1641:Q1642"/>
    <mergeCell ref="R1641:R1642"/>
    <mergeCell ref="S1641:S1642"/>
    <mergeCell ref="T1641:T1642"/>
    <mergeCell ref="U1641:U1642"/>
    <mergeCell ref="A1643:A1644"/>
    <mergeCell ref="B1643:B1644"/>
    <mergeCell ref="C1643:C1644"/>
    <mergeCell ref="E1643:E1644"/>
    <mergeCell ref="F1643:F1644"/>
    <mergeCell ref="G1643:G1644"/>
    <mergeCell ref="H1643:H1644"/>
    <mergeCell ref="O1643:O1644"/>
    <mergeCell ref="Q1643:Q1644"/>
    <mergeCell ref="R1643:R1644"/>
    <mergeCell ref="S1643:S1644"/>
    <mergeCell ref="T1643:T1644"/>
    <mergeCell ref="U1643:U1644"/>
    <mergeCell ref="A1637:A1638"/>
    <mergeCell ref="B1637:B1638"/>
    <mergeCell ref="C1637:C1638"/>
    <mergeCell ref="E1637:E1638"/>
    <mergeCell ref="F1637:F1638"/>
    <mergeCell ref="G1637:G1638"/>
    <mergeCell ref="H1637:H1638"/>
    <mergeCell ref="O1637:O1638"/>
    <mergeCell ref="Q1637:Q1638"/>
    <mergeCell ref="R1637:R1638"/>
    <mergeCell ref="S1637:S1638"/>
    <mergeCell ref="T1637:T1638"/>
    <mergeCell ref="U1637:U1638"/>
    <mergeCell ref="A1639:A1640"/>
    <mergeCell ref="B1639:B1640"/>
    <mergeCell ref="C1639:C1640"/>
    <mergeCell ref="E1639:E1640"/>
    <mergeCell ref="F1639:F1640"/>
    <mergeCell ref="G1639:G1640"/>
    <mergeCell ref="H1639:H1640"/>
    <mergeCell ref="O1639:O1640"/>
    <mergeCell ref="Q1639:Q1640"/>
    <mergeCell ref="R1639:R1640"/>
    <mergeCell ref="S1639:S1640"/>
    <mergeCell ref="T1639:T1640"/>
    <mergeCell ref="U1639:U1640"/>
    <mergeCell ref="D1643:D1644"/>
    <mergeCell ref="A1649:A1650"/>
    <mergeCell ref="B1649:B1650"/>
    <mergeCell ref="C1649:C1650"/>
    <mergeCell ref="E1649:E1650"/>
    <mergeCell ref="F1649:F1650"/>
    <mergeCell ref="G1649:G1650"/>
    <mergeCell ref="H1649:H1650"/>
    <mergeCell ref="O1649:O1650"/>
    <mergeCell ref="Q1649:Q1650"/>
    <mergeCell ref="R1649:R1650"/>
    <mergeCell ref="S1649:S1650"/>
    <mergeCell ref="T1649:T1650"/>
    <mergeCell ref="U1649:U1650"/>
    <mergeCell ref="A1651:A1652"/>
    <mergeCell ref="B1651:B1652"/>
    <mergeCell ref="C1651:C1652"/>
    <mergeCell ref="E1651:E1652"/>
    <mergeCell ref="F1651:F1652"/>
    <mergeCell ref="G1651:G1652"/>
    <mergeCell ref="H1651:H1652"/>
    <mergeCell ref="O1651:O1652"/>
    <mergeCell ref="Q1651:Q1652"/>
    <mergeCell ref="R1651:R1652"/>
    <mergeCell ref="S1651:S1652"/>
    <mergeCell ref="T1651:T1652"/>
    <mergeCell ref="U1651:U1652"/>
    <mergeCell ref="A1645:A1646"/>
    <mergeCell ref="B1645:B1646"/>
    <mergeCell ref="C1645:C1646"/>
    <mergeCell ref="E1645:E1646"/>
    <mergeCell ref="F1645:F1646"/>
    <mergeCell ref="G1645:G1646"/>
    <mergeCell ref="H1645:H1646"/>
    <mergeCell ref="O1645:O1646"/>
    <mergeCell ref="Q1645:Q1646"/>
    <mergeCell ref="R1645:R1646"/>
    <mergeCell ref="S1645:S1646"/>
    <mergeCell ref="T1645:T1646"/>
    <mergeCell ref="U1645:U1646"/>
    <mergeCell ref="A1647:A1648"/>
    <mergeCell ref="B1647:B1648"/>
    <mergeCell ref="C1647:C1648"/>
    <mergeCell ref="E1647:E1648"/>
    <mergeCell ref="F1647:F1648"/>
    <mergeCell ref="G1647:G1648"/>
    <mergeCell ref="H1647:H1648"/>
    <mergeCell ref="O1647:O1648"/>
    <mergeCell ref="Q1647:Q1648"/>
    <mergeCell ref="R1647:R1648"/>
    <mergeCell ref="S1647:S1648"/>
    <mergeCell ref="T1647:T1648"/>
    <mergeCell ref="U1647:U1648"/>
    <mergeCell ref="D1645:D1646"/>
    <mergeCell ref="D1647:D1648"/>
    <mergeCell ref="D1649:D1650"/>
    <mergeCell ref="D1651:D1652"/>
    <mergeCell ref="A1657:A1658"/>
    <mergeCell ref="B1657:B1658"/>
    <mergeCell ref="C1657:C1658"/>
    <mergeCell ref="E1657:E1658"/>
    <mergeCell ref="F1657:F1658"/>
    <mergeCell ref="G1657:G1658"/>
    <mergeCell ref="H1657:H1658"/>
    <mergeCell ref="O1657:O1658"/>
    <mergeCell ref="Q1657:Q1658"/>
    <mergeCell ref="R1657:R1658"/>
    <mergeCell ref="S1657:S1658"/>
    <mergeCell ref="T1657:T1658"/>
    <mergeCell ref="U1657:U1658"/>
    <mergeCell ref="A1659:A1660"/>
    <mergeCell ref="B1659:B1660"/>
    <mergeCell ref="C1659:C1660"/>
    <mergeCell ref="E1659:E1660"/>
    <mergeCell ref="F1659:F1660"/>
    <mergeCell ref="G1659:G1660"/>
    <mergeCell ref="H1659:H1660"/>
    <mergeCell ref="O1659:O1660"/>
    <mergeCell ref="Q1659:Q1660"/>
    <mergeCell ref="R1659:R1660"/>
    <mergeCell ref="S1659:S1660"/>
    <mergeCell ref="T1659:T1660"/>
    <mergeCell ref="U1659:U1660"/>
    <mergeCell ref="A1653:A1654"/>
    <mergeCell ref="B1653:B1654"/>
    <mergeCell ref="C1653:C1654"/>
    <mergeCell ref="E1653:E1654"/>
    <mergeCell ref="F1653:F1654"/>
    <mergeCell ref="G1653:G1654"/>
    <mergeCell ref="H1653:H1654"/>
    <mergeCell ref="O1653:O1654"/>
    <mergeCell ref="Q1653:Q1654"/>
    <mergeCell ref="R1653:R1654"/>
    <mergeCell ref="S1653:S1654"/>
    <mergeCell ref="T1653:T1654"/>
    <mergeCell ref="U1653:U1654"/>
    <mergeCell ref="A1655:A1656"/>
    <mergeCell ref="B1655:B1656"/>
    <mergeCell ref="C1655:C1656"/>
    <mergeCell ref="E1655:E1656"/>
    <mergeCell ref="F1655:F1656"/>
    <mergeCell ref="G1655:G1656"/>
    <mergeCell ref="H1655:H1656"/>
    <mergeCell ref="O1655:O1656"/>
    <mergeCell ref="Q1655:Q1656"/>
    <mergeCell ref="R1655:R1656"/>
    <mergeCell ref="S1655:S1656"/>
    <mergeCell ref="T1655:T1656"/>
    <mergeCell ref="U1655:U1656"/>
    <mergeCell ref="D1653:D1654"/>
    <mergeCell ref="D1655:D1656"/>
    <mergeCell ref="D1657:D1658"/>
    <mergeCell ref="D1659:D1660"/>
    <mergeCell ref="A1665:A1666"/>
    <mergeCell ref="B1665:B1666"/>
    <mergeCell ref="C1665:C1666"/>
    <mergeCell ref="E1665:E1666"/>
    <mergeCell ref="F1665:F1666"/>
    <mergeCell ref="G1665:G1666"/>
    <mergeCell ref="H1665:H1666"/>
    <mergeCell ref="O1665:O1666"/>
    <mergeCell ref="Q1665:Q1666"/>
    <mergeCell ref="R1665:R1666"/>
    <mergeCell ref="S1665:S1666"/>
    <mergeCell ref="T1665:T1666"/>
    <mergeCell ref="U1665:U1666"/>
    <mergeCell ref="A1667:A1668"/>
    <mergeCell ref="B1667:B1668"/>
    <mergeCell ref="C1667:C1668"/>
    <mergeCell ref="E1667:E1668"/>
    <mergeCell ref="F1667:F1668"/>
    <mergeCell ref="G1667:G1668"/>
    <mergeCell ref="H1667:H1668"/>
    <mergeCell ref="O1667:O1668"/>
    <mergeCell ref="Q1667:Q1668"/>
    <mergeCell ref="R1667:R1668"/>
    <mergeCell ref="S1667:S1668"/>
    <mergeCell ref="T1667:T1668"/>
    <mergeCell ref="U1667:U1668"/>
    <mergeCell ref="A1661:A1662"/>
    <mergeCell ref="B1661:B1662"/>
    <mergeCell ref="C1661:C1662"/>
    <mergeCell ref="E1661:E1662"/>
    <mergeCell ref="F1661:F1662"/>
    <mergeCell ref="G1661:G1662"/>
    <mergeCell ref="H1661:H1662"/>
    <mergeCell ref="O1661:O1662"/>
    <mergeCell ref="Q1661:Q1662"/>
    <mergeCell ref="R1661:R1662"/>
    <mergeCell ref="S1661:S1662"/>
    <mergeCell ref="T1661:T1662"/>
    <mergeCell ref="U1661:U1662"/>
    <mergeCell ref="A1663:A1664"/>
    <mergeCell ref="B1663:B1664"/>
    <mergeCell ref="C1663:C1664"/>
    <mergeCell ref="E1663:E1664"/>
    <mergeCell ref="F1663:F1664"/>
    <mergeCell ref="G1663:G1664"/>
    <mergeCell ref="H1663:H1664"/>
    <mergeCell ref="O1663:O1664"/>
    <mergeCell ref="Q1663:Q1664"/>
    <mergeCell ref="R1663:R1664"/>
    <mergeCell ref="S1663:S1664"/>
    <mergeCell ref="T1663:T1664"/>
    <mergeCell ref="U1663:U1664"/>
    <mergeCell ref="D1661:D1662"/>
    <mergeCell ref="D1663:D1664"/>
    <mergeCell ref="D1665:D1666"/>
    <mergeCell ref="D1667:D1668"/>
    <mergeCell ref="A1673:A1674"/>
    <mergeCell ref="B1673:B1674"/>
    <mergeCell ref="C1673:C1674"/>
    <mergeCell ref="E1673:E1674"/>
    <mergeCell ref="F1673:F1674"/>
    <mergeCell ref="G1673:G1674"/>
    <mergeCell ref="H1673:H1674"/>
    <mergeCell ref="O1673:O1674"/>
    <mergeCell ref="Q1673:Q1674"/>
    <mergeCell ref="R1673:R1674"/>
    <mergeCell ref="S1673:S1674"/>
    <mergeCell ref="T1673:T1674"/>
    <mergeCell ref="U1673:U1674"/>
    <mergeCell ref="A1675:A1676"/>
    <mergeCell ref="B1675:B1676"/>
    <mergeCell ref="C1675:C1676"/>
    <mergeCell ref="E1675:E1676"/>
    <mergeCell ref="F1675:F1676"/>
    <mergeCell ref="G1675:G1676"/>
    <mergeCell ref="H1675:H1676"/>
    <mergeCell ref="O1675:O1676"/>
    <mergeCell ref="Q1675:Q1676"/>
    <mergeCell ref="R1675:R1676"/>
    <mergeCell ref="S1675:S1676"/>
    <mergeCell ref="T1675:T1676"/>
    <mergeCell ref="U1675:U1676"/>
    <mergeCell ref="A1669:A1670"/>
    <mergeCell ref="B1669:B1670"/>
    <mergeCell ref="C1669:C1670"/>
    <mergeCell ref="E1669:E1670"/>
    <mergeCell ref="F1669:F1670"/>
    <mergeCell ref="G1669:G1670"/>
    <mergeCell ref="H1669:H1670"/>
    <mergeCell ref="O1669:O1670"/>
    <mergeCell ref="Q1669:Q1670"/>
    <mergeCell ref="R1669:R1670"/>
    <mergeCell ref="S1669:S1670"/>
    <mergeCell ref="T1669:T1670"/>
    <mergeCell ref="U1669:U1670"/>
    <mergeCell ref="A1671:A1672"/>
    <mergeCell ref="B1671:B1672"/>
    <mergeCell ref="C1671:C1672"/>
    <mergeCell ref="E1671:E1672"/>
    <mergeCell ref="F1671:F1672"/>
    <mergeCell ref="G1671:G1672"/>
    <mergeCell ref="H1671:H1672"/>
    <mergeCell ref="O1671:O1672"/>
    <mergeCell ref="Q1671:Q1672"/>
    <mergeCell ref="R1671:R1672"/>
    <mergeCell ref="S1671:S1672"/>
    <mergeCell ref="T1671:T1672"/>
    <mergeCell ref="U1671:U1672"/>
    <mergeCell ref="D1669:D1670"/>
    <mergeCell ref="D1671:D1672"/>
    <mergeCell ref="D1673:D1674"/>
    <mergeCell ref="D1675:D1676"/>
    <mergeCell ref="A1681:A1682"/>
    <mergeCell ref="B1681:B1682"/>
    <mergeCell ref="C1681:C1682"/>
    <mergeCell ref="E1681:E1682"/>
    <mergeCell ref="F1681:F1682"/>
    <mergeCell ref="G1681:G1682"/>
    <mergeCell ref="H1681:H1682"/>
    <mergeCell ref="O1681:O1682"/>
    <mergeCell ref="Q1681:Q1682"/>
    <mergeCell ref="R1681:R1682"/>
    <mergeCell ref="S1681:S1682"/>
    <mergeCell ref="T1681:T1682"/>
    <mergeCell ref="U1681:U1682"/>
    <mergeCell ref="A1683:A1684"/>
    <mergeCell ref="B1683:B1684"/>
    <mergeCell ref="C1683:C1684"/>
    <mergeCell ref="E1683:E1684"/>
    <mergeCell ref="F1683:F1684"/>
    <mergeCell ref="G1683:G1684"/>
    <mergeCell ref="H1683:H1684"/>
    <mergeCell ref="O1683:O1684"/>
    <mergeCell ref="Q1683:Q1684"/>
    <mergeCell ref="R1683:R1684"/>
    <mergeCell ref="S1683:S1684"/>
    <mergeCell ref="T1683:T1684"/>
    <mergeCell ref="U1683:U1684"/>
    <mergeCell ref="A1677:A1678"/>
    <mergeCell ref="B1677:B1678"/>
    <mergeCell ref="C1677:C1678"/>
    <mergeCell ref="E1677:E1678"/>
    <mergeCell ref="F1677:F1678"/>
    <mergeCell ref="G1677:G1678"/>
    <mergeCell ref="H1677:H1678"/>
    <mergeCell ref="O1677:O1678"/>
    <mergeCell ref="Q1677:Q1678"/>
    <mergeCell ref="R1677:R1678"/>
    <mergeCell ref="S1677:S1678"/>
    <mergeCell ref="T1677:T1678"/>
    <mergeCell ref="U1677:U1678"/>
    <mergeCell ref="A1679:A1680"/>
    <mergeCell ref="B1679:B1680"/>
    <mergeCell ref="C1679:C1680"/>
    <mergeCell ref="E1679:E1680"/>
    <mergeCell ref="F1679:F1680"/>
    <mergeCell ref="G1679:G1680"/>
    <mergeCell ref="H1679:H1680"/>
    <mergeCell ref="O1679:O1680"/>
    <mergeCell ref="Q1679:Q1680"/>
    <mergeCell ref="R1679:R1680"/>
    <mergeCell ref="S1679:S1680"/>
    <mergeCell ref="T1679:T1680"/>
    <mergeCell ref="U1679:U1680"/>
    <mergeCell ref="D1677:D1678"/>
    <mergeCell ref="D1679:D1680"/>
    <mergeCell ref="D1681:D1682"/>
    <mergeCell ref="D1683:D1684"/>
    <mergeCell ref="E1685:E1686"/>
    <mergeCell ref="F1685:F1686"/>
    <mergeCell ref="G1685:G1686"/>
    <mergeCell ref="H1685:H1686"/>
    <mergeCell ref="O1685:O1686"/>
    <mergeCell ref="Q1685:Q1686"/>
    <mergeCell ref="R1685:R1686"/>
    <mergeCell ref="S1685:S1686"/>
    <mergeCell ref="T1685:T1686"/>
    <mergeCell ref="U1685:U1686"/>
    <mergeCell ref="A1687:A1688"/>
    <mergeCell ref="B1687:B1688"/>
    <mergeCell ref="R1687:R1688"/>
    <mergeCell ref="S1687:S1688"/>
    <mergeCell ref="T1687:T1688"/>
    <mergeCell ref="U1687:U1688"/>
    <mergeCell ref="D1687:D1688"/>
    <mergeCell ref="D1689:D1690"/>
    <mergeCell ref="D1691:D1692"/>
    <mergeCell ref="B1691:B1692"/>
    <mergeCell ref="E1691:E1692"/>
    <mergeCell ref="G1691:G1692"/>
    <mergeCell ref="H1691:H1692"/>
    <mergeCell ref="O1691:O1692"/>
    <mergeCell ref="Q1691:Q1692"/>
    <mergeCell ref="R1691:R1692"/>
    <mergeCell ref="S1691:S1692"/>
    <mergeCell ref="T1691:T1692"/>
    <mergeCell ref="U1691:U1692"/>
    <mergeCell ref="C1687:C1688"/>
    <mergeCell ref="E1687:E1688"/>
    <mergeCell ref="F1687:F1688"/>
    <mergeCell ref="G1687:G1688"/>
    <mergeCell ref="H1687:H1688"/>
    <mergeCell ref="O1687:O1688"/>
    <mergeCell ref="Q1687:Q1688"/>
    <mergeCell ref="D1685:D1686"/>
    <mergeCell ref="O1625:O1626"/>
    <mergeCell ref="Q1625:Q1626"/>
    <mergeCell ref="R1625:R1626"/>
    <mergeCell ref="S1625:S1626"/>
    <mergeCell ref="T1625:T1626"/>
    <mergeCell ref="U1625:U1626"/>
    <mergeCell ref="G1635:G1636"/>
    <mergeCell ref="H1635:H1636"/>
    <mergeCell ref="O1635:O1636"/>
    <mergeCell ref="Q1635:Q1636"/>
    <mergeCell ref="R1635:R1636"/>
    <mergeCell ref="S1635:S1636"/>
    <mergeCell ref="T1635:T1636"/>
    <mergeCell ref="U1635:U1636"/>
    <mergeCell ref="A1757:A1758"/>
    <mergeCell ref="B1757:B1758"/>
    <mergeCell ref="C1757:C1758"/>
    <mergeCell ref="E1757:E1758"/>
    <mergeCell ref="F1757:F1758"/>
    <mergeCell ref="G1757:G1758"/>
    <mergeCell ref="H1757:H1758"/>
    <mergeCell ref="O1757:O1758"/>
    <mergeCell ref="Q1757:Q1758"/>
    <mergeCell ref="R1757:R1758"/>
    <mergeCell ref="S1757:S1758"/>
    <mergeCell ref="T1757:T1758"/>
    <mergeCell ref="U1757:U1758"/>
    <mergeCell ref="A1693:A1694"/>
    <mergeCell ref="B1693:B1694"/>
    <mergeCell ref="C1693:C1694"/>
    <mergeCell ref="E1693:E1694"/>
    <mergeCell ref="F1693:F1694"/>
    <mergeCell ref="G1693:G1694"/>
    <mergeCell ref="H1693:H1694"/>
    <mergeCell ref="I1693:I1694"/>
    <mergeCell ref="J1693:J1694"/>
    <mergeCell ref="O1693:O1694"/>
    <mergeCell ref="Q1693:Q1694"/>
    <mergeCell ref="R1693:R1694"/>
    <mergeCell ref="S1693:S1694"/>
    <mergeCell ref="T1693:T1694"/>
    <mergeCell ref="U1693:U1694"/>
    <mergeCell ref="C1695:C1696"/>
    <mergeCell ref="E1695:E1696"/>
    <mergeCell ref="F1695:F1696"/>
    <mergeCell ref="G1695:G1696"/>
    <mergeCell ref="H1695:H1696"/>
    <mergeCell ref="I1695:I1696"/>
    <mergeCell ref="J1695:J1696"/>
    <mergeCell ref="O1695:O1696"/>
    <mergeCell ref="Q1695:Q1696"/>
    <mergeCell ref="R1695:R1696"/>
    <mergeCell ref="S1695:S1696"/>
    <mergeCell ref="T1695:T1696"/>
    <mergeCell ref="U1695:U1696"/>
    <mergeCell ref="A1701:A1702"/>
    <mergeCell ref="B1701:B1702"/>
    <mergeCell ref="C1701:C1702"/>
    <mergeCell ref="E1701:E1702"/>
    <mergeCell ref="F1701:F1702"/>
    <mergeCell ref="G1701:G1702"/>
    <mergeCell ref="H1701:H1702"/>
    <mergeCell ref="I1701:I1702"/>
    <mergeCell ref="J1701:J1702"/>
    <mergeCell ref="W1693:W1694"/>
    <mergeCell ref="A1695:A1696"/>
    <mergeCell ref="B1695:B1696"/>
    <mergeCell ref="A1689:A1690"/>
    <mergeCell ref="B1689:B1690"/>
    <mergeCell ref="C1689:C1690"/>
    <mergeCell ref="E1689:E1690"/>
    <mergeCell ref="F1689:F1690"/>
    <mergeCell ref="G1689:G1690"/>
    <mergeCell ref="H1689:H1690"/>
    <mergeCell ref="O1689:O1690"/>
    <mergeCell ref="Q1689:Q1690"/>
    <mergeCell ref="R1689:R1690"/>
    <mergeCell ref="S1689:S1690"/>
    <mergeCell ref="T1689:T1690"/>
    <mergeCell ref="U1689:U1690"/>
    <mergeCell ref="A1691:A1692"/>
    <mergeCell ref="C1691:C1692"/>
    <mergeCell ref="A1685:A1686"/>
    <mergeCell ref="B1685:B1686"/>
    <mergeCell ref="C1685:C1686"/>
    <mergeCell ref="A1759:A1760"/>
    <mergeCell ref="B1759:B1760"/>
    <mergeCell ref="C1759:C1760"/>
    <mergeCell ref="E1759:E1760"/>
    <mergeCell ref="F1759:F1760"/>
    <mergeCell ref="G1759:G1760"/>
    <mergeCell ref="H1759:H1760"/>
    <mergeCell ref="O1759:O1760"/>
    <mergeCell ref="Q1759:Q1760"/>
    <mergeCell ref="R1759:R1760"/>
    <mergeCell ref="S1759:S1760"/>
    <mergeCell ref="T1759:T1760"/>
    <mergeCell ref="U1759:U1760"/>
    <mergeCell ref="W1759:W1760"/>
    <mergeCell ref="A1753:A1754"/>
    <mergeCell ref="B1753:B1754"/>
    <mergeCell ref="C1753:C1754"/>
    <mergeCell ref="E1753:E1754"/>
    <mergeCell ref="F1753:F1754"/>
    <mergeCell ref="G1753:G1754"/>
    <mergeCell ref="H1753:H1754"/>
    <mergeCell ref="O1753:O1754"/>
    <mergeCell ref="Q1753:Q1754"/>
    <mergeCell ref="R1753:R1754"/>
    <mergeCell ref="S1753:S1754"/>
    <mergeCell ref="T1753:T1754"/>
    <mergeCell ref="U1753:U1754"/>
    <mergeCell ref="W1753:W1754"/>
    <mergeCell ref="A1755:A1756"/>
    <mergeCell ref="B1755:B1756"/>
    <mergeCell ref="C1755:C1756"/>
    <mergeCell ref="E1755:E1756"/>
    <mergeCell ref="F1755:F1756"/>
    <mergeCell ref="G1755:G1756"/>
    <mergeCell ref="H1755:H1756"/>
    <mergeCell ref="O1755:O1756"/>
    <mergeCell ref="Q1755:Q1756"/>
    <mergeCell ref="R1755:R1756"/>
    <mergeCell ref="S1755:S1756"/>
    <mergeCell ref="T1755:T1756"/>
    <mergeCell ref="U1755:U1756"/>
    <mergeCell ref="W1755:W1756"/>
    <mergeCell ref="D1759:D1760"/>
    <mergeCell ref="A1765:A1766"/>
    <mergeCell ref="B1765:B1766"/>
    <mergeCell ref="C1765:C1766"/>
    <mergeCell ref="E1765:E1766"/>
    <mergeCell ref="F1765:F1766"/>
    <mergeCell ref="G1765:G1766"/>
    <mergeCell ref="H1765:H1766"/>
    <mergeCell ref="O1765:O1766"/>
    <mergeCell ref="Q1765:Q1766"/>
    <mergeCell ref="R1765:R1766"/>
    <mergeCell ref="S1765:S1766"/>
    <mergeCell ref="T1765:T1766"/>
    <mergeCell ref="U1765:U1766"/>
    <mergeCell ref="W1765:W1766"/>
    <mergeCell ref="A1767:A1768"/>
    <mergeCell ref="B1767:B1768"/>
    <mergeCell ref="C1767:C1768"/>
    <mergeCell ref="E1767:E1768"/>
    <mergeCell ref="F1767:F1768"/>
    <mergeCell ref="G1767:G1768"/>
    <mergeCell ref="H1767:H1768"/>
    <mergeCell ref="O1767:O1768"/>
    <mergeCell ref="Q1767:Q1768"/>
    <mergeCell ref="R1767:R1768"/>
    <mergeCell ref="S1767:S1768"/>
    <mergeCell ref="T1767:T1768"/>
    <mergeCell ref="U1767:U1768"/>
    <mergeCell ref="W1767:W1768"/>
    <mergeCell ref="A1761:A1762"/>
    <mergeCell ref="B1761:B1762"/>
    <mergeCell ref="C1761:C1762"/>
    <mergeCell ref="E1761:E1762"/>
    <mergeCell ref="F1761:F1762"/>
    <mergeCell ref="G1761:G1762"/>
    <mergeCell ref="H1761:H1762"/>
    <mergeCell ref="O1761:O1762"/>
    <mergeCell ref="Q1761:Q1762"/>
    <mergeCell ref="R1761:R1762"/>
    <mergeCell ref="S1761:S1762"/>
    <mergeCell ref="T1761:T1762"/>
    <mergeCell ref="U1761:U1762"/>
    <mergeCell ref="W1761:W1762"/>
    <mergeCell ref="A1763:A1764"/>
    <mergeCell ref="B1763:B1764"/>
    <mergeCell ref="C1763:C1764"/>
    <mergeCell ref="E1763:E1764"/>
    <mergeCell ref="F1763:F1764"/>
    <mergeCell ref="G1763:G1764"/>
    <mergeCell ref="H1763:H1764"/>
    <mergeCell ref="O1763:O1764"/>
    <mergeCell ref="Q1763:Q1764"/>
    <mergeCell ref="R1763:R1764"/>
    <mergeCell ref="S1763:S1764"/>
    <mergeCell ref="T1763:T1764"/>
    <mergeCell ref="U1763:U1764"/>
    <mergeCell ref="D1761:D1762"/>
    <mergeCell ref="D1763:D1764"/>
    <mergeCell ref="D1765:D1766"/>
    <mergeCell ref="D1767:D1768"/>
    <mergeCell ref="A1773:A1774"/>
    <mergeCell ref="B1773:B1774"/>
    <mergeCell ref="C1773:C1774"/>
    <mergeCell ref="E1773:E1774"/>
    <mergeCell ref="F1773:F1774"/>
    <mergeCell ref="G1773:G1774"/>
    <mergeCell ref="H1773:H1774"/>
    <mergeCell ref="O1773:O1774"/>
    <mergeCell ref="Q1773:Q1774"/>
    <mergeCell ref="R1773:R1774"/>
    <mergeCell ref="S1773:S1774"/>
    <mergeCell ref="T1773:T1774"/>
    <mergeCell ref="U1773:U1774"/>
    <mergeCell ref="W1773:W1774"/>
    <mergeCell ref="A1775:A1776"/>
    <mergeCell ref="B1775:B1776"/>
    <mergeCell ref="C1775:C1776"/>
    <mergeCell ref="E1775:E1776"/>
    <mergeCell ref="F1775:F1776"/>
    <mergeCell ref="G1775:G1776"/>
    <mergeCell ref="H1775:H1776"/>
    <mergeCell ref="O1775:O1776"/>
    <mergeCell ref="Q1775:Q1776"/>
    <mergeCell ref="R1775:R1776"/>
    <mergeCell ref="S1775:S1776"/>
    <mergeCell ref="T1775:T1776"/>
    <mergeCell ref="U1775:U1776"/>
    <mergeCell ref="W1775:W1776"/>
    <mergeCell ref="A1769:A1770"/>
    <mergeCell ref="B1769:B1770"/>
    <mergeCell ref="C1769:C1770"/>
    <mergeCell ref="E1769:E1770"/>
    <mergeCell ref="F1769:F1770"/>
    <mergeCell ref="G1769:G1770"/>
    <mergeCell ref="H1769:H1770"/>
    <mergeCell ref="O1769:O1770"/>
    <mergeCell ref="Q1769:Q1770"/>
    <mergeCell ref="R1769:R1770"/>
    <mergeCell ref="S1769:S1770"/>
    <mergeCell ref="T1769:T1770"/>
    <mergeCell ref="U1769:U1770"/>
    <mergeCell ref="W1769:W1770"/>
    <mergeCell ref="A1771:A1772"/>
    <mergeCell ref="B1771:B1772"/>
    <mergeCell ref="C1771:C1772"/>
    <mergeCell ref="E1771:E1772"/>
    <mergeCell ref="F1771:F1772"/>
    <mergeCell ref="G1771:G1772"/>
    <mergeCell ref="H1771:H1772"/>
    <mergeCell ref="O1771:O1772"/>
    <mergeCell ref="Q1771:Q1772"/>
    <mergeCell ref="R1771:R1772"/>
    <mergeCell ref="S1771:S1772"/>
    <mergeCell ref="T1771:T1772"/>
    <mergeCell ref="U1771:U1772"/>
    <mergeCell ref="W1771:W1772"/>
    <mergeCell ref="D1769:D1770"/>
    <mergeCell ref="D1771:D1772"/>
    <mergeCell ref="D1773:D1774"/>
    <mergeCell ref="D1775:D1776"/>
    <mergeCell ref="A1781:A1782"/>
    <mergeCell ref="B1781:B1782"/>
    <mergeCell ref="C1781:C1782"/>
    <mergeCell ref="E1781:E1782"/>
    <mergeCell ref="F1781:F1782"/>
    <mergeCell ref="G1781:G1782"/>
    <mergeCell ref="H1781:H1782"/>
    <mergeCell ref="O1781:O1782"/>
    <mergeCell ref="Q1781:Q1782"/>
    <mergeCell ref="R1781:R1782"/>
    <mergeCell ref="S1781:S1782"/>
    <mergeCell ref="T1781:T1782"/>
    <mergeCell ref="U1781:U1782"/>
    <mergeCell ref="W1781:W1782"/>
    <mergeCell ref="A1783:A1784"/>
    <mergeCell ref="B1783:B1784"/>
    <mergeCell ref="C1783:C1784"/>
    <mergeCell ref="E1783:E1784"/>
    <mergeCell ref="F1783:F1784"/>
    <mergeCell ref="G1783:G1784"/>
    <mergeCell ref="H1783:H1784"/>
    <mergeCell ref="O1783:O1784"/>
    <mergeCell ref="Q1783:Q1784"/>
    <mergeCell ref="R1783:R1784"/>
    <mergeCell ref="S1783:S1784"/>
    <mergeCell ref="T1783:T1784"/>
    <mergeCell ref="U1783:U1784"/>
    <mergeCell ref="W1783:W1784"/>
    <mergeCell ref="A1777:A1778"/>
    <mergeCell ref="B1777:B1778"/>
    <mergeCell ref="C1777:C1778"/>
    <mergeCell ref="E1777:E1778"/>
    <mergeCell ref="F1777:F1778"/>
    <mergeCell ref="G1777:G1778"/>
    <mergeCell ref="H1777:H1778"/>
    <mergeCell ref="O1777:O1778"/>
    <mergeCell ref="Q1777:Q1778"/>
    <mergeCell ref="R1777:R1778"/>
    <mergeCell ref="S1777:S1778"/>
    <mergeCell ref="T1777:T1778"/>
    <mergeCell ref="U1777:U1778"/>
    <mergeCell ref="W1777:W1778"/>
    <mergeCell ref="A1779:A1780"/>
    <mergeCell ref="B1779:B1780"/>
    <mergeCell ref="C1779:C1780"/>
    <mergeCell ref="E1779:E1780"/>
    <mergeCell ref="F1779:F1780"/>
    <mergeCell ref="G1779:G1780"/>
    <mergeCell ref="H1779:H1780"/>
    <mergeCell ref="O1779:O1780"/>
    <mergeCell ref="Q1779:Q1780"/>
    <mergeCell ref="R1779:R1780"/>
    <mergeCell ref="S1779:S1780"/>
    <mergeCell ref="T1779:T1780"/>
    <mergeCell ref="U1779:U1780"/>
    <mergeCell ref="D1777:D1778"/>
    <mergeCell ref="D1779:D1780"/>
    <mergeCell ref="D1781:D1782"/>
    <mergeCell ref="D1783:D1784"/>
    <mergeCell ref="A1789:A1790"/>
    <mergeCell ref="B1789:B1790"/>
    <mergeCell ref="C1789:C1790"/>
    <mergeCell ref="E1789:E1790"/>
    <mergeCell ref="F1789:F1790"/>
    <mergeCell ref="G1789:G1790"/>
    <mergeCell ref="H1789:H1790"/>
    <mergeCell ref="O1789:O1790"/>
    <mergeCell ref="Q1789:Q1790"/>
    <mergeCell ref="R1789:R1790"/>
    <mergeCell ref="S1789:S1790"/>
    <mergeCell ref="T1789:T1790"/>
    <mergeCell ref="U1789:U1790"/>
    <mergeCell ref="W1789:W1790"/>
    <mergeCell ref="A1791:A1792"/>
    <mergeCell ref="B1791:B1792"/>
    <mergeCell ref="C1791:C1792"/>
    <mergeCell ref="E1791:E1792"/>
    <mergeCell ref="F1791:F1792"/>
    <mergeCell ref="G1791:G1792"/>
    <mergeCell ref="H1791:H1792"/>
    <mergeCell ref="O1791:O1792"/>
    <mergeCell ref="Q1791:Q1792"/>
    <mergeCell ref="R1791:R1792"/>
    <mergeCell ref="S1791:S1792"/>
    <mergeCell ref="T1791:T1792"/>
    <mergeCell ref="U1791:U1792"/>
    <mergeCell ref="W1791:W1792"/>
    <mergeCell ref="A1785:A1786"/>
    <mergeCell ref="B1785:B1786"/>
    <mergeCell ref="C1785:C1786"/>
    <mergeCell ref="E1785:E1786"/>
    <mergeCell ref="F1785:F1786"/>
    <mergeCell ref="G1785:G1786"/>
    <mergeCell ref="H1785:H1786"/>
    <mergeCell ref="O1785:O1786"/>
    <mergeCell ref="Q1785:Q1786"/>
    <mergeCell ref="R1785:R1786"/>
    <mergeCell ref="S1785:S1786"/>
    <mergeCell ref="T1785:T1786"/>
    <mergeCell ref="U1785:U1786"/>
    <mergeCell ref="W1785:W1786"/>
    <mergeCell ref="A1787:A1788"/>
    <mergeCell ref="B1787:B1788"/>
    <mergeCell ref="C1787:C1788"/>
    <mergeCell ref="E1787:E1788"/>
    <mergeCell ref="F1787:F1788"/>
    <mergeCell ref="G1787:G1788"/>
    <mergeCell ref="H1787:H1788"/>
    <mergeCell ref="O1787:O1788"/>
    <mergeCell ref="Q1787:Q1788"/>
    <mergeCell ref="R1787:R1788"/>
    <mergeCell ref="S1787:S1788"/>
    <mergeCell ref="T1787:T1788"/>
    <mergeCell ref="U1787:U1788"/>
    <mergeCell ref="D1785:D1786"/>
    <mergeCell ref="D1787:D1788"/>
    <mergeCell ref="D1789:D1790"/>
    <mergeCell ref="D1791:D1792"/>
    <mergeCell ref="V1785:V1786"/>
    <mergeCell ref="A1797:A1798"/>
    <mergeCell ref="B1797:B1798"/>
    <mergeCell ref="C1797:C1798"/>
    <mergeCell ref="E1797:E1798"/>
    <mergeCell ref="F1797:F1798"/>
    <mergeCell ref="G1797:G1798"/>
    <mergeCell ref="H1797:H1798"/>
    <mergeCell ref="O1797:O1798"/>
    <mergeCell ref="Q1797:Q1798"/>
    <mergeCell ref="R1797:R1798"/>
    <mergeCell ref="S1797:S1798"/>
    <mergeCell ref="T1797:T1798"/>
    <mergeCell ref="U1797:U1798"/>
    <mergeCell ref="W1797:W1798"/>
    <mergeCell ref="A1799:A1800"/>
    <mergeCell ref="B1799:B1800"/>
    <mergeCell ref="C1799:C1800"/>
    <mergeCell ref="E1799:E1800"/>
    <mergeCell ref="F1799:F1800"/>
    <mergeCell ref="G1799:G1800"/>
    <mergeCell ref="H1799:H1800"/>
    <mergeCell ref="O1799:O1800"/>
    <mergeCell ref="Q1799:Q1800"/>
    <mergeCell ref="R1799:R1800"/>
    <mergeCell ref="S1799:S1800"/>
    <mergeCell ref="T1799:T1800"/>
    <mergeCell ref="U1799:U1800"/>
    <mergeCell ref="W1799:W1800"/>
    <mergeCell ref="A1793:A1794"/>
    <mergeCell ref="B1793:B1794"/>
    <mergeCell ref="C1793:C1794"/>
    <mergeCell ref="E1793:E1794"/>
    <mergeCell ref="F1793:F1794"/>
    <mergeCell ref="G1793:G1794"/>
    <mergeCell ref="H1793:H1794"/>
    <mergeCell ref="O1793:O1794"/>
    <mergeCell ref="Q1793:Q1794"/>
    <mergeCell ref="R1793:R1794"/>
    <mergeCell ref="S1793:S1794"/>
    <mergeCell ref="T1793:T1794"/>
    <mergeCell ref="U1793:U1794"/>
    <mergeCell ref="W1793:W1794"/>
    <mergeCell ref="A1795:A1796"/>
    <mergeCell ref="B1795:B1796"/>
    <mergeCell ref="C1795:C1796"/>
    <mergeCell ref="E1795:E1796"/>
    <mergeCell ref="F1795:F1796"/>
    <mergeCell ref="G1795:G1796"/>
    <mergeCell ref="H1795:H1796"/>
    <mergeCell ref="O1795:O1796"/>
    <mergeCell ref="Q1795:Q1796"/>
    <mergeCell ref="R1795:R1796"/>
    <mergeCell ref="S1795:S1796"/>
    <mergeCell ref="T1795:T1796"/>
    <mergeCell ref="U1795:U1796"/>
    <mergeCell ref="D1793:D1794"/>
    <mergeCell ref="D1795:D1796"/>
    <mergeCell ref="D1797:D1798"/>
    <mergeCell ref="D1799:D1800"/>
    <mergeCell ref="V1793:V1794"/>
    <mergeCell ref="A1805:A1806"/>
    <mergeCell ref="B1805:B1806"/>
    <mergeCell ref="C1805:C1806"/>
    <mergeCell ref="E1805:E1806"/>
    <mergeCell ref="F1805:F1806"/>
    <mergeCell ref="G1805:G1806"/>
    <mergeCell ref="H1805:H1806"/>
    <mergeCell ref="O1805:O1806"/>
    <mergeCell ref="Q1805:Q1806"/>
    <mergeCell ref="R1805:R1806"/>
    <mergeCell ref="S1805:S1806"/>
    <mergeCell ref="T1805:T1806"/>
    <mergeCell ref="U1805:U1806"/>
    <mergeCell ref="W1805:W1806"/>
    <mergeCell ref="A1807:A1808"/>
    <mergeCell ref="B1807:B1808"/>
    <mergeCell ref="C1807:C1808"/>
    <mergeCell ref="E1807:E1808"/>
    <mergeCell ref="F1807:F1808"/>
    <mergeCell ref="G1807:G1808"/>
    <mergeCell ref="H1807:H1808"/>
    <mergeCell ref="O1807:O1808"/>
    <mergeCell ref="Q1807:Q1808"/>
    <mergeCell ref="R1807:R1808"/>
    <mergeCell ref="S1807:S1808"/>
    <mergeCell ref="T1807:T1808"/>
    <mergeCell ref="U1807:U1808"/>
    <mergeCell ref="W1807:W1808"/>
    <mergeCell ref="A1801:A1802"/>
    <mergeCell ref="B1801:B1802"/>
    <mergeCell ref="C1801:C1802"/>
    <mergeCell ref="E1801:E1802"/>
    <mergeCell ref="F1801:F1802"/>
    <mergeCell ref="G1801:G1802"/>
    <mergeCell ref="H1801:H1802"/>
    <mergeCell ref="O1801:O1802"/>
    <mergeCell ref="Q1801:Q1802"/>
    <mergeCell ref="R1801:R1802"/>
    <mergeCell ref="S1801:S1802"/>
    <mergeCell ref="T1801:T1802"/>
    <mergeCell ref="U1801:U1802"/>
    <mergeCell ref="W1801:W1802"/>
    <mergeCell ref="A1803:A1804"/>
    <mergeCell ref="B1803:B1804"/>
    <mergeCell ref="C1803:C1804"/>
    <mergeCell ref="E1803:E1804"/>
    <mergeCell ref="F1803:F1804"/>
    <mergeCell ref="G1803:G1804"/>
    <mergeCell ref="H1803:H1804"/>
    <mergeCell ref="O1803:O1804"/>
    <mergeCell ref="Q1803:Q1804"/>
    <mergeCell ref="R1803:R1804"/>
    <mergeCell ref="S1803:S1804"/>
    <mergeCell ref="T1803:T1804"/>
    <mergeCell ref="U1803:U1804"/>
    <mergeCell ref="W1803:W1804"/>
    <mergeCell ref="D1801:D1802"/>
    <mergeCell ref="D1803:D1804"/>
    <mergeCell ref="D1805:D1806"/>
    <mergeCell ref="D1807:D1808"/>
    <mergeCell ref="V1801:V1802"/>
    <mergeCell ref="A1813:A1814"/>
    <mergeCell ref="B1813:B1814"/>
    <mergeCell ref="C1813:C1814"/>
    <mergeCell ref="E1813:E1814"/>
    <mergeCell ref="F1813:F1814"/>
    <mergeCell ref="G1813:G1814"/>
    <mergeCell ref="H1813:H1814"/>
    <mergeCell ref="O1813:O1814"/>
    <mergeCell ref="Q1813:Q1814"/>
    <mergeCell ref="R1813:R1814"/>
    <mergeCell ref="S1813:S1814"/>
    <mergeCell ref="T1813:T1814"/>
    <mergeCell ref="U1813:U1814"/>
    <mergeCell ref="W1813:W1814"/>
    <mergeCell ref="A1815:A1816"/>
    <mergeCell ref="B1815:B1816"/>
    <mergeCell ref="C1815:C1816"/>
    <mergeCell ref="E1815:E1816"/>
    <mergeCell ref="F1815:F1816"/>
    <mergeCell ref="G1815:G1816"/>
    <mergeCell ref="H1815:H1816"/>
    <mergeCell ref="O1815:O1816"/>
    <mergeCell ref="Q1815:Q1816"/>
    <mergeCell ref="R1815:R1816"/>
    <mergeCell ref="S1815:S1816"/>
    <mergeCell ref="T1815:T1816"/>
    <mergeCell ref="U1815:U1816"/>
    <mergeCell ref="W1815:W1816"/>
    <mergeCell ref="A1809:A1810"/>
    <mergeCell ref="B1809:B1810"/>
    <mergeCell ref="C1809:C1810"/>
    <mergeCell ref="E1809:E1810"/>
    <mergeCell ref="F1809:F1810"/>
    <mergeCell ref="G1809:G1810"/>
    <mergeCell ref="H1809:H1810"/>
    <mergeCell ref="O1809:O1810"/>
    <mergeCell ref="Q1809:Q1810"/>
    <mergeCell ref="R1809:R1810"/>
    <mergeCell ref="S1809:S1810"/>
    <mergeCell ref="T1809:T1810"/>
    <mergeCell ref="U1809:U1810"/>
    <mergeCell ref="W1809:W1810"/>
    <mergeCell ref="A1811:A1812"/>
    <mergeCell ref="B1811:B1812"/>
    <mergeCell ref="C1811:C1812"/>
    <mergeCell ref="E1811:E1812"/>
    <mergeCell ref="F1811:F1812"/>
    <mergeCell ref="G1811:G1812"/>
    <mergeCell ref="H1811:H1812"/>
    <mergeCell ref="O1811:O1812"/>
    <mergeCell ref="Q1811:Q1812"/>
    <mergeCell ref="R1811:R1812"/>
    <mergeCell ref="S1811:S1812"/>
    <mergeCell ref="T1811:T1812"/>
    <mergeCell ref="U1811:U1812"/>
    <mergeCell ref="W1811:W1812"/>
    <mergeCell ref="D1809:D1810"/>
    <mergeCell ref="D1811:D1812"/>
    <mergeCell ref="D1813:D1814"/>
    <mergeCell ref="D1815:D1816"/>
    <mergeCell ref="V1809:V1810"/>
    <mergeCell ref="Q1823:Q1824"/>
    <mergeCell ref="R1823:R1824"/>
    <mergeCell ref="S1823:S1824"/>
    <mergeCell ref="T1823:T1824"/>
    <mergeCell ref="U1823:U1824"/>
    <mergeCell ref="W1823:W1824"/>
    <mergeCell ref="Q1825:Q1826"/>
    <mergeCell ref="R1825:R1826"/>
    <mergeCell ref="S1825:S1826"/>
    <mergeCell ref="T1825:T1826"/>
    <mergeCell ref="U1825:U1826"/>
    <mergeCell ref="W1825:W1826"/>
    <mergeCell ref="C1821:C1822"/>
    <mergeCell ref="E1821:E1822"/>
    <mergeCell ref="E1823:E1824"/>
    <mergeCell ref="E1825:E1826"/>
    <mergeCell ref="F1825:F1826"/>
    <mergeCell ref="F1821:F1822"/>
    <mergeCell ref="F1823:F1824"/>
    <mergeCell ref="G1821:G1822"/>
    <mergeCell ref="A1817:A1818"/>
    <mergeCell ref="B1817:B1818"/>
    <mergeCell ref="C1817:C1818"/>
    <mergeCell ref="E1817:E1818"/>
    <mergeCell ref="F1817:F1818"/>
    <mergeCell ref="G1817:G1818"/>
    <mergeCell ref="H1817:H1818"/>
    <mergeCell ref="O1817:O1818"/>
    <mergeCell ref="Q1817:Q1818"/>
    <mergeCell ref="R1817:R1818"/>
    <mergeCell ref="S1817:S1818"/>
    <mergeCell ref="T1817:T1818"/>
    <mergeCell ref="U1817:U1818"/>
    <mergeCell ref="W1817:W1818"/>
    <mergeCell ref="A1819:A1820"/>
    <mergeCell ref="B1819:B1820"/>
    <mergeCell ref="C1819:C1820"/>
    <mergeCell ref="E1819:E1820"/>
    <mergeCell ref="G1819:G1820"/>
    <mergeCell ref="H1819:H1820"/>
    <mergeCell ref="O1819:O1820"/>
    <mergeCell ref="Q1819:Q1820"/>
    <mergeCell ref="R1819:R1820"/>
    <mergeCell ref="S1819:S1820"/>
    <mergeCell ref="T1819:T1820"/>
    <mergeCell ref="U1819:U1820"/>
    <mergeCell ref="W1819:W1820"/>
    <mergeCell ref="F1819:F1820"/>
    <mergeCell ref="D1817:D1818"/>
    <mergeCell ref="D1819:D1820"/>
    <mergeCell ref="D1821:D1822"/>
    <mergeCell ref="D1823:D1824"/>
    <mergeCell ref="D1825:D1826"/>
    <mergeCell ref="V1817:V1818"/>
    <mergeCell ref="V1819:V1820"/>
    <mergeCell ref="V1821:V1822"/>
    <mergeCell ref="V1823:V1824"/>
    <mergeCell ref="V1825:V1826"/>
    <mergeCell ref="Q885:Q886"/>
    <mergeCell ref="R885:R886"/>
    <mergeCell ref="S885:S886"/>
    <mergeCell ref="T885:T886"/>
    <mergeCell ref="U885:U886"/>
    <mergeCell ref="W885:W886"/>
    <mergeCell ref="A887:A888"/>
    <mergeCell ref="B887:B888"/>
    <mergeCell ref="C887:C888"/>
    <mergeCell ref="E887:E888"/>
    <mergeCell ref="F887:F888"/>
    <mergeCell ref="G887:G888"/>
    <mergeCell ref="H887:H888"/>
    <mergeCell ref="I887:I888"/>
    <mergeCell ref="J887:J888"/>
    <mergeCell ref="O887:O888"/>
    <mergeCell ref="Q887:Q888"/>
    <mergeCell ref="R887:R888"/>
    <mergeCell ref="S887:S888"/>
    <mergeCell ref="T887:T888"/>
    <mergeCell ref="U887:U888"/>
    <mergeCell ref="W887:W888"/>
    <mergeCell ref="H1821:H1822"/>
    <mergeCell ref="G1823:G1824"/>
    <mergeCell ref="H1823:H1824"/>
    <mergeCell ref="C1823:C1824"/>
    <mergeCell ref="G1825:G1826"/>
    <mergeCell ref="H1825:H1826"/>
    <mergeCell ref="C1825:C1826"/>
    <mergeCell ref="O1193:O1194"/>
    <mergeCell ref="O1195:O1196"/>
    <mergeCell ref="O1197:O1198"/>
    <mergeCell ref="O1821:O1822"/>
    <mergeCell ref="O1823:O1824"/>
    <mergeCell ref="O1825:O1826"/>
    <mergeCell ref="A885:A886"/>
    <mergeCell ref="B885:B886"/>
    <mergeCell ref="C885:C886"/>
    <mergeCell ref="E885:E886"/>
    <mergeCell ref="F885:F886"/>
    <mergeCell ref="G885:G886"/>
    <mergeCell ref="H885:H886"/>
    <mergeCell ref="I885:I886"/>
    <mergeCell ref="J885:J886"/>
    <mergeCell ref="O885:O886"/>
    <mergeCell ref="A889:A890"/>
    <mergeCell ref="B889:B890"/>
    <mergeCell ref="C889:C890"/>
    <mergeCell ref="E889:E890"/>
    <mergeCell ref="F889:F890"/>
    <mergeCell ref="G889:G890"/>
    <mergeCell ref="H889:H890"/>
    <mergeCell ref="I889:I890"/>
    <mergeCell ref="J889:J890"/>
    <mergeCell ref="A1821:A1822"/>
    <mergeCell ref="B1821:B1822"/>
    <mergeCell ref="B1823:B1824"/>
    <mergeCell ref="B1825:B1826"/>
    <mergeCell ref="A1823:A1824"/>
    <mergeCell ref="A1825:A1826"/>
    <mergeCell ref="Q1821:Q1822"/>
    <mergeCell ref="R1821:R1822"/>
    <mergeCell ref="S1821:S1822"/>
    <mergeCell ref="T1821:T1822"/>
    <mergeCell ref="A893:A894"/>
    <mergeCell ref="B893:B894"/>
    <mergeCell ref="C893:C894"/>
    <mergeCell ref="E893:E894"/>
    <mergeCell ref="F893:F894"/>
    <mergeCell ref="G893:G894"/>
    <mergeCell ref="H893:H894"/>
    <mergeCell ref="I893:I894"/>
    <mergeCell ref="J893:J894"/>
    <mergeCell ref="O893:O894"/>
    <mergeCell ref="Q893:Q894"/>
    <mergeCell ref="R893:R894"/>
    <mergeCell ref="S893:S894"/>
    <mergeCell ref="T893:T894"/>
    <mergeCell ref="U893:U894"/>
    <mergeCell ref="W893:W894"/>
    <mergeCell ref="A895:A896"/>
    <mergeCell ref="B895:B896"/>
    <mergeCell ref="C895:C896"/>
    <mergeCell ref="E895:E896"/>
    <mergeCell ref="F895:F896"/>
    <mergeCell ref="G895:G896"/>
    <mergeCell ref="H895:H896"/>
    <mergeCell ref="I895:I896"/>
    <mergeCell ref="J895:J896"/>
    <mergeCell ref="O895:O896"/>
    <mergeCell ref="Q895:Q896"/>
    <mergeCell ref="R895:R896"/>
    <mergeCell ref="S895:S896"/>
    <mergeCell ref="T895:T896"/>
    <mergeCell ref="U895:U896"/>
    <mergeCell ref="W895:W896"/>
    <mergeCell ref="O889:O890"/>
    <mergeCell ref="Q889:Q890"/>
    <mergeCell ref="R889:R890"/>
    <mergeCell ref="S889:S890"/>
    <mergeCell ref="T889:T890"/>
    <mergeCell ref="U889:U890"/>
    <mergeCell ref="W889:W890"/>
    <mergeCell ref="A891:A892"/>
    <mergeCell ref="B891:B892"/>
    <mergeCell ref="C891:C892"/>
    <mergeCell ref="E891:E892"/>
    <mergeCell ref="F891:F892"/>
    <mergeCell ref="G891:G892"/>
    <mergeCell ref="H891:H892"/>
    <mergeCell ref="I891:I892"/>
    <mergeCell ref="J891:J892"/>
    <mergeCell ref="O891:O892"/>
    <mergeCell ref="Q891:Q892"/>
    <mergeCell ref="R891:R892"/>
    <mergeCell ref="S891:S892"/>
    <mergeCell ref="T891:T892"/>
    <mergeCell ref="U891:U892"/>
    <mergeCell ref="W891:W892"/>
    <mergeCell ref="V889:V890"/>
    <mergeCell ref="V891:V892"/>
    <mergeCell ref="V893:V894"/>
    <mergeCell ref="V895:V896"/>
    <mergeCell ref="A901:A902"/>
    <mergeCell ref="B901:B902"/>
    <mergeCell ref="C901:C902"/>
    <mergeCell ref="E901:E902"/>
    <mergeCell ref="F901:F902"/>
    <mergeCell ref="G901:G902"/>
    <mergeCell ref="H901:H902"/>
    <mergeCell ref="I901:I902"/>
    <mergeCell ref="J901:J902"/>
    <mergeCell ref="O901:O902"/>
    <mergeCell ref="Q901:Q902"/>
    <mergeCell ref="R901:R902"/>
    <mergeCell ref="S901:S902"/>
    <mergeCell ref="T901:T902"/>
    <mergeCell ref="U901:U902"/>
    <mergeCell ref="W901:W902"/>
    <mergeCell ref="A903:A904"/>
    <mergeCell ref="B903:B904"/>
    <mergeCell ref="C903:C904"/>
    <mergeCell ref="E903:E904"/>
    <mergeCell ref="F903:F904"/>
    <mergeCell ref="G903:G904"/>
    <mergeCell ref="H903:H904"/>
    <mergeCell ref="I903:I904"/>
    <mergeCell ref="J903:J904"/>
    <mergeCell ref="O903:O904"/>
    <mergeCell ref="Q903:Q904"/>
    <mergeCell ref="R903:R904"/>
    <mergeCell ref="S903:S904"/>
    <mergeCell ref="T903:T904"/>
    <mergeCell ref="U903:U904"/>
    <mergeCell ref="W903:W904"/>
    <mergeCell ref="A897:A898"/>
    <mergeCell ref="B897:B898"/>
    <mergeCell ref="C897:C898"/>
    <mergeCell ref="E897:E898"/>
    <mergeCell ref="F897:F898"/>
    <mergeCell ref="G897:G898"/>
    <mergeCell ref="H897:H898"/>
    <mergeCell ref="I897:I898"/>
    <mergeCell ref="J897:J898"/>
    <mergeCell ref="O897:O898"/>
    <mergeCell ref="Q897:Q898"/>
    <mergeCell ref="R897:R898"/>
    <mergeCell ref="S897:S898"/>
    <mergeCell ref="T897:T898"/>
    <mergeCell ref="U897:U898"/>
    <mergeCell ref="W897:W898"/>
    <mergeCell ref="A899:A900"/>
    <mergeCell ref="B899:B900"/>
    <mergeCell ref="C899:C900"/>
    <mergeCell ref="E899:E900"/>
    <mergeCell ref="F899:F900"/>
    <mergeCell ref="G899:G900"/>
    <mergeCell ref="H899:H900"/>
    <mergeCell ref="I899:I900"/>
    <mergeCell ref="J899:J900"/>
    <mergeCell ref="O899:O900"/>
    <mergeCell ref="Q899:Q900"/>
    <mergeCell ref="R899:R900"/>
    <mergeCell ref="S899:S900"/>
    <mergeCell ref="T899:T900"/>
    <mergeCell ref="U899:U900"/>
    <mergeCell ref="W899:W900"/>
    <mergeCell ref="A909:A910"/>
    <mergeCell ref="B909:B910"/>
    <mergeCell ref="C909:C910"/>
    <mergeCell ref="E909:E910"/>
    <mergeCell ref="F909:F910"/>
    <mergeCell ref="G909:G910"/>
    <mergeCell ref="H909:H910"/>
    <mergeCell ref="I909:I910"/>
    <mergeCell ref="J909:J910"/>
    <mergeCell ref="O909:O910"/>
    <mergeCell ref="Q909:Q910"/>
    <mergeCell ref="R909:R910"/>
    <mergeCell ref="S909:S910"/>
    <mergeCell ref="T909:T910"/>
    <mergeCell ref="U909:U910"/>
    <mergeCell ref="W909:W910"/>
    <mergeCell ref="A911:A912"/>
    <mergeCell ref="B911:B912"/>
    <mergeCell ref="C911:C912"/>
    <mergeCell ref="E911:E912"/>
    <mergeCell ref="F911:F912"/>
    <mergeCell ref="G911:G912"/>
    <mergeCell ref="H911:H912"/>
    <mergeCell ref="I911:I912"/>
    <mergeCell ref="J911:J912"/>
    <mergeCell ref="O911:O912"/>
    <mergeCell ref="Q911:Q912"/>
    <mergeCell ref="R911:R912"/>
    <mergeCell ref="S911:S912"/>
    <mergeCell ref="T911:T912"/>
    <mergeCell ref="U911:U912"/>
    <mergeCell ref="W911:W912"/>
    <mergeCell ref="A905:A906"/>
    <mergeCell ref="B905:B906"/>
    <mergeCell ref="C905:C906"/>
    <mergeCell ref="E905:E906"/>
    <mergeCell ref="F905:F906"/>
    <mergeCell ref="G905:G906"/>
    <mergeCell ref="H905:H906"/>
    <mergeCell ref="I905:I906"/>
    <mergeCell ref="J905:J906"/>
    <mergeCell ref="O905:O906"/>
    <mergeCell ref="Q905:Q906"/>
    <mergeCell ref="R905:R906"/>
    <mergeCell ref="S905:S906"/>
    <mergeCell ref="T905:T906"/>
    <mergeCell ref="U905:U906"/>
    <mergeCell ref="W905:W906"/>
    <mergeCell ref="A907:A908"/>
    <mergeCell ref="B907:B908"/>
    <mergeCell ref="C907:C908"/>
    <mergeCell ref="E907:E908"/>
    <mergeCell ref="F907:F908"/>
    <mergeCell ref="G907:G908"/>
    <mergeCell ref="H907:H908"/>
    <mergeCell ref="I907:I908"/>
    <mergeCell ref="J907:J908"/>
    <mergeCell ref="O907:O908"/>
    <mergeCell ref="Q907:Q908"/>
    <mergeCell ref="R907:R908"/>
    <mergeCell ref="S907:S908"/>
    <mergeCell ref="T907:T908"/>
    <mergeCell ref="U907:U908"/>
    <mergeCell ref="W907:W908"/>
    <mergeCell ref="A917:A918"/>
    <mergeCell ref="B917:B918"/>
    <mergeCell ref="C917:C918"/>
    <mergeCell ref="E917:E918"/>
    <mergeCell ref="F917:F918"/>
    <mergeCell ref="G917:G918"/>
    <mergeCell ref="H917:H918"/>
    <mergeCell ref="I917:I918"/>
    <mergeCell ref="J917:J918"/>
    <mergeCell ref="O917:O918"/>
    <mergeCell ref="Q917:Q918"/>
    <mergeCell ref="R917:R918"/>
    <mergeCell ref="S917:S918"/>
    <mergeCell ref="T917:T918"/>
    <mergeCell ref="U917:U918"/>
    <mergeCell ref="W917:W918"/>
    <mergeCell ref="A919:A920"/>
    <mergeCell ref="B919:B920"/>
    <mergeCell ref="C919:C920"/>
    <mergeCell ref="E919:E920"/>
    <mergeCell ref="F919:F920"/>
    <mergeCell ref="G919:G920"/>
    <mergeCell ref="H919:H920"/>
    <mergeCell ref="I919:I920"/>
    <mergeCell ref="J919:J920"/>
    <mergeCell ref="O919:O920"/>
    <mergeCell ref="Q919:Q920"/>
    <mergeCell ref="R919:R920"/>
    <mergeCell ref="S919:S920"/>
    <mergeCell ref="T919:T920"/>
    <mergeCell ref="U919:U920"/>
    <mergeCell ref="W919:W920"/>
    <mergeCell ref="A913:A914"/>
    <mergeCell ref="B913:B914"/>
    <mergeCell ref="C913:C914"/>
    <mergeCell ref="E913:E914"/>
    <mergeCell ref="F913:F914"/>
    <mergeCell ref="G913:G914"/>
    <mergeCell ref="H913:H914"/>
    <mergeCell ref="I913:I914"/>
    <mergeCell ref="J913:J914"/>
    <mergeCell ref="O913:O914"/>
    <mergeCell ref="Q913:Q914"/>
    <mergeCell ref="R913:R914"/>
    <mergeCell ref="S913:S914"/>
    <mergeCell ref="T913:T914"/>
    <mergeCell ref="U913:U914"/>
    <mergeCell ref="W913:W914"/>
    <mergeCell ref="A915:A916"/>
    <mergeCell ref="B915:B916"/>
    <mergeCell ref="C915:C916"/>
    <mergeCell ref="E915:E916"/>
    <mergeCell ref="F915:F916"/>
    <mergeCell ref="G915:G916"/>
    <mergeCell ref="H915:H916"/>
    <mergeCell ref="I915:I916"/>
    <mergeCell ref="J915:J916"/>
    <mergeCell ref="O915:O916"/>
    <mergeCell ref="Q915:Q916"/>
    <mergeCell ref="R915:R916"/>
    <mergeCell ref="S915:S916"/>
    <mergeCell ref="T915:T916"/>
    <mergeCell ref="U915:U916"/>
    <mergeCell ref="W915:W916"/>
    <mergeCell ref="A925:A926"/>
    <mergeCell ref="B925:B926"/>
    <mergeCell ref="C925:C926"/>
    <mergeCell ref="E925:E926"/>
    <mergeCell ref="F925:F926"/>
    <mergeCell ref="G925:G926"/>
    <mergeCell ref="H925:H926"/>
    <mergeCell ref="I925:I926"/>
    <mergeCell ref="J925:J926"/>
    <mergeCell ref="O925:O926"/>
    <mergeCell ref="Q925:Q926"/>
    <mergeCell ref="R925:R926"/>
    <mergeCell ref="S925:S926"/>
    <mergeCell ref="T925:T926"/>
    <mergeCell ref="U925:U926"/>
    <mergeCell ref="W925:W926"/>
    <mergeCell ref="A927:A928"/>
    <mergeCell ref="B927:B928"/>
    <mergeCell ref="C927:C928"/>
    <mergeCell ref="E927:E928"/>
    <mergeCell ref="F927:F928"/>
    <mergeCell ref="G927:G928"/>
    <mergeCell ref="H927:H928"/>
    <mergeCell ref="I927:I928"/>
    <mergeCell ref="J927:J928"/>
    <mergeCell ref="O927:O928"/>
    <mergeCell ref="Q927:Q928"/>
    <mergeCell ref="R927:R928"/>
    <mergeCell ref="S927:S928"/>
    <mergeCell ref="T927:T928"/>
    <mergeCell ref="U927:U928"/>
    <mergeCell ref="W927:W928"/>
    <mergeCell ref="A921:A922"/>
    <mergeCell ref="B921:B922"/>
    <mergeCell ref="C921:C922"/>
    <mergeCell ref="E921:E922"/>
    <mergeCell ref="F921:F922"/>
    <mergeCell ref="G921:G922"/>
    <mergeCell ref="H921:H922"/>
    <mergeCell ref="I921:I922"/>
    <mergeCell ref="J921:J922"/>
    <mergeCell ref="O921:O922"/>
    <mergeCell ref="Q921:Q922"/>
    <mergeCell ref="R921:R922"/>
    <mergeCell ref="S921:S922"/>
    <mergeCell ref="T921:T922"/>
    <mergeCell ref="U921:U922"/>
    <mergeCell ref="W921:W922"/>
    <mergeCell ref="A923:A924"/>
    <mergeCell ref="B923:B924"/>
    <mergeCell ref="C923:C924"/>
    <mergeCell ref="E923:E924"/>
    <mergeCell ref="F923:F924"/>
    <mergeCell ref="G923:G924"/>
    <mergeCell ref="H923:H924"/>
    <mergeCell ref="I923:I924"/>
    <mergeCell ref="J923:J924"/>
    <mergeCell ref="O923:O924"/>
    <mergeCell ref="Q923:Q924"/>
    <mergeCell ref="R923:R924"/>
    <mergeCell ref="S923:S924"/>
    <mergeCell ref="T923:T924"/>
    <mergeCell ref="U923:U924"/>
    <mergeCell ref="A933:A934"/>
    <mergeCell ref="B933:B934"/>
    <mergeCell ref="C933:C934"/>
    <mergeCell ref="E933:E934"/>
    <mergeCell ref="F933:F934"/>
    <mergeCell ref="G933:G934"/>
    <mergeCell ref="H933:H934"/>
    <mergeCell ref="I933:I934"/>
    <mergeCell ref="J933:J934"/>
    <mergeCell ref="O933:O934"/>
    <mergeCell ref="Q933:Q934"/>
    <mergeCell ref="R933:R934"/>
    <mergeCell ref="S933:S934"/>
    <mergeCell ref="T933:T934"/>
    <mergeCell ref="U933:U934"/>
    <mergeCell ref="W933:W934"/>
    <mergeCell ref="A935:A936"/>
    <mergeCell ref="B935:B936"/>
    <mergeCell ref="C935:C936"/>
    <mergeCell ref="E935:E936"/>
    <mergeCell ref="F935:F936"/>
    <mergeCell ref="G935:G936"/>
    <mergeCell ref="H935:H936"/>
    <mergeCell ref="I935:I936"/>
    <mergeCell ref="J935:J936"/>
    <mergeCell ref="O935:O936"/>
    <mergeCell ref="Q935:Q936"/>
    <mergeCell ref="R935:R936"/>
    <mergeCell ref="S935:S936"/>
    <mergeCell ref="T935:T936"/>
    <mergeCell ref="U935:U936"/>
    <mergeCell ref="W935:W936"/>
    <mergeCell ref="A929:A930"/>
    <mergeCell ref="B929:B930"/>
    <mergeCell ref="C929:C930"/>
    <mergeCell ref="E929:E930"/>
    <mergeCell ref="F929:F930"/>
    <mergeCell ref="G929:G930"/>
    <mergeCell ref="H929:H930"/>
    <mergeCell ref="I929:I930"/>
    <mergeCell ref="J929:J930"/>
    <mergeCell ref="O929:O930"/>
    <mergeCell ref="Q929:Q930"/>
    <mergeCell ref="R929:R930"/>
    <mergeCell ref="S929:S930"/>
    <mergeCell ref="T929:T930"/>
    <mergeCell ref="U929:U930"/>
    <mergeCell ref="W929:W930"/>
    <mergeCell ref="A931:A932"/>
    <mergeCell ref="B931:B932"/>
    <mergeCell ref="C931:C932"/>
    <mergeCell ref="E931:E932"/>
    <mergeCell ref="F931:F932"/>
    <mergeCell ref="G931:G932"/>
    <mergeCell ref="H931:H932"/>
    <mergeCell ref="I931:I932"/>
    <mergeCell ref="J931:J932"/>
    <mergeCell ref="O931:O932"/>
    <mergeCell ref="Q931:Q932"/>
    <mergeCell ref="R931:R932"/>
    <mergeCell ref="S931:S932"/>
    <mergeCell ref="T931:T932"/>
    <mergeCell ref="U931:U932"/>
    <mergeCell ref="A941:A942"/>
    <mergeCell ref="B941:B942"/>
    <mergeCell ref="C941:C942"/>
    <mergeCell ref="E941:E942"/>
    <mergeCell ref="F941:F942"/>
    <mergeCell ref="G941:G942"/>
    <mergeCell ref="H941:H942"/>
    <mergeCell ref="I941:I942"/>
    <mergeCell ref="J941:J942"/>
    <mergeCell ref="O941:O942"/>
    <mergeCell ref="Q941:Q942"/>
    <mergeCell ref="R941:R942"/>
    <mergeCell ref="S941:S942"/>
    <mergeCell ref="T941:T942"/>
    <mergeCell ref="U941:U942"/>
    <mergeCell ref="W941:W942"/>
    <mergeCell ref="A943:A944"/>
    <mergeCell ref="B943:B944"/>
    <mergeCell ref="C943:C944"/>
    <mergeCell ref="E943:E944"/>
    <mergeCell ref="F943:F944"/>
    <mergeCell ref="G943:G944"/>
    <mergeCell ref="H943:H944"/>
    <mergeCell ref="I943:I944"/>
    <mergeCell ref="J943:J944"/>
    <mergeCell ref="O943:O944"/>
    <mergeCell ref="Q943:Q944"/>
    <mergeCell ref="R943:R944"/>
    <mergeCell ref="S943:S944"/>
    <mergeCell ref="T943:T944"/>
    <mergeCell ref="U943:U944"/>
    <mergeCell ref="W943:W944"/>
    <mergeCell ref="A937:A938"/>
    <mergeCell ref="B937:B938"/>
    <mergeCell ref="C937:C938"/>
    <mergeCell ref="E937:E938"/>
    <mergeCell ref="F937:F938"/>
    <mergeCell ref="G937:G938"/>
    <mergeCell ref="H937:H938"/>
    <mergeCell ref="I937:I938"/>
    <mergeCell ref="J937:J938"/>
    <mergeCell ref="O937:O938"/>
    <mergeCell ref="Q937:Q938"/>
    <mergeCell ref="R937:R938"/>
    <mergeCell ref="S937:S938"/>
    <mergeCell ref="T937:T938"/>
    <mergeCell ref="U937:U938"/>
    <mergeCell ref="W937:W938"/>
    <mergeCell ref="A939:A940"/>
    <mergeCell ref="B939:B940"/>
    <mergeCell ref="C939:C940"/>
    <mergeCell ref="E939:E940"/>
    <mergeCell ref="F939:F940"/>
    <mergeCell ref="G939:G940"/>
    <mergeCell ref="H939:H940"/>
    <mergeCell ref="I939:I940"/>
    <mergeCell ref="J939:J940"/>
    <mergeCell ref="O939:O940"/>
    <mergeCell ref="Q939:Q940"/>
    <mergeCell ref="R939:R940"/>
    <mergeCell ref="S939:S940"/>
    <mergeCell ref="T939:T940"/>
    <mergeCell ref="U939:U940"/>
    <mergeCell ref="W939:W940"/>
    <mergeCell ref="C1023:C1024"/>
    <mergeCell ref="E1023:E1024"/>
    <mergeCell ref="F1023:F1024"/>
    <mergeCell ref="G1023:G1024"/>
    <mergeCell ref="H1023:H1024"/>
    <mergeCell ref="I1023:I1024"/>
    <mergeCell ref="J1023:J1024"/>
    <mergeCell ref="O1023:O1024"/>
    <mergeCell ref="Q1023:Q1024"/>
    <mergeCell ref="R1023:R1024"/>
    <mergeCell ref="S1023:S1024"/>
    <mergeCell ref="T1023:T1024"/>
    <mergeCell ref="U1023:U1024"/>
    <mergeCell ref="W1023:W1024"/>
    <mergeCell ref="A1025:A1026"/>
    <mergeCell ref="B1025:B1026"/>
    <mergeCell ref="C1025:C1026"/>
    <mergeCell ref="E1025:E1026"/>
    <mergeCell ref="F1025:F1026"/>
    <mergeCell ref="G1025:G1026"/>
    <mergeCell ref="H1025:H1026"/>
    <mergeCell ref="I1025:I1026"/>
    <mergeCell ref="J1025:J1026"/>
    <mergeCell ref="O1025:O1026"/>
    <mergeCell ref="Q1025:Q1026"/>
    <mergeCell ref="R1025:R1026"/>
    <mergeCell ref="S1025:S1026"/>
    <mergeCell ref="T1025:T1026"/>
    <mergeCell ref="U1025:U1026"/>
    <mergeCell ref="W1025:W1026"/>
    <mergeCell ref="A1019:A1020"/>
    <mergeCell ref="B1019:B1020"/>
    <mergeCell ref="C1019:C1020"/>
    <mergeCell ref="E1019:E1020"/>
    <mergeCell ref="F1019:F1020"/>
    <mergeCell ref="G1019:G1020"/>
    <mergeCell ref="H1019:H1020"/>
    <mergeCell ref="I1019:I1020"/>
    <mergeCell ref="J1019:J1020"/>
    <mergeCell ref="O1019:O1020"/>
    <mergeCell ref="Q1019:Q1020"/>
    <mergeCell ref="R1019:R1020"/>
    <mergeCell ref="S1019:S1020"/>
    <mergeCell ref="T1019:T1020"/>
    <mergeCell ref="U1019:U1020"/>
    <mergeCell ref="W1019:W1020"/>
    <mergeCell ref="A1021:A1022"/>
    <mergeCell ref="B1021:B1022"/>
    <mergeCell ref="C1021:C1022"/>
    <mergeCell ref="E1021:E1022"/>
    <mergeCell ref="F1021:F1022"/>
    <mergeCell ref="G1021:G1022"/>
    <mergeCell ref="H1021:H1022"/>
    <mergeCell ref="I1021:I1022"/>
    <mergeCell ref="J1021:J1022"/>
    <mergeCell ref="O1021:O1022"/>
    <mergeCell ref="Q1021:Q1022"/>
    <mergeCell ref="R1021:R1022"/>
    <mergeCell ref="S1021:S1022"/>
    <mergeCell ref="T1021:T1022"/>
    <mergeCell ref="U1021:U1022"/>
    <mergeCell ref="W1021:W1022"/>
    <mergeCell ref="A1031:A1032"/>
    <mergeCell ref="B1031:B1032"/>
    <mergeCell ref="C1031:C1032"/>
    <mergeCell ref="E1031:E1032"/>
    <mergeCell ref="F1031:F1032"/>
    <mergeCell ref="G1031:G1032"/>
    <mergeCell ref="H1031:H1032"/>
    <mergeCell ref="I1031:I1032"/>
    <mergeCell ref="J1031:J1032"/>
    <mergeCell ref="O1031:O1032"/>
    <mergeCell ref="Q1031:Q1032"/>
    <mergeCell ref="R1031:R1032"/>
    <mergeCell ref="S1031:S1032"/>
    <mergeCell ref="T1031:T1032"/>
    <mergeCell ref="U1031:U1032"/>
    <mergeCell ref="W1031:W1032"/>
    <mergeCell ref="A1033:A1034"/>
    <mergeCell ref="B1033:B1034"/>
    <mergeCell ref="C1033:C1034"/>
    <mergeCell ref="E1033:E1034"/>
    <mergeCell ref="F1033:F1034"/>
    <mergeCell ref="G1033:G1034"/>
    <mergeCell ref="H1033:H1034"/>
    <mergeCell ref="I1033:I1034"/>
    <mergeCell ref="J1033:J1034"/>
    <mergeCell ref="O1033:O1034"/>
    <mergeCell ref="Q1033:Q1034"/>
    <mergeCell ref="R1033:R1034"/>
    <mergeCell ref="S1033:S1034"/>
    <mergeCell ref="T1033:T1034"/>
    <mergeCell ref="U1033:U1034"/>
    <mergeCell ref="W1033:W1034"/>
    <mergeCell ref="A1027:A1028"/>
    <mergeCell ref="B1027:B1028"/>
    <mergeCell ref="C1027:C1028"/>
    <mergeCell ref="E1027:E1028"/>
    <mergeCell ref="F1027:F1028"/>
    <mergeCell ref="G1027:G1028"/>
    <mergeCell ref="H1027:H1028"/>
    <mergeCell ref="I1027:I1028"/>
    <mergeCell ref="J1027:J1028"/>
    <mergeCell ref="O1027:O1028"/>
    <mergeCell ref="Q1027:Q1028"/>
    <mergeCell ref="R1027:R1028"/>
    <mergeCell ref="S1027:S1028"/>
    <mergeCell ref="T1027:T1028"/>
    <mergeCell ref="U1027:U1028"/>
    <mergeCell ref="W1027:W1028"/>
    <mergeCell ref="A1029:A1030"/>
    <mergeCell ref="B1029:B1030"/>
    <mergeCell ref="C1029:C1030"/>
    <mergeCell ref="E1029:E1030"/>
    <mergeCell ref="F1029:F1030"/>
    <mergeCell ref="G1029:G1030"/>
    <mergeCell ref="H1029:H1030"/>
    <mergeCell ref="I1029:I1030"/>
    <mergeCell ref="J1029:J1030"/>
    <mergeCell ref="O1029:O1030"/>
    <mergeCell ref="Q1029:Q1030"/>
    <mergeCell ref="R1029:R1030"/>
    <mergeCell ref="S1029:S1030"/>
    <mergeCell ref="T1029:T1030"/>
    <mergeCell ref="U1029:U1030"/>
    <mergeCell ref="W1029:W1030"/>
    <mergeCell ref="A1039:A1040"/>
    <mergeCell ref="B1039:B1040"/>
    <mergeCell ref="C1039:C1040"/>
    <mergeCell ref="E1039:E1040"/>
    <mergeCell ref="F1039:F1040"/>
    <mergeCell ref="G1039:G1040"/>
    <mergeCell ref="H1039:H1040"/>
    <mergeCell ref="I1039:I1040"/>
    <mergeCell ref="J1039:J1040"/>
    <mergeCell ref="O1039:O1040"/>
    <mergeCell ref="Q1039:Q1040"/>
    <mergeCell ref="R1039:R1040"/>
    <mergeCell ref="S1039:S1040"/>
    <mergeCell ref="T1039:T1040"/>
    <mergeCell ref="U1039:U1040"/>
    <mergeCell ref="W1039:W1040"/>
    <mergeCell ref="A1041:A1042"/>
    <mergeCell ref="B1041:B1042"/>
    <mergeCell ref="C1041:C1042"/>
    <mergeCell ref="E1041:E1042"/>
    <mergeCell ref="F1041:F1042"/>
    <mergeCell ref="G1041:G1042"/>
    <mergeCell ref="H1041:H1042"/>
    <mergeCell ref="I1041:I1042"/>
    <mergeCell ref="J1041:J1042"/>
    <mergeCell ref="O1041:O1042"/>
    <mergeCell ref="Q1041:Q1042"/>
    <mergeCell ref="R1041:R1042"/>
    <mergeCell ref="S1041:S1042"/>
    <mergeCell ref="T1041:T1042"/>
    <mergeCell ref="U1041:U1042"/>
    <mergeCell ref="W1041:W1042"/>
    <mergeCell ref="A1035:A1036"/>
    <mergeCell ref="B1035:B1036"/>
    <mergeCell ref="C1035:C1036"/>
    <mergeCell ref="E1035:E1036"/>
    <mergeCell ref="F1035:F1036"/>
    <mergeCell ref="G1035:G1036"/>
    <mergeCell ref="H1035:H1036"/>
    <mergeCell ref="I1035:I1036"/>
    <mergeCell ref="J1035:J1036"/>
    <mergeCell ref="O1035:O1036"/>
    <mergeCell ref="Q1035:Q1036"/>
    <mergeCell ref="R1035:R1036"/>
    <mergeCell ref="S1035:S1036"/>
    <mergeCell ref="T1035:T1036"/>
    <mergeCell ref="U1035:U1036"/>
    <mergeCell ref="A1037:A1038"/>
    <mergeCell ref="B1037:B1038"/>
    <mergeCell ref="C1037:C1038"/>
    <mergeCell ref="E1037:E1038"/>
    <mergeCell ref="F1037:F1038"/>
    <mergeCell ref="G1037:G1038"/>
    <mergeCell ref="H1037:H1038"/>
    <mergeCell ref="I1037:I1038"/>
    <mergeCell ref="J1037:J1038"/>
    <mergeCell ref="O1037:O1038"/>
    <mergeCell ref="Q1037:Q1038"/>
    <mergeCell ref="R1037:R1038"/>
    <mergeCell ref="S1037:S1038"/>
    <mergeCell ref="T1037:T1038"/>
    <mergeCell ref="U1037:U1038"/>
    <mergeCell ref="W1037:W1038"/>
    <mergeCell ref="A1047:A1048"/>
    <mergeCell ref="B1047:B1048"/>
    <mergeCell ref="C1047:C1048"/>
    <mergeCell ref="E1047:E1048"/>
    <mergeCell ref="F1047:F1048"/>
    <mergeCell ref="G1047:G1048"/>
    <mergeCell ref="H1047:H1048"/>
    <mergeCell ref="I1047:I1048"/>
    <mergeCell ref="J1047:J1048"/>
    <mergeCell ref="O1047:O1048"/>
    <mergeCell ref="Q1047:Q1048"/>
    <mergeCell ref="R1047:R1048"/>
    <mergeCell ref="S1047:S1048"/>
    <mergeCell ref="T1047:T1048"/>
    <mergeCell ref="U1047:U1048"/>
    <mergeCell ref="W1047:W1048"/>
    <mergeCell ref="A1049:A1050"/>
    <mergeCell ref="B1049:B1050"/>
    <mergeCell ref="C1049:C1050"/>
    <mergeCell ref="E1049:E1050"/>
    <mergeCell ref="F1049:F1050"/>
    <mergeCell ref="G1049:G1050"/>
    <mergeCell ref="H1049:H1050"/>
    <mergeCell ref="I1049:I1050"/>
    <mergeCell ref="J1049:J1050"/>
    <mergeCell ref="O1049:O1050"/>
    <mergeCell ref="Q1049:Q1050"/>
    <mergeCell ref="R1049:R1050"/>
    <mergeCell ref="S1049:S1050"/>
    <mergeCell ref="T1049:T1050"/>
    <mergeCell ref="U1049:U1050"/>
    <mergeCell ref="W1049:W1050"/>
    <mergeCell ref="A1043:A1044"/>
    <mergeCell ref="B1043:B1044"/>
    <mergeCell ref="C1043:C1044"/>
    <mergeCell ref="E1043:E1044"/>
    <mergeCell ref="F1043:F1044"/>
    <mergeCell ref="G1043:G1044"/>
    <mergeCell ref="H1043:H1044"/>
    <mergeCell ref="I1043:I1044"/>
    <mergeCell ref="J1043:J1044"/>
    <mergeCell ref="O1043:O1044"/>
    <mergeCell ref="Q1043:Q1044"/>
    <mergeCell ref="R1043:R1044"/>
    <mergeCell ref="S1043:S1044"/>
    <mergeCell ref="T1043:T1044"/>
    <mergeCell ref="U1043:U1044"/>
    <mergeCell ref="A1045:A1046"/>
    <mergeCell ref="B1045:B1046"/>
    <mergeCell ref="C1045:C1046"/>
    <mergeCell ref="E1045:E1046"/>
    <mergeCell ref="F1045:F1046"/>
    <mergeCell ref="G1045:G1046"/>
    <mergeCell ref="H1045:H1046"/>
    <mergeCell ref="I1045:I1046"/>
    <mergeCell ref="J1045:J1046"/>
    <mergeCell ref="O1045:O1046"/>
    <mergeCell ref="Q1045:Q1046"/>
    <mergeCell ref="R1045:R1046"/>
    <mergeCell ref="S1045:S1046"/>
    <mergeCell ref="T1045:T1046"/>
    <mergeCell ref="U1045:U1046"/>
    <mergeCell ref="W1045:W1046"/>
    <mergeCell ref="A1055:A1056"/>
    <mergeCell ref="B1055:B1056"/>
    <mergeCell ref="C1055:C1056"/>
    <mergeCell ref="E1055:E1056"/>
    <mergeCell ref="F1055:F1056"/>
    <mergeCell ref="G1055:G1056"/>
    <mergeCell ref="H1055:H1056"/>
    <mergeCell ref="I1055:I1056"/>
    <mergeCell ref="J1055:J1056"/>
    <mergeCell ref="O1055:O1056"/>
    <mergeCell ref="Q1055:Q1056"/>
    <mergeCell ref="R1055:R1056"/>
    <mergeCell ref="S1055:S1056"/>
    <mergeCell ref="T1055:T1056"/>
    <mergeCell ref="U1055:U1056"/>
    <mergeCell ref="A1057:A1058"/>
    <mergeCell ref="B1057:B1058"/>
    <mergeCell ref="C1057:C1058"/>
    <mergeCell ref="E1057:E1058"/>
    <mergeCell ref="F1057:F1058"/>
    <mergeCell ref="G1057:G1058"/>
    <mergeCell ref="H1057:H1058"/>
    <mergeCell ref="I1057:I1058"/>
    <mergeCell ref="J1057:J1058"/>
    <mergeCell ref="O1057:O1058"/>
    <mergeCell ref="Q1057:Q1058"/>
    <mergeCell ref="R1057:R1058"/>
    <mergeCell ref="S1057:S1058"/>
    <mergeCell ref="T1057:T1058"/>
    <mergeCell ref="U1057:U1058"/>
    <mergeCell ref="W1057:W1058"/>
    <mergeCell ref="A1051:A1052"/>
    <mergeCell ref="B1051:B1052"/>
    <mergeCell ref="C1051:C1052"/>
    <mergeCell ref="E1051:E1052"/>
    <mergeCell ref="F1051:F1052"/>
    <mergeCell ref="G1051:G1052"/>
    <mergeCell ref="H1051:H1052"/>
    <mergeCell ref="I1051:I1052"/>
    <mergeCell ref="J1051:J1052"/>
    <mergeCell ref="O1051:O1052"/>
    <mergeCell ref="Q1051:Q1052"/>
    <mergeCell ref="R1051:R1052"/>
    <mergeCell ref="S1051:S1052"/>
    <mergeCell ref="T1051:T1052"/>
    <mergeCell ref="U1051:U1052"/>
    <mergeCell ref="W1051:W1052"/>
    <mergeCell ref="A1053:A1054"/>
    <mergeCell ref="B1053:B1054"/>
    <mergeCell ref="C1053:C1054"/>
    <mergeCell ref="E1053:E1054"/>
    <mergeCell ref="F1053:F1054"/>
    <mergeCell ref="G1053:G1054"/>
    <mergeCell ref="H1053:H1054"/>
    <mergeCell ref="I1053:I1054"/>
    <mergeCell ref="J1053:J1054"/>
    <mergeCell ref="O1053:O1054"/>
    <mergeCell ref="Q1053:Q1054"/>
    <mergeCell ref="R1053:R1054"/>
    <mergeCell ref="S1053:S1054"/>
    <mergeCell ref="T1053:T1054"/>
    <mergeCell ref="U1053:U1054"/>
    <mergeCell ref="W1053:W1054"/>
    <mergeCell ref="A1063:A1064"/>
    <mergeCell ref="B1063:B1064"/>
    <mergeCell ref="C1063:C1064"/>
    <mergeCell ref="E1063:E1064"/>
    <mergeCell ref="F1063:F1064"/>
    <mergeCell ref="G1063:G1064"/>
    <mergeCell ref="H1063:H1064"/>
    <mergeCell ref="I1063:I1064"/>
    <mergeCell ref="J1063:J1064"/>
    <mergeCell ref="O1063:O1064"/>
    <mergeCell ref="Q1063:Q1064"/>
    <mergeCell ref="R1063:R1064"/>
    <mergeCell ref="S1063:S1064"/>
    <mergeCell ref="T1063:T1064"/>
    <mergeCell ref="U1063:U1064"/>
    <mergeCell ref="W1063:W1064"/>
    <mergeCell ref="A1065:A1066"/>
    <mergeCell ref="B1065:B1066"/>
    <mergeCell ref="C1065:C1066"/>
    <mergeCell ref="E1065:E1066"/>
    <mergeCell ref="F1065:F1066"/>
    <mergeCell ref="G1065:G1066"/>
    <mergeCell ref="H1065:H1066"/>
    <mergeCell ref="I1065:I1066"/>
    <mergeCell ref="J1065:J1066"/>
    <mergeCell ref="O1065:O1066"/>
    <mergeCell ref="Q1065:Q1066"/>
    <mergeCell ref="R1065:R1066"/>
    <mergeCell ref="S1065:S1066"/>
    <mergeCell ref="T1065:T1066"/>
    <mergeCell ref="U1065:U1066"/>
    <mergeCell ref="W1065:W1066"/>
    <mergeCell ref="A1059:A1060"/>
    <mergeCell ref="B1059:B1060"/>
    <mergeCell ref="C1059:C1060"/>
    <mergeCell ref="E1059:E1060"/>
    <mergeCell ref="F1059:F1060"/>
    <mergeCell ref="G1059:G1060"/>
    <mergeCell ref="H1059:H1060"/>
    <mergeCell ref="I1059:I1060"/>
    <mergeCell ref="J1059:J1060"/>
    <mergeCell ref="O1059:O1060"/>
    <mergeCell ref="Q1059:Q1060"/>
    <mergeCell ref="R1059:R1060"/>
    <mergeCell ref="S1059:S1060"/>
    <mergeCell ref="T1059:T1060"/>
    <mergeCell ref="U1059:U1060"/>
    <mergeCell ref="W1059:W1060"/>
    <mergeCell ref="A1061:A1062"/>
    <mergeCell ref="B1061:B1062"/>
    <mergeCell ref="C1061:C1062"/>
    <mergeCell ref="E1061:E1062"/>
    <mergeCell ref="F1061:F1062"/>
    <mergeCell ref="G1061:G1062"/>
    <mergeCell ref="H1061:H1062"/>
    <mergeCell ref="I1061:I1062"/>
    <mergeCell ref="J1061:J1062"/>
    <mergeCell ref="O1061:O1062"/>
    <mergeCell ref="Q1061:Q1062"/>
    <mergeCell ref="R1061:R1062"/>
    <mergeCell ref="S1061:S1062"/>
    <mergeCell ref="T1061:T1062"/>
    <mergeCell ref="U1061:U1062"/>
    <mergeCell ref="W1061:W1062"/>
    <mergeCell ref="A1071:A1072"/>
    <mergeCell ref="B1071:B1072"/>
    <mergeCell ref="C1071:C1072"/>
    <mergeCell ref="E1071:E1072"/>
    <mergeCell ref="F1071:F1072"/>
    <mergeCell ref="G1071:G1072"/>
    <mergeCell ref="H1071:H1072"/>
    <mergeCell ref="I1071:I1072"/>
    <mergeCell ref="J1071:J1072"/>
    <mergeCell ref="O1071:O1072"/>
    <mergeCell ref="Q1071:Q1072"/>
    <mergeCell ref="R1071:R1072"/>
    <mergeCell ref="S1071:S1072"/>
    <mergeCell ref="T1071:T1072"/>
    <mergeCell ref="U1071:U1072"/>
    <mergeCell ref="W1071:W1072"/>
    <mergeCell ref="A1073:A1074"/>
    <mergeCell ref="B1073:B1074"/>
    <mergeCell ref="C1073:C1074"/>
    <mergeCell ref="E1073:E1074"/>
    <mergeCell ref="F1073:F1074"/>
    <mergeCell ref="G1073:G1074"/>
    <mergeCell ref="H1073:H1074"/>
    <mergeCell ref="I1073:I1074"/>
    <mergeCell ref="J1073:J1074"/>
    <mergeCell ref="O1073:O1074"/>
    <mergeCell ref="Q1073:Q1074"/>
    <mergeCell ref="R1073:R1074"/>
    <mergeCell ref="S1073:S1074"/>
    <mergeCell ref="T1073:T1074"/>
    <mergeCell ref="U1073:U1074"/>
    <mergeCell ref="W1073:W1074"/>
    <mergeCell ref="A1067:A1068"/>
    <mergeCell ref="B1067:B1068"/>
    <mergeCell ref="C1067:C1068"/>
    <mergeCell ref="E1067:E1068"/>
    <mergeCell ref="F1067:F1068"/>
    <mergeCell ref="G1067:G1068"/>
    <mergeCell ref="H1067:H1068"/>
    <mergeCell ref="I1067:I1068"/>
    <mergeCell ref="J1067:J1068"/>
    <mergeCell ref="O1067:O1068"/>
    <mergeCell ref="Q1067:Q1068"/>
    <mergeCell ref="R1067:R1068"/>
    <mergeCell ref="S1067:S1068"/>
    <mergeCell ref="T1067:T1068"/>
    <mergeCell ref="U1067:U1068"/>
    <mergeCell ref="W1067:W1068"/>
    <mergeCell ref="A1069:A1070"/>
    <mergeCell ref="B1069:B1070"/>
    <mergeCell ref="C1069:C1070"/>
    <mergeCell ref="E1069:E1070"/>
    <mergeCell ref="F1069:F1070"/>
    <mergeCell ref="G1069:G1070"/>
    <mergeCell ref="H1069:H1070"/>
    <mergeCell ref="I1069:I1070"/>
    <mergeCell ref="J1069:J1070"/>
    <mergeCell ref="O1069:O1070"/>
    <mergeCell ref="Q1069:Q1070"/>
    <mergeCell ref="R1069:R1070"/>
    <mergeCell ref="S1069:S1070"/>
    <mergeCell ref="T1069:T1070"/>
    <mergeCell ref="U1069:U1070"/>
    <mergeCell ref="W1069:W1070"/>
    <mergeCell ref="W1163:W1164"/>
    <mergeCell ref="A1075:A1076"/>
    <mergeCell ref="B1075:B1076"/>
    <mergeCell ref="C1075:C1076"/>
    <mergeCell ref="E1075:E1076"/>
    <mergeCell ref="F1075:F1076"/>
    <mergeCell ref="G1075:G1076"/>
    <mergeCell ref="H1075:H1076"/>
    <mergeCell ref="I1075:I1076"/>
    <mergeCell ref="J1075:J1076"/>
    <mergeCell ref="O1075:O1076"/>
    <mergeCell ref="Q1075:Q1076"/>
    <mergeCell ref="R1075:R1076"/>
    <mergeCell ref="S1075:S1076"/>
    <mergeCell ref="T1075:T1076"/>
    <mergeCell ref="U1075:U1076"/>
    <mergeCell ref="W1075:W1076"/>
    <mergeCell ref="A1077:A1078"/>
    <mergeCell ref="B1077:B1078"/>
    <mergeCell ref="C1077:C1078"/>
    <mergeCell ref="E1077:E1078"/>
    <mergeCell ref="F1077:F1078"/>
    <mergeCell ref="G1077:G1078"/>
    <mergeCell ref="H1077:H1078"/>
    <mergeCell ref="I1077:I1078"/>
    <mergeCell ref="J1077:J1078"/>
    <mergeCell ref="O1077:O1078"/>
    <mergeCell ref="Q1077:Q1078"/>
    <mergeCell ref="R1077:R1078"/>
    <mergeCell ref="S1077:S1078"/>
    <mergeCell ref="T1077:T1078"/>
    <mergeCell ref="U1077:U1078"/>
    <mergeCell ref="W1077:W1078"/>
    <mergeCell ref="U1155:U1156"/>
    <mergeCell ref="W1155:W1156"/>
    <mergeCell ref="C1159:C1160"/>
    <mergeCell ref="E1157:E1158"/>
    <mergeCell ref="E1159:E1160"/>
    <mergeCell ref="C1157:C1158"/>
    <mergeCell ref="O1157:O1158"/>
    <mergeCell ref="G1157:G1158"/>
    <mergeCell ref="H1157:H1158"/>
    <mergeCell ref="I1157:I1158"/>
    <mergeCell ref="I1155:I1156"/>
    <mergeCell ref="J1155:J1156"/>
    <mergeCell ref="Q1155:Q1156"/>
    <mergeCell ref="R1155:R1156"/>
    <mergeCell ref="S1155:S1156"/>
    <mergeCell ref="T1155:T1156"/>
    <mergeCell ref="A1161:A1162"/>
    <mergeCell ref="B1161:B1162"/>
    <mergeCell ref="C1161:C1162"/>
    <mergeCell ref="E1161:E1162"/>
    <mergeCell ref="F1161:F1162"/>
    <mergeCell ref="G1161:G1162"/>
    <mergeCell ref="H1161:H1162"/>
    <mergeCell ref="I1161:I1162"/>
    <mergeCell ref="J1161:J1162"/>
    <mergeCell ref="O1161:O1162"/>
    <mergeCell ref="Q1161:Q1162"/>
    <mergeCell ref="R1161:R1162"/>
    <mergeCell ref="S1161:S1162"/>
    <mergeCell ref="T1161:T1162"/>
    <mergeCell ref="U1161:U1162"/>
    <mergeCell ref="W1171:W1172"/>
    <mergeCell ref="A1165:A1166"/>
    <mergeCell ref="B1165:B1166"/>
    <mergeCell ref="C1165:C1166"/>
    <mergeCell ref="E1165:E1166"/>
    <mergeCell ref="F1165:F1166"/>
    <mergeCell ref="G1165:G1166"/>
    <mergeCell ref="H1165:H1166"/>
    <mergeCell ref="I1165:I1166"/>
    <mergeCell ref="J1165:J1166"/>
    <mergeCell ref="O1165:O1166"/>
    <mergeCell ref="Q1165:Q1166"/>
    <mergeCell ref="R1165:R1166"/>
    <mergeCell ref="S1165:S1166"/>
    <mergeCell ref="T1165:T1166"/>
    <mergeCell ref="U1165:U1166"/>
    <mergeCell ref="W1165:W1166"/>
    <mergeCell ref="A1167:A1168"/>
    <mergeCell ref="B1167:B1168"/>
    <mergeCell ref="C1167:C1168"/>
    <mergeCell ref="E1167:E1168"/>
    <mergeCell ref="F1167:F1168"/>
    <mergeCell ref="G1167:G1168"/>
    <mergeCell ref="H1167:H1168"/>
    <mergeCell ref="I1167:I1168"/>
    <mergeCell ref="J1167:J1168"/>
    <mergeCell ref="O1167:O1168"/>
    <mergeCell ref="Q1167:Q1168"/>
    <mergeCell ref="R1167:R1168"/>
    <mergeCell ref="S1167:S1168"/>
    <mergeCell ref="T1167:T1168"/>
    <mergeCell ref="U1167:U1168"/>
    <mergeCell ref="W1167:W1168"/>
    <mergeCell ref="A1169:A1170"/>
    <mergeCell ref="B1169:B1170"/>
    <mergeCell ref="C1169:C1170"/>
    <mergeCell ref="E1169:E1170"/>
    <mergeCell ref="F1169:F1170"/>
    <mergeCell ref="G1169:G1170"/>
    <mergeCell ref="H1169:H1170"/>
    <mergeCell ref="I1169:I1170"/>
    <mergeCell ref="J1169:J1170"/>
    <mergeCell ref="O1169:O1170"/>
    <mergeCell ref="Q1169:Q1170"/>
    <mergeCell ref="R1169:R1170"/>
    <mergeCell ref="S1169:S1170"/>
    <mergeCell ref="T1169:T1170"/>
    <mergeCell ref="U1169:U1170"/>
    <mergeCell ref="V1169:V1170"/>
    <mergeCell ref="V1171:V1172"/>
    <mergeCell ref="W1177:W1178"/>
    <mergeCell ref="A1179:A1180"/>
    <mergeCell ref="B1179:B1180"/>
    <mergeCell ref="C1179:C1180"/>
    <mergeCell ref="E1179:E1180"/>
    <mergeCell ref="F1179:F1180"/>
    <mergeCell ref="G1179:G1180"/>
    <mergeCell ref="H1179:H1180"/>
    <mergeCell ref="I1179:I1180"/>
    <mergeCell ref="J1179:J1180"/>
    <mergeCell ref="O1179:O1180"/>
    <mergeCell ref="Q1179:Q1180"/>
    <mergeCell ref="R1179:R1180"/>
    <mergeCell ref="S1179:S1180"/>
    <mergeCell ref="T1179:T1180"/>
    <mergeCell ref="U1179:U1180"/>
    <mergeCell ref="W1179:W1180"/>
    <mergeCell ref="A1173:A1174"/>
    <mergeCell ref="B1173:B1174"/>
    <mergeCell ref="C1173:C1174"/>
    <mergeCell ref="E1173:E1174"/>
    <mergeCell ref="F1173:F1174"/>
    <mergeCell ref="G1173:G1174"/>
    <mergeCell ref="H1173:H1174"/>
    <mergeCell ref="I1173:I1174"/>
    <mergeCell ref="J1173:J1174"/>
    <mergeCell ref="O1173:O1174"/>
    <mergeCell ref="Q1173:Q1174"/>
    <mergeCell ref="R1173:R1174"/>
    <mergeCell ref="S1173:S1174"/>
    <mergeCell ref="T1173:T1174"/>
    <mergeCell ref="U1173:U1174"/>
    <mergeCell ref="W1173:W1174"/>
    <mergeCell ref="A1175:A1176"/>
    <mergeCell ref="B1175:B1176"/>
    <mergeCell ref="C1175:C1176"/>
    <mergeCell ref="E1175:E1176"/>
    <mergeCell ref="F1175:F1176"/>
    <mergeCell ref="G1175:G1176"/>
    <mergeCell ref="H1175:H1176"/>
    <mergeCell ref="I1175:I1176"/>
    <mergeCell ref="J1175:J1176"/>
    <mergeCell ref="O1175:O1176"/>
    <mergeCell ref="Q1175:Q1176"/>
    <mergeCell ref="R1175:R1176"/>
    <mergeCell ref="S1175:S1176"/>
    <mergeCell ref="T1175:T1176"/>
    <mergeCell ref="U1175:U1176"/>
    <mergeCell ref="W1175:W1176"/>
    <mergeCell ref="A1177:A1178"/>
    <mergeCell ref="V1173:V1174"/>
    <mergeCell ref="V1175:V1176"/>
    <mergeCell ref="V1177:V1178"/>
    <mergeCell ref="V1179:V1180"/>
    <mergeCell ref="C1185:C1186"/>
    <mergeCell ref="E1185:E1186"/>
    <mergeCell ref="F1185:F1186"/>
    <mergeCell ref="G1185:G1186"/>
    <mergeCell ref="H1185:H1186"/>
    <mergeCell ref="I1185:I1186"/>
    <mergeCell ref="J1185:J1186"/>
    <mergeCell ref="O1185:O1186"/>
    <mergeCell ref="Q1185:Q1186"/>
    <mergeCell ref="R1185:R1186"/>
    <mergeCell ref="S1185:S1186"/>
    <mergeCell ref="T1185:T1186"/>
    <mergeCell ref="U1185:U1186"/>
    <mergeCell ref="W1185:W1186"/>
    <mergeCell ref="A1187:A1188"/>
    <mergeCell ref="B1187:B1188"/>
    <mergeCell ref="C1187:C1188"/>
    <mergeCell ref="E1187:E1188"/>
    <mergeCell ref="F1187:F1188"/>
    <mergeCell ref="G1187:G1188"/>
    <mergeCell ref="H1187:H1188"/>
    <mergeCell ref="I1187:I1188"/>
    <mergeCell ref="J1187:J1188"/>
    <mergeCell ref="O1187:O1188"/>
    <mergeCell ref="Q1187:Q1188"/>
    <mergeCell ref="R1187:R1188"/>
    <mergeCell ref="S1187:S1188"/>
    <mergeCell ref="T1187:T1188"/>
    <mergeCell ref="U1187:U1188"/>
    <mergeCell ref="A1181:A1182"/>
    <mergeCell ref="B1181:B1182"/>
    <mergeCell ref="C1181:C1182"/>
    <mergeCell ref="E1181:E1182"/>
    <mergeCell ref="F1181:F1182"/>
    <mergeCell ref="G1181:G1182"/>
    <mergeCell ref="H1181:H1182"/>
    <mergeCell ref="I1181:I1182"/>
    <mergeCell ref="J1181:J1182"/>
    <mergeCell ref="O1181:O1182"/>
    <mergeCell ref="Q1181:Q1182"/>
    <mergeCell ref="R1181:R1182"/>
    <mergeCell ref="S1181:S1182"/>
    <mergeCell ref="T1181:T1182"/>
    <mergeCell ref="U1181:U1182"/>
    <mergeCell ref="W1181:W1182"/>
    <mergeCell ref="A1183:A1184"/>
    <mergeCell ref="B1183:B1184"/>
    <mergeCell ref="C1183:C1184"/>
    <mergeCell ref="E1183:E1184"/>
    <mergeCell ref="F1183:F1184"/>
    <mergeCell ref="G1183:G1184"/>
    <mergeCell ref="H1183:H1184"/>
    <mergeCell ref="I1183:I1184"/>
    <mergeCell ref="J1183:J1184"/>
    <mergeCell ref="O1183:O1184"/>
    <mergeCell ref="Q1183:Q1184"/>
    <mergeCell ref="R1183:R1184"/>
    <mergeCell ref="S1183:S1184"/>
    <mergeCell ref="T1183:T1184"/>
    <mergeCell ref="U1183:U1184"/>
    <mergeCell ref="W1183:W1184"/>
    <mergeCell ref="V1181:V1182"/>
    <mergeCell ref="V1183:V1184"/>
    <mergeCell ref="A1193:A1194"/>
    <mergeCell ref="B1193:B1194"/>
    <mergeCell ref="C1193:C1194"/>
    <mergeCell ref="E1193:E1194"/>
    <mergeCell ref="F1193:F1194"/>
    <mergeCell ref="G1193:G1194"/>
    <mergeCell ref="H1193:H1194"/>
    <mergeCell ref="I1193:I1194"/>
    <mergeCell ref="J1193:J1194"/>
    <mergeCell ref="Q1193:Q1194"/>
    <mergeCell ref="R1193:R1194"/>
    <mergeCell ref="S1193:S1194"/>
    <mergeCell ref="T1193:T1194"/>
    <mergeCell ref="U1193:U1194"/>
    <mergeCell ref="W1193:W1194"/>
    <mergeCell ref="A1195:A1196"/>
    <mergeCell ref="B1195:B1196"/>
    <mergeCell ref="C1195:C1196"/>
    <mergeCell ref="E1195:E1196"/>
    <mergeCell ref="F1195:F1196"/>
    <mergeCell ref="G1195:G1196"/>
    <mergeCell ref="H1195:H1196"/>
    <mergeCell ref="I1195:I1196"/>
    <mergeCell ref="J1195:J1196"/>
    <mergeCell ref="Q1195:Q1196"/>
    <mergeCell ref="R1195:R1196"/>
    <mergeCell ref="S1195:S1196"/>
    <mergeCell ref="T1195:T1196"/>
    <mergeCell ref="U1195:U1196"/>
    <mergeCell ref="W1195:W1196"/>
    <mergeCell ref="A1189:A1190"/>
    <mergeCell ref="B1189:B1190"/>
    <mergeCell ref="C1189:C1190"/>
    <mergeCell ref="E1189:E1190"/>
    <mergeCell ref="F1189:F1190"/>
    <mergeCell ref="G1189:G1190"/>
    <mergeCell ref="H1189:H1190"/>
    <mergeCell ref="I1189:I1190"/>
    <mergeCell ref="J1189:J1190"/>
    <mergeCell ref="O1189:O1190"/>
    <mergeCell ref="Q1189:Q1190"/>
    <mergeCell ref="R1189:R1190"/>
    <mergeCell ref="S1189:S1190"/>
    <mergeCell ref="T1189:T1190"/>
    <mergeCell ref="U1189:U1190"/>
    <mergeCell ref="W1189:W1190"/>
    <mergeCell ref="A1191:A1192"/>
    <mergeCell ref="B1191:B1192"/>
    <mergeCell ref="C1191:C1192"/>
    <mergeCell ref="E1191:E1192"/>
    <mergeCell ref="F1191:F1192"/>
    <mergeCell ref="G1191:G1192"/>
    <mergeCell ref="H1191:H1192"/>
    <mergeCell ref="I1191:I1192"/>
    <mergeCell ref="J1191:J1192"/>
    <mergeCell ref="O1191:O1192"/>
    <mergeCell ref="Q1191:Q1192"/>
    <mergeCell ref="R1191:R1192"/>
    <mergeCell ref="S1191:S1192"/>
    <mergeCell ref="T1191:T1192"/>
    <mergeCell ref="U1191:U1192"/>
    <mergeCell ref="W1191:W1192"/>
    <mergeCell ref="V1189:V1190"/>
    <mergeCell ref="V1191:V1192"/>
    <mergeCell ref="A1201:A1202"/>
    <mergeCell ref="B1201:B1202"/>
    <mergeCell ref="C1201:C1202"/>
    <mergeCell ref="E1201:E1202"/>
    <mergeCell ref="F1201:F1202"/>
    <mergeCell ref="G1201:G1202"/>
    <mergeCell ref="H1201:H1202"/>
    <mergeCell ref="I1201:I1202"/>
    <mergeCell ref="J1201:J1202"/>
    <mergeCell ref="O1201:O1202"/>
    <mergeCell ref="Q1201:Q1202"/>
    <mergeCell ref="R1201:R1202"/>
    <mergeCell ref="S1201:S1202"/>
    <mergeCell ref="T1201:T1202"/>
    <mergeCell ref="U1201:U1202"/>
    <mergeCell ref="W1201:W1202"/>
    <mergeCell ref="A1203:A1204"/>
    <mergeCell ref="B1203:B1204"/>
    <mergeCell ref="C1203:C1204"/>
    <mergeCell ref="E1203:E1204"/>
    <mergeCell ref="F1203:F1204"/>
    <mergeCell ref="G1203:G1204"/>
    <mergeCell ref="H1203:H1204"/>
    <mergeCell ref="I1203:I1204"/>
    <mergeCell ref="J1203:J1204"/>
    <mergeCell ref="O1203:O1204"/>
    <mergeCell ref="Q1203:Q1204"/>
    <mergeCell ref="R1203:R1204"/>
    <mergeCell ref="S1203:S1204"/>
    <mergeCell ref="T1203:T1204"/>
    <mergeCell ref="U1203:U1204"/>
    <mergeCell ref="W1203:W1204"/>
    <mergeCell ref="A1197:A1198"/>
    <mergeCell ref="B1197:B1198"/>
    <mergeCell ref="C1197:C1198"/>
    <mergeCell ref="E1197:E1198"/>
    <mergeCell ref="F1197:F1198"/>
    <mergeCell ref="G1197:G1198"/>
    <mergeCell ref="H1197:H1198"/>
    <mergeCell ref="I1197:I1198"/>
    <mergeCell ref="J1197:J1198"/>
    <mergeCell ref="Q1197:Q1198"/>
    <mergeCell ref="R1197:R1198"/>
    <mergeCell ref="S1197:S1198"/>
    <mergeCell ref="T1197:T1198"/>
    <mergeCell ref="U1197:U1198"/>
    <mergeCell ref="W1197:W1198"/>
    <mergeCell ref="A1199:A1200"/>
    <mergeCell ref="B1199:B1200"/>
    <mergeCell ref="C1199:C1200"/>
    <mergeCell ref="E1199:E1200"/>
    <mergeCell ref="F1199:F1200"/>
    <mergeCell ref="G1199:G1200"/>
    <mergeCell ref="H1199:H1200"/>
    <mergeCell ref="I1199:I1200"/>
    <mergeCell ref="J1199:J1200"/>
    <mergeCell ref="O1199:O1200"/>
    <mergeCell ref="Q1199:Q1200"/>
    <mergeCell ref="R1199:R1200"/>
    <mergeCell ref="S1199:S1200"/>
    <mergeCell ref="T1199:T1200"/>
    <mergeCell ref="U1199:U1200"/>
    <mergeCell ref="W1199:W1200"/>
    <mergeCell ref="D1201:D1202"/>
    <mergeCell ref="A1209:A1210"/>
    <mergeCell ref="B1209:B1210"/>
    <mergeCell ref="C1209:C1210"/>
    <mergeCell ref="E1209:E1210"/>
    <mergeCell ref="F1209:F1210"/>
    <mergeCell ref="G1209:G1210"/>
    <mergeCell ref="H1209:H1210"/>
    <mergeCell ref="I1209:I1210"/>
    <mergeCell ref="J1209:J1210"/>
    <mergeCell ref="O1209:O1210"/>
    <mergeCell ref="Q1209:Q1210"/>
    <mergeCell ref="R1209:R1210"/>
    <mergeCell ref="S1209:S1210"/>
    <mergeCell ref="T1209:T1210"/>
    <mergeCell ref="U1209:U1210"/>
    <mergeCell ref="W1209:W1210"/>
    <mergeCell ref="A1211:A1212"/>
    <mergeCell ref="B1211:B1212"/>
    <mergeCell ref="C1211:C1212"/>
    <mergeCell ref="E1211:E1212"/>
    <mergeCell ref="F1211:F1212"/>
    <mergeCell ref="G1211:G1212"/>
    <mergeCell ref="H1211:H1212"/>
    <mergeCell ref="I1211:I1212"/>
    <mergeCell ref="J1211:J1212"/>
    <mergeCell ref="O1211:O1212"/>
    <mergeCell ref="Q1211:Q1212"/>
    <mergeCell ref="R1211:R1212"/>
    <mergeCell ref="S1211:S1212"/>
    <mergeCell ref="T1211:T1212"/>
    <mergeCell ref="U1211:U1212"/>
    <mergeCell ref="W1211:W1212"/>
    <mergeCell ref="A1205:A1206"/>
    <mergeCell ref="B1205:B1206"/>
    <mergeCell ref="C1205:C1206"/>
    <mergeCell ref="E1205:E1206"/>
    <mergeCell ref="F1205:F1206"/>
    <mergeCell ref="G1205:G1206"/>
    <mergeCell ref="H1205:H1206"/>
    <mergeCell ref="I1205:I1206"/>
    <mergeCell ref="J1205:J1206"/>
    <mergeCell ref="O1205:O1206"/>
    <mergeCell ref="Q1205:Q1206"/>
    <mergeCell ref="R1205:R1206"/>
    <mergeCell ref="S1205:S1206"/>
    <mergeCell ref="T1205:T1206"/>
    <mergeCell ref="U1205:U1206"/>
    <mergeCell ref="A1207:A1208"/>
    <mergeCell ref="B1207:B1208"/>
    <mergeCell ref="C1207:C1208"/>
    <mergeCell ref="E1207:E1208"/>
    <mergeCell ref="F1207:F1208"/>
    <mergeCell ref="G1207:G1208"/>
    <mergeCell ref="H1207:H1208"/>
    <mergeCell ref="I1207:I1208"/>
    <mergeCell ref="J1207:J1208"/>
    <mergeCell ref="O1207:O1208"/>
    <mergeCell ref="Q1207:Q1208"/>
    <mergeCell ref="R1207:R1208"/>
    <mergeCell ref="S1207:S1208"/>
    <mergeCell ref="T1207:T1208"/>
    <mergeCell ref="U1207:U1208"/>
    <mergeCell ref="W1207:W1208"/>
    <mergeCell ref="A1217:A1218"/>
    <mergeCell ref="B1217:B1218"/>
    <mergeCell ref="C1217:C1218"/>
    <mergeCell ref="E1217:E1218"/>
    <mergeCell ref="F1217:F1218"/>
    <mergeCell ref="G1217:G1218"/>
    <mergeCell ref="H1217:H1218"/>
    <mergeCell ref="I1217:I1218"/>
    <mergeCell ref="J1217:J1218"/>
    <mergeCell ref="O1217:O1218"/>
    <mergeCell ref="Q1217:Q1218"/>
    <mergeCell ref="R1217:R1218"/>
    <mergeCell ref="S1217:S1218"/>
    <mergeCell ref="T1217:T1218"/>
    <mergeCell ref="U1217:U1218"/>
    <mergeCell ref="W1217:W1218"/>
    <mergeCell ref="A1219:A1220"/>
    <mergeCell ref="B1219:B1220"/>
    <mergeCell ref="C1219:C1220"/>
    <mergeCell ref="E1219:E1220"/>
    <mergeCell ref="F1219:F1220"/>
    <mergeCell ref="G1219:G1220"/>
    <mergeCell ref="H1219:H1220"/>
    <mergeCell ref="I1219:I1220"/>
    <mergeCell ref="J1219:J1220"/>
    <mergeCell ref="O1219:O1220"/>
    <mergeCell ref="Q1219:Q1220"/>
    <mergeCell ref="R1219:R1220"/>
    <mergeCell ref="S1219:S1220"/>
    <mergeCell ref="T1219:T1220"/>
    <mergeCell ref="U1219:U1220"/>
    <mergeCell ref="W1219:W1220"/>
    <mergeCell ref="A1213:A1214"/>
    <mergeCell ref="B1213:B1214"/>
    <mergeCell ref="C1213:C1214"/>
    <mergeCell ref="E1213:E1214"/>
    <mergeCell ref="F1213:F1214"/>
    <mergeCell ref="G1213:G1214"/>
    <mergeCell ref="H1213:H1214"/>
    <mergeCell ref="I1213:I1214"/>
    <mergeCell ref="J1213:J1214"/>
    <mergeCell ref="O1213:O1214"/>
    <mergeCell ref="Q1213:Q1214"/>
    <mergeCell ref="R1213:R1214"/>
    <mergeCell ref="S1213:S1214"/>
    <mergeCell ref="T1213:T1214"/>
    <mergeCell ref="U1213:U1214"/>
    <mergeCell ref="A1215:A1216"/>
    <mergeCell ref="B1215:B1216"/>
    <mergeCell ref="C1215:C1216"/>
    <mergeCell ref="E1215:E1216"/>
    <mergeCell ref="F1215:F1216"/>
    <mergeCell ref="G1215:G1216"/>
    <mergeCell ref="H1215:H1216"/>
    <mergeCell ref="I1215:I1216"/>
    <mergeCell ref="J1215:J1216"/>
    <mergeCell ref="O1215:O1216"/>
    <mergeCell ref="Q1215:Q1216"/>
    <mergeCell ref="R1215:R1216"/>
    <mergeCell ref="S1215:S1216"/>
    <mergeCell ref="T1215:T1216"/>
    <mergeCell ref="U1215:U1216"/>
    <mergeCell ref="W1215:W1216"/>
    <mergeCell ref="A1301:A1302"/>
    <mergeCell ref="B1301:B1302"/>
    <mergeCell ref="C1301:C1302"/>
    <mergeCell ref="E1301:E1302"/>
    <mergeCell ref="F1301:F1302"/>
    <mergeCell ref="G1301:G1302"/>
    <mergeCell ref="H1301:H1302"/>
    <mergeCell ref="I1301:I1302"/>
    <mergeCell ref="J1301:J1302"/>
    <mergeCell ref="O1301:O1302"/>
    <mergeCell ref="Q1301:Q1302"/>
    <mergeCell ref="R1301:R1302"/>
    <mergeCell ref="S1301:S1302"/>
    <mergeCell ref="T1301:T1302"/>
    <mergeCell ref="U1301:U1302"/>
    <mergeCell ref="W1301:W1302"/>
    <mergeCell ref="A1303:A1304"/>
    <mergeCell ref="B1303:B1304"/>
    <mergeCell ref="C1303:C1304"/>
    <mergeCell ref="E1303:E1304"/>
    <mergeCell ref="F1303:F1304"/>
    <mergeCell ref="G1303:G1304"/>
    <mergeCell ref="H1303:H1304"/>
    <mergeCell ref="I1303:I1304"/>
    <mergeCell ref="J1303:J1304"/>
    <mergeCell ref="O1303:O1304"/>
    <mergeCell ref="Q1303:Q1304"/>
    <mergeCell ref="R1303:R1304"/>
    <mergeCell ref="S1303:S1304"/>
    <mergeCell ref="T1303:T1304"/>
    <mergeCell ref="U1303:U1304"/>
    <mergeCell ref="W1303:W1304"/>
    <mergeCell ref="A1297:A1298"/>
    <mergeCell ref="B1297:B1298"/>
    <mergeCell ref="C1297:C1298"/>
    <mergeCell ref="E1297:E1298"/>
    <mergeCell ref="F1297:F1298"/>
    <mergeCell ref="G1297:G1298"/>
    <mergeCell ref="H1297:H1298"/>
    <mergeCell ref="I1297:I1298"/>
    <mergeCell ref="J1297:J1298"/>
    <mergeCell ref="O1297:O1298"/>
    <mergeCell ref="Q1297:Q1298"/>
    <mergeCell ref="R1297:R1298"/>
    <mergeCell ref="S1297:S1298"/>
    <mergeCell ref="T1297:T1298"/>
    <mergeCell ref="U1297:U1298"/>
    <mergeCell ref="W1297:W1298"/>
    <mergeCell ref="A1299:A1300"/>
    <mergeCell ref="B1299:B1300"/>
    <mergeCell ref="C1299:C1300"/>
    <mergeCell ref="E1299:E1300"/>
    <mergeCell ref="F1299:F1300"/>
    <mergeCell ref="G1299:G1300"/>
    <mergeCell ref="H1299:H1300"/>
    <mergeCell ref="I1299:I1300"/>
    <mergeCell ref="J1299:J1300"/>
    <mergeCell ref="O1299:O1300"/>
    <mergeCell ref="Q1299:Q1300"/>
    <mergeCell ref="R1299:R1300"/>
    <mergeCell ref="S1299:S1300"/>
    <mergeCell ref="T1299:T1300"/>
    <mergeCell ref="U1299:U1300"/>
    <mergeCell ref="W1299:W1300"/>
    <mergeCell ref="A1309:A1310"/>
    <mergeCell ref="B1309:B1310"/>
    <mergeCell ref="C1309:C1310"/>
    <mergeCell ref="E1309:E1310"/>
    <mergeCell ref="F1309:F1310"/>
    <mergeCell ref="G1309:G1310"/>
    <mergeCell ref="H1309:H1310"/>
    <mergeCell ref="I1309:I1310"/>
    <mergeCell ref="J1309:J1310"/>
    <mergeCell ref="O1309:O1310"/>
    <mergeCell ref="Q1309:Q1310"/>
    <mergeCell ref="R1309:R1310"/>
    <mergeCell ref="S1309:S1310"/>
    <mergeCell ref="T1309:T1310"/>
    <mergeCell ref="U1309:U1310"/>
    <mergeCell ref="W1309:W1310"/>
    <mergeCell ref="A1311:A1312"/>
    <mergeCell ref="B1311:B1312"/>
    <mergeCell ref="C1311:C1312"/>
    <mergeCell ref="E1311:E1312"/>
    <mergeCell ref="F1311:F1312"/>
    <mergeCell ref="G1311:G1312"/>
    <mergeCell ref="H1311:H1312"/>
    <mergeCell ref="I1311:I1312"/>
    <mergeCell ref="J1311:J1312"/>
    <mergeCell ref="O1311:O1312"/>
    <mergeCell ref="Q1311:Q1312"/>
    <mergeCell ref="R1311:R1312"/>
    <mergeCell ref="S1311:S1312"/>
    <mergeCell ref="T1311:T1312"/>
    <mergeCell ref="U1311:U1312"/>
    <mergeCell ref="W1311:W1312"/>
    <mergeCell ref="A1305:A1306"/>
    <mergeCell ref="B1305:B1306"/>
    <mergeCell ref="C1305:C1306"/>
    <mergeCell ref="E1305:E1306"/>
    <mergeCell ref="F1305:F1306"/>
    <mergeCell ref="G1305:G1306"/>
    <mergeCell ref="H1305:H1306"/>
    <mergeCell ref="I1305:I1306"/>
    <mergeCell ref="J1305:J1306"/>
    <mergeCell ref="O1305:O1306"/>
    <mergeCell ref="Q1305:Q1306"/>
    <mergeCell ref="R1305:R1306"/>
    <mergeCell ref="S1305:S1306"/>
    <mergeCell ref="T1305:T1306"/>
    <mergeCell ref="U1305:U1306"/>
    <mergeCell ref="W1305:W1306"/>
    <mergeCell ref="A1307:A1308"/>
    <mergeCell ref="B1307:B1308"/>
    <mergeCell ref="C1307:C1308"/>
    <mergeCell ref="E1307:E1308"/>
    <mergeCell ref="F1307:F1308"/>
    <mergeCell ref="G1307:G1308"/>
    <mergeCell ref="H1307:H1308"/>
    <mergeCell ref="I1307:I1308"/>
    <mergeCell ref="J1307:J1308"/>
    <mergeCell ref="O1307:O1308"/>
    <mergeCell ref="Q1307:Q1308"/>
    <mergeCell ref="R1307:R1308"/>
    <mergeCell ref="S1307:S1308"/>
    <mergeCell ref="T1307:T1308"/>
    <mergeCell ref="U1307:U1308"/>
    <mergeCell ref="W1307:W1308"/>
    <mergeCell ref="A1317:A1318"/>
    <mergeCell ref="B1317:B1318"/>
    <mergeCell ref="C1317:C1318"/>
    <mergeCell ref="E1317:E1318"/>
    <mergeCell ref="F1317:F1318"/>
    <mergeCell ref="G1317:G1318"/>
    <mergeCell ref="H1317:H1318"/>
    <mergeCell ref="I1317:I1318"/>
    <mergeCell ref="J1317:J1318"/>
    <mergeCell ref="O1317:O1318"/>
    <mergeCell ref="Q1317:Q1318"/>
    <mergeCell ref="R1317:R1318"/>
    <mergeCell ref="S1317:S1318"/>
    <mergeCell ref="T1317:T1318"/>
    <mergeCell ref="U1317:U1318"/>
    <mergeCell ref="W1317:W1318"/>
    <mergeCell ref="A1319:A1320"/>
    <mergeCell ref="B1319:B1320"/>
    <mergeCell ref="C1319:C1320"/>
    <mergeCell ref="E1319:E1320"/>
    <mergeCell ref="F1319:F1320"/>
    <mergeCell ref="G1319:G1320"/>
    <mergeCell ref="H1319:H1320"/>
    <mergeCell ref="I1319:I1320"/>
    <mergeCell ref="J1319:J1320"/>
    <mergeCell ref="O1319:O1320"/>
    <mergeCell ref="Q1319:Q1320"/>
    <mergeCell ref="R1319:R1320"/>
    <mergeCell ref="S1319:S1320"/>
    <mergeCell ref="T1319:T1320"/>
    <mergeCell ref="U1319:U1320"/>
    <mergeCell ref="W1319:W1320"/>
    <mergeCell ref="A1313:A1314"/>
    <mergeCell ref="B1313:B1314"/>
    <mergeCell ref="C1313:C1314"/>
    <mergeCell ref="E1313:E1314"/>
    <mergeCell ref="F1313:F1314"/>
    <mergeCell ref="G1313:G1314"/>
    <mergeCell ref="H1313:H1314"/>
    <mergeCell ref="I1313:I1314"/>
    <mergeCell ref="J1313:J1314"/>
    <mergeCell ref="O1313:O1314"/>
    <mergeCell ref="Q1313:Q1314"/>
    <mergeCell ref="R1313:R1314"/>
    <mergeCell ref="S1313:S1314"/>
    <mergeCell ref="T1313:T1314"/>
    <mergeCell ref="U1313:U1314"/>
    <mergeCell ref="W1313:W1314"/>
    <mergeCell ref="A1315:A1316"/>
    <mergeCell ref="B1315:B1316"/>
    <mergeCell ref="C1315:C1316"/>
    <mergeCell ref="E1315:E1316"/>
    <mergeCell ref="F1315:F1316"/>
    <mergeCell ref="G1315:G1316"/>
    <mergeCell ref="H1315:H1316"/>
    <mergeCell ref="I1315:I1316"/>
    <mergeCell ref="J1315:J1316"/>
    <mergeCell ref="O1315:O1316"/>
    <mergeCell ref="Q1315:Q1316"/>
    <mergeCell ref="R1315:R1316"/>
    <mergeCell ref="S1315:S1316"/>
    <mergeCell ref="T1315:T1316"/>
    <mergeCell ref="U1315:U1316"/>
    <mergeCell ref="W1315:W1316"/>
    <mergeCell ref="A1325:A1326"/>
    <mergeCell ref="B1325:B1326"/>
    <mergeCell ref="C1325:C1326"/>
    <mergeCell ref="E1325:E1326"/>
    <mergeCell ref="F1325:F1326"/>
    <mergeCell ref="G1325:G1326"/>
    <mergeCell ref="H1325:H1326"/>
    <mergeCell ref="I1325:I1326"/>
    <mergeCell ref="J1325:J1326"/>
    <mergeCell ref="O1325:O1326"/>
    <mergeCell ref="Q1325:Q1326"/>
    <mergeCell ref="R1325:R1326"/>
    <mergeCell ref="S1325:S1326"/>
    <mergeCell ref="T1325:T1326"/>
    <mergeCell ref="U1325:U1326"/>
    <mergeCell ref="W1325:W1326"/>
    <mergeCell ref="A1327:A1328"/>
    <mergeCell ref="B1327:B1328"/>
    <mergeCell ref="C1327:C1328"/>
    <mergeCell ref="E1327:E1328"/>
    <mergeCell ref="F1327:F1328"/>
    <mergeCell ref="G1327:G1328"/>
    <mergeCell ref="H1327:H1328"/>
    <mergeCell ref="I1327:I1328"/>
    <mergeCell ref="J1327:J1328"/>
    <mergeCell ref="O1327:O1328"/>
    <mergeCell ref="Q1327:Q1328"/>
    <mergeCell ref="R1327:R1328"/>
    <mergeCell ref="S1327:S1328"/>
    <mergeCell ref="T1327:T1328"/>
    <mergeCell ref="U1327:U1328"/>
    <mergeCell ref="W1327:W1328"/>
    <mergeCell ref="A1321:A1322"/>
    <mergeCell ref="B1321:B1322"/>
    <mergeCell ref="C1321:C1322"/>
    <mergeCell ref="E1321:E1322"/>
    <mergeCell ref="F1321:F1322"/>
    <mergeCell ref="G1321:G1322"/>
    <mergeCell ref="H1321:H1322"/>
    <mergeCell ref="I1321:I1322"/>
    <mergeCell ref="J1321:J1322"/>
    <mergeCell ref="O1321:O1322"/>
    <mergeCell ref="Q1321:Q1322"/>
    <mergeCell ref="R1321:R1322"/>
    <mergeCell ref="S1321:S1322"/>
    <mergeCell ref="T1321:T1322"/>
    <mergeCell ref="U1321:U1322"/>
    <mergeCell ref="W1321:W1322"/>
    <mergeCell ref="A1323:A1324"/>
    <mergeCell ref="B1323:B1324"/>
    <mergeCell ref="C1323:C1324"/>
    <mergeCell ref="E1323:E1324"/>
    <mergeCell ref="F1323:F1324"/>
    <mergeCell ref="G1323:G1324"/>
    <mergeCell ref="H1323:H1324"/>
    <mergeCell ref="I1323:I1324"/>
    <mergeCell ref="J1323:J1324"/>
    <mergeCell ref="O1323:O1324"/>
    <mergeCell ref="Q1323:Q1324"/>
    <mergeCell ref="R1323:R1324"/>
    <mergeCell ref="S1323:S1324"/>
    <mergeCell ref="T1323:T1324"/>
    <mergeCell ref="U1323:U1324"/>
    <mergeCell ref="W1323:W1324"/>
    <mergeCell ref="A1333:A1334"/>
    <mergeCell ref="B1333:B1334"/>
    <mergeCell ref="C1333:C1334"/>
    <mergeCell ref="E1333:E1334"/>
    <mergeCell ref="F1333:F1334"/>
    <mergeCell ref="G1333:G1334"/>
    <mergeCell ref="H1333:H1334"/>
    <mergeCell ref="I1333:I1334"/>
    <mergeCell ref="J1333:J1334"/>
    <mergeCell ref="O1333:O1334"/>
    <mergeCell ref="Q1333:Q1334"/>
    <mergeCell ref="R1333:R1334"/>
    <mergeCell ref="S1333:S1334"/>
    <mergeCell ref="T1333:T1334"/>
    <mergeCell ref="U1333:U1334"/>
    <mergeCell ref="W1333:W1334"/>
    <mergeCell ref="A1335:A1336"/>
    <mergeCell ref="B1335:B1336"/>
    <mergeCell ref="C1335:C1336"/>
    <mergeCell ref="E1335:E1336"/>
    <mergeCell ref="F1335:F1336"/>
    <mergeCell ref="G1335:G1336"/>
    <mergeCell ref="H1335:H1336"/>
    <mergeCell ref="I1335:I1336"/>
    <mergeCell ref="J1335:J1336"/>
    <mergeCell ref="O1335:O1336"/>
    <mergeCell ref="Q1335:Q1336"/>
    <mergeCell ref="R1335:R1336"/>
    <mergeCell ref="S1335:S1336"/>
    <mergeCell ref="T1335:T1336"/>
    <mergeCell ref="U1335:U1336"/>
    <mergeCell ref="W1335:W1336"/>
    <mergeCell ref="A1329:A1330"/>
    <mergeCell ref="B1329:B1330"/>
    <mergeCell ref="C1329:C1330"/>
    <mergeCell ref="E1329:E1330"/>
    <mergeCell ref="F1329:F1330"/>
    <mergeCell ref="G1329:G1330"/>
    <mergeCell ref="H1329:H1330"/>
    <mergeCell ref="I1329:I1330"/>
    <mergeCell ref="J1329:J1330"/>
    <mergeCell ref="O1329:O1330"/>
    <mergeCell ref="Q1329:Q1330"/>
    <mergeCell ref="R1329:R1330"/>
    <mergeCell ref="S1329:S1330"/>
    <mergeCell ref="T1329:T1330"/>
    <mergeCell ref="U1329:U1330"/>
    <mergeCell ref="W1329:W1330"/>
    <mergeCell ref="A1331:A1332"/>
    <mergeCell ref="B1331:B1332"/>
    <mergeCell ref="C1331:C1332"/>
    <mergeCell ref="E1331:E1332"/>
    <mergeCell ref="F1331:F1332"/>
    <mergeCell ref="G1331:G1332"/>
    <mergeCell ref="H1331:H1332"/>
    <mergeCell ref="I1331:I1332"/>
    <mergeCell ref="J1331:J1332"/>
    <mergeCell ref="O1331:O1332"/>
    <mergeCell ref="Q1331:Q1332"/>
    <mergeCell ref="R1331:R1332"/>
    <mergeCell ref="S1331:S1332"/>
    <mergeCell ref="T1331:T1332"/>
    <mergeCell ref="U1331:U1332"/>
    <mergeCell ref="W1331:W1332"/>
    <mergeCell ref="A1341:A1342"/>
    <mergeCell ref="B1341:B1342"/>
    <mergeCell ref="C1341:C1342"/>
    <mergeCell ref="E1341:E1342"/>
    <mergeCell ref="F1341:F1342"/>
    <mergeCell ref="G1341:G1342"/>
    <mergeCell ref="H1341:H1342"/>
    <mergeCell ref="I1341:I1342"/>
    <mergeCell ref="J1341:J1342"/>
    <mergeCell ref="O1341:O1342"/>
    <mergeCell ref="Q1341:Q1342"/>
    <mergeCell ref="R1341:R1342"/>
    <mergeCell ref="S1341:S1342"/>
    <mergeCell ref="T1341:T1342"/>
    <mergeCell ref="U1341:U1342"/>
    <mergeCell ref="W1341:W1342"/>
    <mergeCell ref="A1343:A1344"/>
    <mergeCell ref="B1343:B1344"/>
    <mergeCell ref="C1343:C1344"/>
    <mergeCell ref="E1343:E1344"/>
    <mergeCell ref="F1343:F1344"/>
    <mergeCell ref="G1343:G1344"/>
    <mergeCell ref="H1343:H1344"/>
    <mergeCell ref="I1343:I1344"/>
    <mergeCell ref="J1343:J1344"/>
    <mergeCell ref="O1343:O1344"/>
    <mergeCell ref="Q1343:Q1344"/>
    <mergeCell ref="R1343:R1344"/>
    <mergeCell ref="S1343:S1344"/>
    <mergeCell ref="T1343:T1344"/>
    <mergeCell ref="U1343:U1344"/>
    <mergeCell ref="W1343:W1344"/>
    <mergeCell ref="A1337:A1338"/>
    <mergeCell ref="B1337:B1338"/>
    <mergeCell ref="C1337:C1338"/>
    <mergeCell ref="E1337:E1338"/>
    <mergeCell ref="F1337:F1338"/>
    <mergeCell ref="G1337:G1338"/>
    <mergeCell ref="H1337:H1338"/>
    <mergeCell ref="I1337:I1338"/>
    <mergeCell ref="J1337:J1338"/>
    <mergeCell ref="O1337:O1338"/>
    <mergeCell ref="Q1337:Q1338"/>
    <mergeCell ref="R1337:R1338"/>
    <mergeCell ref="S1337:S1338"/>
    <mergeCell ref="T1337:T1338"/>
    <mergeCell ref="U1337:U1338"/>
    <mergeCell ref="W1337:W1338"/>
    <mergeCell ref="A1339:A1340"/>
    <mergeCell ref="B1339:B1340"/>
    <mergeCell ref="C1339:C1340"/>
    <mergeCell ref="E1339:E1340"/>
    <mergeCell ref="F1339:F1340"/>
    <mergeCell ref="G1339:G1340"/>
    <mergeCell ref="H1339:H1340"/>
    <mergeCell ref="I1339:I1340"/>
    <mergeCell ref="J1339:J1340"/>
    <mergeCell ref="O1339:O1340"/>
    <mergeCell ref="Q1339:Q1340"/>
    <mergeCell ref="R1339:R1340"/>
    <mergeCell ref="S1339:S1340"/>
    <mergeCell ref="T1339:T1340"/>
    <mergeCell ref="U1339:U1340"/>
    <mergeCell ref="W1339:W1340"/>
    <mergeCell ref="A1349:A1350"/>
    <mergeCell ref="B1349:B1350"/>
    <mergeCell ref="C1349:C1350"/>
    <mergeCell ref="E1349:E1350"/>
    <mergeCell ref="F1349:F1350"/>
    <mergeCell ref="G1349:G1350"/>
    <mergeCell ref="H1349:H1350"/>
    <mergeCell ref="I1349:I1350"/>
    <mergeCell ref="J1349:J1350"/>
    <mergeCell ref="O1349:O1350"/>
    <mergeCell ref="Q1349:Q1350"/>
    <mergeCell ref="R1349:R1350"/>
    <mergeCell ref="S1349:S1350"/>
    <mergeCell ref="T1349:T1350"/>
    <mergeCell ref="U1349:U1350"/>
    <mergeCell ref="W1349:W1350"/>
    <mergeCell ref="A1351:A1352"/>
    <mergeCell ref="B1351:B1352"/>
    <mergeCell ref="C1351:C1352"/>
    <mergeCell ref="E1351:E1352"/>
    <mergeCell ref="F1351:F1352"/>
    <mergeCell ref="G1351:G1352"/>
    <mergeCell ref="H1351:H1352"/>
    <mergeCell ref="I1351:I1352"/>
    <mergeCell ref="J1351:J1352"/>
    <mergeCell ref="O1351:O1352"/>
    <mergeCell ref="Q1351:Q1352"/>
    <mergeCell ref="R1351:R1352"/>
    <mergeCell ref="S1351:S1352"/>
    <mergeCell ref="T1351:T1352"/>
    <mergeCell ref="U1351:U1352"/>
    <mergeCell ref="W1351:W1352"/>
    <mergeCell ref="A1345:A1346"/>
    <mergeCell ref="B1345:B1346"/>
    <mergeCell ref="C1345:C1346"/>
    <mergeCell ref="E1345:E1346"/>
    <mergeCell ref="F1345:F1346"/>
    <mergeCell ref="G1345:G1346"/>
    <mergeCell ref="H1345:H1346"/>
    <mergeCell ref="I1345:I1346"/>
    <mergeCell ref="J1345:J1346"/>
    <mergeCell ref="O1345:O1346"/>
    <mergeCell ref="Q1345:Q1346"/>
    <mergeCell ref="R1345:R1346"/>
    <mergeCell ref="S1345:S1346"/>
    <mergeCell ref="T1345:T1346"/>
    <mergeCell ref="U1345:U1346"/>
    <mergeCell ref="W1345:W1346"/>
    <mergeCell ref="A1347:A1348"/>
    <mergeCell ref="B1347:B1348"/>
    <mergeCell ref="C1347:C1348"/>
    <mergeCell ref="E1347:E1348"/>
    <mergeCell ref="F1347:F1348"/>
    <mergeCell ref="G1347:G1348"/>
    <mergeCell ref="H1347:H1348"/>
    <mergeCell ref="I1347:I1348"/>
    <mergeCell ref="J1347:J1348"/>
    <mergeCell ref="O1347:O1348"/>
    <mergeCell ref="Q1347:Q1348"/>
    <mergeCell ref="R1347:R1348"/>
    <mergeCell ref="S1347:S1348"/>
    <mergeCell ref="T1347:T1348"/>
    <mergeCell ref="U1347:U1348"/>
    <mergeCell ref="W1347:W1348"/>
    <mergeCell ref="A1441:A1442"/>
    <mergeCell ref="B1441:B1442"/>
    <mergeCell ref="C1441:C1442"/>
    <mergeCell ref="E1441:E1442"/>
    <mergeCell ref="F1441:F1442"/>
    <mergeCell ref="G1441:G1442"/>
    <mergeCell ref="H1441:H1442"/>
    <mergeCell ref="I1441:I1442"/>
    <mergeCell ref="J1441:J1442"/>
    <mergeCell ref="O1441:O1442"/>
    <mergeCell ref="Q1441:Q1442"/>
    <mergeCell ref="R1441:R1442"/>
    <mergeCell ref="S1441:S1442"/>
    <mergeCell ref="T1441:T1442"/>
    <mergeCell ref="U1441:U1442"/>
    <mergeCell ref="W1441:W1442"/>
    <mergeCell ref="A1353:A1354"/>
    <mergeCell ref="B1353:B1354"/>
    <mergeCell ref="C1353:C1354"/>
    <mergeCell ref="E1353:E1354"/>
    <mergeCell ref="F1353:F1354"/>
    <mergeCell ref="G1353:G1354"/>
    <mergeCell ref="H1353:H1354"/>
    <mergeCell ref="I1353:I1354"/>
    <mergeCell ref="J1353:J1354"/>
    <mergeCell ref="O1353:O1354"/>
    <mergeCell ref="Q1353:Q1354"/>
    <mergeCell ref="R1353:R1354"/>
    <mergeCell ref="S1353:S1354"/>
    <mergeCell ref="T1353:T1354"/>
    <mergeCell ref="U1353:U1354"/>
    <mergeCell ref="W1353:W1354"/>
    <mergeCell ref="A1355:A1356"/>
    <mergeCell ref="B1355:B1356"/>
    <mergeCell ref="C1355:C1356"/>
    <mergeCell ref="E1355:E1356"/>
    <mergeCell ref="F1355:F1356"/>
    <mergeCell ref="G1355:G1356"/>
    <mergeCell ref="H1355:H1356"/>
    <mergeCell ref="I1355:I1356"/>
    <mergeCell ref="J1355:J1356"/>
    <mergeCell ref="O1355:O1356"/>
    <mergeCell ref="Q1355:Q1356"/>
    <mergeCell ref="R1355:R1356"/>
    <mergeCell ref="S1355:S1356"/>
    <mergeCell ref="T1355:T1356"/>
    <mergeCell ref="U1355:U1356"/>
    <mergeCell ref="W1355:W1356"/>
    <mergeCell ref="I1389:I1390"/>
    <mergeCell ref="J1389:J1390"/>
    <mergeCell ref="W1427:W1428"/>
    <mergeCell ref="W1425:W1426"/>
    <mergeCell ref="W1423:W1424"/>
    <mergeCell ref="W1421:W1422"/>
    <mergeCell ref="W1419:W1420"/>
    <mergeCell ref="S1429:S1430"/>
    <mergeCell ref="J1411:J1412"/>
    <mergeCell ref="R1429:R1430"/>
    <mergeCell ref="O1439:O1440"/>
    <mergeCell ref="Q1439:Q1440"/>
    <mergeCell ref="R1439:R1440"/>
    <mergeCell ref="S1439:S1440"/>
    <mergeCell ref="U1439:U1440"/>
    <mergeCell ref="V1387:V1388"/>
    <mergeCell ref="A1449:A1450"/>
    <mergeCell ref="B1449:B1450"/>
    <mergeCell ref="C1449:C1450"/>
    <mergeCell ref="E1449:E1450"/>
    <mergeCell ref="F1449:F1450"/>
    <mergeCell ref="G1449:G1450"/>
    <mergeCell ref="H1449:H1450"/>
    <mergeCell ref="I1449:I1450"/>
    <mergeCell ref="J1449:J1450"/>
    <mergeCell ref="O1449:O1450"/>
    <mergeCell ref="Q1449:Q1450"/>
    <mergeCell ref="R1449:R1450"/>
    <mergeCell ref="S1449:S1450"/>
    <mergeCell ref="T1449:T1450"/>
    <mergeCell ref="U1449:U1450"/>
    <mergeCell ref="W1449:W1450"/>
    <mergeCell ref="B1443:B1444"/>
    <mergeCell ref="C1443:C1444"/>
    <mergeCell ref="E1443:E1444"/>
    <mergeCell ref="F1443:F1444"/>
    <mergeCell ref="G1443:G1444"/>
    <mergeCell ref="H1443:H1444"/>
    <mergeCell ref="I1443:I1444"/>
    <mergeCell ref="J1443:J1444"/>
    <mergeCell ref="O1443:O1444"/>
    <mergeCell ref="Q1443:Q1444"/>
    <mergeCell ref="R1443:R1444"/>
    <mergeCell ref="S1443:S1444"/>
    <mergeCell ref="T1443:T1444"/>
    <mergeCell ref="U1443:U1444"/>
    <mergeCell ref="W1443:W1444"/>
    <mergeCell ref="A1445:A1446"/>
    <mergeCell ref="B1445:B1446"/>
    <mergeCell ref="C1445:C1446"/>
    <mergeCell ref="E1445:E1446"/>
    <mergeCell ref="F1445:F1446"/>
    <mergeCell ref="G1445:G1446"/>
    <mergeCell ref="H1445:H1446"/>
    <mergeCell ref="I1445:I1446"/>
    <mergeCell ref="J1445:J1446"/>
    <mergeCell ref="O1445:O1446"/>
    <mergeCell ref="Q1445:Q1446"/>
    <mergeCell ref="R1445:R1446"/>
    <mergeCell ref="S1445:S1446"/>
    <mergeCell ref="T1445:T1446"/>
    <mergeCell ref="U1445:U1446"/>
    <mergeCell ref="W1445:W1446"/>
    <mergeCell ref="A1447:A1448"/>
    <mergeCell ref="B1447:B1448"/>
    <mergeCell ref="C1447:C1448"/>
    <mergeCell ref="E1447:E1448"/>
    <mergeCell ref="F1447:F1448"/>
    <mergeCell ref="G1447:G1448"/>
    <mergeCell ref="H1447:H1448"/>
    <mergeCell ref="I1447:I1448"/>
    <mergeCell ref="J1447:J1448"/>
    <mergeCell ref="O1447:O1448"/>
    <mergeCell ref="Q1447:Q1448"/>
    <mergeCell ref="R1447:R1448"/>
    <mergeCell ref="S1447:S1448"/>
    <mergeCell ref="T1447:T1448"/>
    <mergeCell ref="U1447:U1448"/>
    <mergeCell ref="F1455:F1456"/>
    <mergeCell ref="G1455:G1456"/>
    <mergeCell ref="H1455:H1456"/>
    <mergeCell ref="I1455:I1456"/>
    <mergeCell ref="J1455:J1456"/>
    <mergeCell ref="O1455:O1456"/>
    <mergeCell ref="Q1455:Q1456"/>
    <mergeCell ref="R1455:R1456"/>
    <mergeCell ref="S1455:S1456"/>
    <mergeCell ref="T1455:T1456"/>
    <mergeCell ref="U1455:U1456"/>
    <mergeCell ref="W1455:W1456"/>
    <mergeCell ref="A1457:A1458"/>
    <mergeCell ref="B1457:B1458"/>
    <mergeCell ref="C1457:C1458"/>
    <mergeCell ref="E1457:E1458"/>
    <mergeCell ref="F1457:F1458"/>
    <mergeCell ref="G1457:G1458"/>
    <mergeCell ref="H1457:H1458"/>
    <mergeCell ref="I1457:I1458"/>
    <mergeCell ref="J1457:J1458"/>
    <mergeCell ref="O1457:O1458"/>
    <mergeCell ref="Q1457:Q1458"/>
    <mergeCell ref="R1457:R1458"/>
    <mergeCell ref="S1457:S1458"/>
    <mergeCell ref="T1457:T1458"/>
    <mergeCell ref="U1457:U1458"/>
    <mergeCell ref="W1457:W1458"/>
    <mergeCell ref="A1451:A1452"/>
    <mergeCell ref="B1451:B1452"/>
    <mergeCell ref="C1451:C1452"/>
    <mergeCell ref="E1451:E1452"/>
    <mergeCell ref="F1451:F1452"/>
    <mergeCell ref="G1451:G1452"/>
    <mergeCell ref="H1451:H1452"/>
    <mergeCell ref="I1451:I1452"/>
    <mergeCell ref="J1451:J1452"/>
    <mergeCell ref="O1451:O1452"/>
    <mergeCell ref="Q1451:Q1452"/>
    <mergeCell ref="R1451:R1452"/>
    <mergeCell ref="S1451:S1452"/>
    <mergeCell ref="T1451:T1452"/>
    <mergeCell ref="U1451:U1452"/>
    <mergeCell ref="W1451:W1452"/>
    <mergeCell ref="A1453:A1454"/>
    <mergeCell ref="B1453:B1454"/>
    <mergeCell ref="C1453:C1454"/>
    <mergeCell ref="E1453:E1454"/>
    <mergeCell ref="F1453:F1454"/>
    <mergeCell ref="G1453:G1454"/>
    <mergeCell ref="H1453:H1454"/>
    <mergeCell ref="I1453:I1454"/>
    <mergeCell ref="J1453:J1454"/>
    <mergeCell ref="O1453:O1454"/>
    <mergeCell ref="Q1453:Q1454"/>
    <mergeCell ref="R1453:R1454"/>
    <mergeCell ref="S1453:S1454"/>
    <mergeCell ref="T1453:T1454"/>
    <mergeCell ref="U1453:U1454"/>
    <mergeCell ref="W1453:W1454"/>
    <mergeCell ref="A1455:A1456"/>
    <mergeCell ref="B1455:B1456"/>
    <mergeCell ref="C1455:C1456"/>
    <mergeCell ref="E1455:E1456"/>
    <mergeCell ref="A1463:A1464"/>
    <mergeCell ref="B1463:B1464"/>
    <mergeCell ref="C1463:C1464"/>
    <mergeCell ref="E1463:E1464"/>
    <mergeCell ref="F1463:F1464"/>
    <mergeCell ref="G1463:G1464"/>
    <mergeCell ref="H1463:H1464"/>
    <mergeCell ref="I1463:I1464"/>
    <mergeCell ref="J1463:J1464"/>
    <mergeCell ref="O1463:O1464"/>
    <mergeCell ref="Q1463:Q1464"/>
    <mergeCell ref="R1463:R1464"/>
    <mergeCell ref="S1463:S1464"/>
    <mergeCell ref="T1463:T1464"/>
    <mergeCell ref="U1463:U1464"/>
    <mergeCell ref="W1463:W1464"/>
    <mergeCell ref="A1465:A1466"/>
    <mergeCell ref="B1465:B1466"/>
    <mergeCell ref="C1465:C1466"/>
    <mergeCell ref="E1465:E1466"/>
    <mergeCell ref="F1465:F1466"/>
    <mergeCell ref="G1465:G1466"/>
    <mergeCell ref="H1465:H1466"/>
    <mergeCell ref="I1465:I1466"/>
    <mergeCell ref="J1465:J1466"/>
    <mergeCell ref="O1465:O1466"/>
    <mergeCell ref="Q1465:Q1466"/>
    <mergeCell ref="R1465:R1466"/>
    <mergeCell ref="S1465:S1466"/>
    <mergeCell ref="T1465:T1466"/>
    <mergeCell ref="U1465:U1466"/>
    <mergeCell ref="W1465:W1466"/>
    <mergeCell ref="A1459:A1460"/>
    <mergeCell ref="B1459:B1460"/>
    <mergeCell ref="C1459:C1460"/>
    <mergeCell ref="E1459:E1460"/>
    <mergeCell ref="F1459:F1460"/>
    <mergeCell ref="G1459:G1460"/>
    <mergeCell ref="H1459:H1460"/>
    <mergeCell ref="I1459:I1460"/>
    <mergeCell ref="J1459:J1460"/>
    <mergeCell ref="O1459:O1460"/>
    <mergeCell ref="Q1459:Q1460"/>
    <mergeCell ref="R1459:R1460"/>
    <mergeCell ref="S1459:S1460"/>
    <mergeCell ref="T1459:T1460"/>
    <mergeCell ref="U1459:U1460"/>
    <mergeCell ref="A1461:A1462"/>
    <mergeCell ref="B1461:B1462"/>
    <mergeCell ref="C1461:C1462"/>
    <mergeCell ref="E1461:E1462"/>
    <mergeCell ref="F1461:F1462"/>
    <mergeCell ref="G1461:G1462"/>
    <mergeCell ref="H1461:H1462"/>
    <mergeCell ref="I1461:I1462"/>
    <mergeCell ref="J1461:J1462"/>
    <mergeCell ref="O1461:O1462"/>
    <mergeCell ref="Q1461:Q1462"/>
    <mergeCell ref="R1461:R1462"/>
    <mergeCell ref="S1461:S1462"/>
    <mergeCell ref="T1461:T1462"/>
    <mergeCell ref="U1461:U1462"/>
    <mergeCell ref="W1461:W1462"/>
    <mergeCell ref="A1471:A1472"/>
    <mergeCell ref="B1471:B1472"/>
    <mergeCell ref="C1471:C1472"/>
    <mergeCell ref="E1471:E1472"/>
    <mergeCell ref="F1471:F1472"/>
    <mergeCell ref="G1471:G1472"/>
    <mergeCell ref="H1471:H1472"/>
    <mergeCell ref="I1471:I1472"/>
    <mergeCell ref="J1471:J1472"/>
    <mergeCell ref="O1471:O1472"/>
    <mergeCell ref="Q1471:Q1472"/>
    <mergeCell ref="R1471:R1472"/>
    <mergeCell ref="S1471:S1472"/>
    <mergeCell ref="T1471:T1472"/>
    <mergeCell ref="U1471:U1472"/>
    <mergeCell ref="W1471:W1472"/>
    <mergeCell ref="A1473:A1474"/>
    <mergeCell ref="B1473:B1474"/>
    <mergeCell ref="C1473:C1474"/>
    <mergeCell ref="E1473:E1474"/>
    <mergeCell ref="F1473:F1474"/>
    <mergeCell ref="G1473:G1474"/>
    <mergeCell ref="H1473:H1474"/>
    <mergeCell ref="I1473:I1474"/>
    <mergeCell ref="J1473:J1474"/>
    <mergeCell ref="O1473:O1474"/>
    <mergeCell ref="Q1473:Q1474"/>
    <mergeCell ref="R1473:R1474"/>
    <mergeCell ref="S1473:S1474"/>
    <mergeCell ref="T1473:T1474"/>
    <mergeCell ref="U1473:U1474"/>
    <mergeCell ref="W1473:W1474"/>
    <mergeCell ref="A1467:A1468"/>
    <mergeCell ref="B1467:B1468"/>
    <mergeCell ref="C1467:C1468"/>
    <mergeCell ref="E1467:E1468"/>
    <mergeCell ref="F1467:F1468"/>
    <mergeCell ref="G1467:G1468"/>
    <mergeCell ref="H1467:H1468"/>
    <mergeCell ref="I1467:I1468"/>
    <mergeCell ref="J1467:J1468"/>
    <mergeCell ref="O1467:O1468"/>
    <mergeCell ref="Q1467:Q1468"/>
    <mergeCell ref="R1467:R1468"/>
    <mergeCell ref="S1467:S1468"/>
    <mergeCell ref="T1467:T1468"/>
    <mergeCell ref="U1467:U1468"/>
    <mergeCell ref="W1467:W1468"/>
    <mergeCell ref="A1469:A1470"/>
    <mergeCell ref="B1469:B1470"/>
    <mergeCell ref="C1469:C1470"/>
    <mergeCell ref="E1469:E1470"/>
    <mergeCell ref="F1469:F1470"/>
    <mergeCell ref="G1469:G1470"/>
    <mergeCell ref="H1469:H1470"/>
    <mergeCell ref="I1469:I1470"/>
    <mergeCell ref="J1469:J1470"/>
    <mergeCell ref="O1469:O1470"/>
    <mergeCell ref="Q1469:Q1470"/>
    <mergeCell ref="R1469:R1470"/>
    <mergeCell ref="S1469:S1470"/>
    <mergeCell ref="T1469:T1470"/>
    <mergeCell ref="U1469:U1470"/>
    <mergeCell ref="W1469:W1470"/>
    <mergeCell ref="A1479:A1480"/>
    <mergeCell ref="B1479:B1480"/>
    <mergeCell ref="C1479:C1480"/>
    <mergeCell ref="E1479:E1480"/>
    <mergeCell ref="F1479:F1480"/>
    <mergeCell ref="G1479:G1480"/>
    <mergeCell ref="H1479:H1480"/>
    <mergeCell ref="I1479:I1480"/>
    <mergeCell ref="J1479:J1480"/>
    <mergeCell ref="O1479:O1480"/>
    <mergeCell ref="Q1479:Q1480"/>
    <mergeCell ref="R1479:R1480"/>
    <mergeCell ref="S1479:S1480"/>
    <mergeCell ref="T1479:T1480"/>
    <mergeCell ref="U1479:U1480"/>
    <mergeCell ref="W1479:W1480"/>
    <mergeCell ref="A1481:A1482"/>
    <mergeCell ref="B1481:B1482"/>
    <mergeCell ref="C1481:C1482"/>
    <mergeCell ref="E1481:E1482"/>
    <mergeCell ref="F1481:F1482"/>
    <mergeCell ref="G1481:G1482"/>
    <mergeCell ref="H1481:H1482"/>
    <mergeCell ref="I1481:I1482"/>
    <mergeCell ref="J1481:J1482"/>
    <mergeCell ref="O1481:O1482"/>
    <mergeCell ref="Q1481:Q1482"/>
    <mergeCell ref="R1481:R1482"/>
    <mergeCell ref="S1481:S1482"/>
    <mergeCell ref="T1481:T1482"/>
    <mergeCell ref="U1481:U1482"/>
    <mergeCell ref="W1481:W1482"/>
    <mergeCell ref="A1475:A1476"/>
    <mergeCell ref="B1475:B1476"/>
    <mergeCell ref="C1475:C1476"/>
    <mergeCell ref="E1475:E1476"/>
    <mergeCell ref="F1475:F1476"/>
    <mergeCell ref="G1475:G1476"/>
    <mergeCell ref="H1475:H1476"/>
    <mergeCell ref="I1475:I1476"/>
    <mergeCell ref="J1475:J1476"/>
    <mergeCell ref="O1475:O1476"/>
    <mergeCell ref="Q1475:Q1476"/>
    <mergeCell ref="R1475:R1476"/>
    <mergeCell ref="S1475:S1476"/>
    <mergeCell ref="T1475:T1476"/>
    <mergeCell ref="U1475:U1476"/>
    <mergeCell ref="W1475:W1476"/>
    <mergeCell ref="A1477:A1478"/>
    <mergeCell ref="B1477:B1478"/>
    <mergeCell ref="C1477:C1478"/>
    <mergeCell ref="E1477:E1478"/>
    <mergeCell ref="F1477:F1478"/>
    <mergeCell ref="G1477:G1478"/>
    <mergeCell ref="H1477:H1478"/>
    <mergeCell ref="I1477:I1478"/>
    <mergeCell ref="J1477:J1478"/>
    <mergeCell ref="O1477:O1478"/>
    <mergeCell ref="Q1477:Q1478"/>
    <mergeCell ref="R1477:R1478"/>
    <mergeCell ref="S1477:S1478"/>
    <mergeCell ref="T1477:T1478"/>
    <mergeCell ref="U1477:U1478"/>
    <mergeCell ref="W1477:W1478"/>
    <mergeCell ref="A1487:A1488"/>
    <mergeCell ref="B1487:B1488"/>
    <mergeCell ref="C1487:C1488"/>
    <mergeCell ref="E1487:E1488"/>
    <mergeCell ref="F1487:F1488"/>
    <mergeCell ref="G1487:G1488"/>
    <mergeCell ref="H1487:H1488"/>
    <mergeCell ref="I1487:I1488"/>
    <mergeCell ref="J1487:J1488"/>
    <mergeCell ref="O1487:O1488"/>
    <mergeCell ref="Q1487:Q1488"/>
    <mergeCell ref="R1487:R1488"/>
    <mergeCell ref="S1487:S1488"/>
    <mergeCell ref="T1487:T1488"/>
    <mergeCell ref="U1487:U1488"/>
    <mergeCell ref="A1489:A1490"/>
    <mergeCell ref="B1489:B1490"/>
    <mergeCell ref="C1489:C1490"/>
    <mergeCell ref="E1489:E1490"/>
    <mergeCell ref="F1489:F1490"/>
    <mergeCell ref="G1489:G1490"/>
    <mergeCell ref="H1489:H1490"/>
    <mergeCell ref="I1489:I1490"/>
    <mergeCell ref="J1489:J1490"/>
    <mergeCell ref="O1489:O1490"/>
    <mergeCell ref="Q1489:Q1490"/>
    <mergeCell ref="R1489:R1490"/>
    <mergeCell ref="S1489:S1490"/>
    <mergeCell ref="T1489:T1490"/>
    <mergeCell ref="U1489:U1490"/>
    <mergeCell ref="W1489:W1490"/>
    <mergeCell ref="A1483:A1484"/>
    <mergeCell ref="B1483:B1484"/>
    <mergeCell ref="C1483:C1484"/>
    <mergeCell ref="E1483:E1484"/>
    <mergeCell ref="F1483:F1484"/>
    <mergeCell ref="G1483:G1484"/>
    <mergeCell ref="H1483:H1484"/>
    <mergeCell ref="I1483:I1484"/>
    <mergeCell ref="J1483:J1484"/>
    <mergeCell ref="O1483:O1484"/>
    <mergeCell ref="Q1483:Q1484"/>
    <mergeCell ref="R1483:R1484"/>
    <mergeCell ref="S1483:S1484"/>
    <mergeCell ref="T1483:T1484"/>
    <mergeCell ref="U1483:U1484"/>
    <mergeCell ref="W1483:W1484"/>
    <mergeCell ref="A1485:A1486"/>
    <mergeCell ref="B1485:B1486"/>
    <mergeCell ref="C1485:C1486"/>
    <mergeCell ref="E1485:E1486"/>
    <mergeCell ref="F1485:F1486"/>
    <mergeCell ref="G1485:G1486"/>
    <mergeCell ref="H1485:H1486"/>
    <mergeCell ref="I1485:I1486"/>
    <mergeCell ref="J1485:J1486"/>
    <mergeCell ref="O1485:O1486"/>
    <mergeCell ref="Q1485:Q1486"/>
    <mergeCell ref="R1485:R1486"/>
    <mergeCell ref="S1485:S1486"/>
    <mergeCell ref="T1485:T1486"/>
    <mergeCell ref="U1485:U1486"/>
    <mergeCell ref="W1485:W1486"/>
    <mergeCell ref="V1487:V1488"/>
    <mergeCell ref="A1495:A1496"/>
    <mergeCell ref="B1495:B1496"/>
    <mergeCell ref="C1495:C1496"/>
    <mergeCell ref="E1495:E1496"/>
    <mergeCell ref="F1495:F1496"/>
    <mergeCell ref="G1495:G1496"/>
    <mergeCell ref="H1495:H1496"/>
    <mergeCell ref="I1495:I1496"/>
    <mergeCell ref="J1495:J1496"/>
    <mergeCell ref="O1495:O1496"/>
    <mergeCell ref="Q1495:Q1496"/>
    <mergeCell ref="R1495:R1496"/>
    <mergeCell ref="S1495:S1496"/>
    <mergeCell ref="T1495:T1496"/>
    <mergeCell ref="U1495:U1496"/>
    <mergeCell ref="W1495:W1496"/>
    <mergeCell ref="A1497:A1498"/>
    <mergeCell ref="B1497:B1498"/>
    <mergeCell ref="C1497:C1498"/>
    <mergeCell ref="E1497:E1498"/>
    <mergeCell ref="F1497:F1498"/>
    <mergeCell ref="G1497:G1498"/>
    <mergeCell ref="H1497:H1498"/>
    <mergeCell ref="I1497:I1498"/>
    <mergeCell ref="J1497:J1498"/>
    <mergeCell ref="O1497:O1498"/>
    <mergeCell ref="Q1497:Q1498"/>
    <mergeCell ref="R1497:R1498"/>
    <mergeCell ref="S1497:S1498"/>
    <mergeCell ref="T1497:T1498"/>
    <mergeCell ref="U1497:U1498"/>
    <mergeCell ref="A1491:A1492"/>
    <mergeCell ref="B1491:B1492"/>
    <mergeCell ref="C1491:C1492"/>
    <mergeCell ref="E1491:E1492"/>
    <mergeCell ref="F1491:F1492"/>
    <mergeCell ref="G1491:G1492"/>
    <mergeCell ref="H1491:H1492"/>
    <mergeCell ref="I1491:I1492"/>
    <mergeCell ref="J1491:J1492"/>
    <mergeCell ref="O1491:O1492"/>
    <mergeCell ref="Q1491:Q1492"/>
    <mergeCell ref="R1491:R1492"/>
    <mergeCell ref="S1491:S1492"/>
    <mergeCell ref="T1491:T1492"/>
    <mergeCell ref="U1491:U1492"/>
    <mergeCell ref="W1491:W1492"/>
    <mergeCell ref="A1493:A1494"/>
    <mergeCell ref="B1493:B1494"/>
    <mergeCell ref="C1493:C1494"/>
    <mergeCell ref="E1493:E1494"/>
    <mergeCell ref="F1493:F1494"/>
    <mergeCell ref="G1493:G1494"/>
    <mergeCell ref="H1493:H1494"/>
    <mergeCell ref="I1493:I1494"/>
    <mergeCell ref="J1493:J1494"/>
    <mergeCell ref="O1493:O1494"/>
    <mergeCell ref="Q1493:Q1494"/>
    <mergeCell ref="R1493:R1494"/>
    <mergeCell ref="S1493:S1494"/>
    <mergeCell ref="T1493:T1494"/>
    <mergeCell ref="U1493:U1494"/>
    <mergeCell ref="W1493:W1494"/>
    <mergeCell ref="A1569:A1570"/>
    <mergeCell ref="B1569:B1570"/>
    <mergeCell ref="C1569:C1570"/>
    <mergeCell ref="E1569:E1570"/>
    <mergeCell ref="F1569:F1570"/>
    <mergeCell ref="G1569:G1570"/>
    <mergeCell ref="H1569:H1570"/>
    <mergeCell ref="I1569:I1570"/>
    <mergeCell ref="J1569:J1570"/>
    <mergeCell ref="O1569:O1570"/>
    <mergeCell ref="Q1569:Q1570"/>
    <mergeCell ref="R1569:R1570"/>
    <mergeCell ref="S1569:S1570"/>
    <mergeCell ref="T1569:T1570"/>
    <mergeCell ref="U1569:U1570"/>
    <mergeCell ref="W1569:W1570"/>
    <mergeCell ref="A1571:A1572"/>
    <mergeCell ref="B1571:B1572"/>
    <mergeCell ref="C1571:C1572"/>
    <mergeCell ref="E1571:E1572"/>
    <mergeCell ref="F1571:F1572"/>
    <mergeCell ref="G1571:G1572"/>
    <mergeCell ref="H1571:H1572"/>
    <mergeCell ref="I1571:I1572"/>
    <mergeCell ref="J1571:J1572"/>
    <mergeCell ref="O1571:O1572"/>
    <mergeCell ref="Q1571:Q1572"/>
    <mergeCell ref="R1571:R1572"/>
    <mergeCell ref="S1571:S1572"/>
    <mergeCell ref="T1571:T1572"/>
    <mergeCell ref="U1571:U1572"/>
    <mergeCell ref="W1571:W1572"/>
    <mergeCell ref="A1565:A1566"/>
    <mergeCell ref="B1565:B1566"/>
    <mergeCell ref="C1565:C1566"/>
    <mergeCell ref="E1565:E1566"/>
    <mergeCell ref="F1565:F1566"/>
    <mergeCell ref="G1565:G1566"/>
    <mergeCell ref="H1565:H1566"/>
    <mergeCell ref="I1565:I1566"/>
    <mergeCell ref="J1565:J1566"/>
    <mergeCell ref="O1565:O1566"/>
    <mergeCell ref="Q1565:Q1566"/>
    <mergeCell ref="R1565:R1566"/>
    <mergeCell ref="S1565:S1566"/>
    <mergeCell ref="T1565:T1566"/>
    <mergeCell ref="U1565:U1566"/>
    <mergeCell ref="W1565:W1566"/>
    <mergeCell ref="A1567:A1568"/>
    <mergeCell ref="B1567:B1568"/>
    <mergeCell ref="C1567:C1568"/>
    <mergeCell ref="E1567:E1568"/>
    <mergeCell ref="F1567:F1568"/>
    <mergeCell ref="G1567:G1568"/>
    <mergeCell ref="H1567:H1568"/>
    <mergeCell ref="I1567:I1568"/>
    <mergeCell ref="J1567:J1568"/>
    <mergeCell ref="O1567:O1568"/>
    <mergeCell ref="Q1567:Q1568"/>
    <mergeCell ref="R1567:R1568"/>
    <mergeCell ref="S1567:S1568"/>
    <mergeCell ref="T1567:T1568"/>
    <mergeCell ref="U1567:U1568"/>
    <mergeCell ref="W1567:W1568"/>
    <mergeCell ref="A1577:A1578"/>
    <mergeCell ref="B1577:B1578"/>
    <mergeCell ref="C1577:C1578"/>
    <mergeCell ref="E1577:E1578"/>
    <mergeCell ref="F1577:F1578"/>
    <mergeCell ref="G1577:G1578"/>
    <mergeCell ref="H1577:H1578"/>
    <mergeCell ref="I1577:I1578"/>
    <mergeCell ref="J1577:J1578"/>
    <mergeCell ref="O1577:O1578"/>
    <mergeCell ref="Q1577:Q1578"/>
    <mergeCell ref="R1577:R1578"/>
    <mergeCell ref="S1577:S1578"/>
    <mergeCell ref="T1577:T1578"/>
    <mergeCell ref="U1577:U1578"/>
    <mergeCell ref="W1577:W1578"/>
    <mergeCell ref="A1579:A1580"/>
    <mergeCell ref="B1579:B1580"/>
    <mergeCell ref="C1579:C1580"/>
    <mergeCell ref="E1579:E1580"/>
    <mergeCell ref="F1579:F1580"/>
    <mergeCell ref="G1579:G1580"/>
    <mergeCell ref="H1579:H1580"/>
    <mergeCell ref="I1579:I1580"/>
    <mergeCell ref="J1579:J1580"/>
    <mergeCell ref="O1579:O1580"/>
    <mergeCell ref="Q1579:Q1580"/>
    <mergeCell ref="R1579:R1580"/>
    <mergeCell ref="S1579:S1580"/>
    <mergeCell ref="T1579:T1580"/>
    <mergeCell ref="U1579:U1580"/>
    <mergeCell ref="W1579:W1580"/>
    <mergeCell ref="A1573:A1574"/>
    <mergeCell ref="B1573:B1574"/>
    <mergeCell ref="C1573:C1574"/>
    <mergeCell ref="E1573:E1574"/>
    <mergeCell ref="F1573:F1574"/>
    <mergeCell ref="G1573:G1574"/>
    <mergeCell ref="H1573:H1574"/>
    <mergeCell ref="I1573:I1574"/>
    <mergeCell ref="J1573:J1574"/>
    <mergeCell ref="O1573:O1574"/>
    <mergeCell ref="Q1573:Q1574"/>
    <mergeCell ref="R1573:R1574"/>
    <mergeCell ref="S1573:S1574"/>
    <mergeCell ref="T1573:T1574"/>
    <mergeCell ref="U1573:U1574"/>
    <mergeCell ref="W1573:W1574"/>
    <mergeCell ref="A1575:A1576"/>
    <mergeCell ref="B1575:B1576"/>
    <mergeCell ref="C1575:C1576"/>
    <mergeCell ref="E1575:E1576"/>
    <mergeCell ref="F1575:F1576"/>
    <mergeCell ref="G1575:G1576"/>
    <mergeCell ref="H1575:H1576"/>
    <mergeCell ref="I1575:I1576"/>
    <mergeCell ref="J1575:J1576"/>
    <mergeCell ref="O1575:O1576"/>
    <mergeCell ref="Q1575:Q1576"/>
    <mergeCell ref="R1575:R1576"/>
    <mergeCell ref="S1575:S1576"/>
    <mergeCell ref="T1575:T1576"/>
    <mergeCell ref="U1575:U1576"/>
    <mergeCell ref="W1575:W1576"/>
    <mergeCell ref="A1585:A1586"/>
    <mergeCell ref="B1585:B1586"/>
    <mergeCell ref="C1585:C1586"/>
    <mergeCell ref="E1585:E1586"/>
    <mergeCell ref="F1585:F1586"/>
    <mergeCell ref="G1585:G1586"/>
    <mergeCell ref="H1585:H1586"/>
    <mergeCell ref="I1585:I1586"/>
    <mergeCell ref="J1585:J1586"/>
    <mergeCell ref="O1585:O1586"/>
    <mergeCell ref="Q1585:Q1586"/>
    <mergeCell ref="R1585:R1586"/>
    <mergeCell ref="S1585:S1586"/>
    <mergeCell ref="T1585:T1586"/>
    <mergeCell ref="U1585:U1586"/>
    <mergeCell ref="W1585:W1586"/>
    <mergeCell ref="A1587:A1588"/>
    <mergeCell ref="B1587:B1588"/>
    <mergeCell ref="C1587:C1588"/>
    <mergeCell ref="E1587:E1588"/>
    <mergeCell ref="F1587:F1588"/>
    <mergeCell ref="G1587:G1588"/>
    <mergeCell ref="H1587:H1588"/>
    <mergeCell ref="I1587:I1588"/>
    <mergeCell ref="J1587:J1588"/>
    <mergeCell ref="O1587:O1588"/>
    <mergeCell ref="Q1587:Q1588"/>
    <mergeCell ref="R1587:R1588"/>
    <mergeCell ref="S1587:S1588"/>
    <mergeCell ref="T1587:T1588"/>
    <mergeCell ref="U1587:U1588"/>
    <mergeCell ref="W1587:W1588"/>
    <mergeCell ref="A1581:A1582"/>
    <mergeCell ref="B1581:B1582"/>
    <mergeCell ref="C1581:C1582"/>
    <mergeCell ref="E1581:E1582"/>
    <mergeCell ref="F1581:F1582"/>
    <mergeCell ref="G1581:G1582"/>
    <mergeCell ref="H1581:H1582"/>
    <mergeCell ref="I1581:I1582"/>
    <mergeCell ref="J1581:J1582"/>
    <mergeCell ref="O1581:O1582"/>
    <mergeCell ref="Q1581:Q1582"/>
    <mergeCell ref="R1581:R1582"/>
    <mergeCell ref="S1581:S1582"/>
    <mergeCell ref="T1581:T1582"/>
    <mergeCell ref="U1581:U1582"/>
    <mergeCell ref="W1581:W1582"/>
    <mergeCell ref="A1583:A1584"/>
    <mergeCell ref="B1583:B1584"/>
    <mergeCell ref="C1583:C1584"/>
    <mergeCell ref="E1583:E1584"/>
    <mergeCell ref="F1583:F1584"/>
    <mergeCell ref="G1583:G1584"/>
    <mergeCell ref="H1583:H1584"/>
    <mergeCell ref="I1583:I1584"/>
    <mergeCell ref="J1583:J1584"/>
    <mergeCell ref="O1583:O1584"/>
    <mergeCell ref="Q1583:Q1584"/>
    <mergeCell ref="R1583:R1584"/>
    <mergeCell ref="S1583:S1584"/>
    <mergeCell ref="T1583:T1584"/>
    <mergeCell ref="U1583:U1584"/>
    <mergeCell ref="W1583:W1584"/>
    <mergeCell ref="A1593:A1594"/>
    <mergeCell ref="B1593:B1594"/>
    <mergeCell ref="C1593:C1594"/>
    <mergeCell ref="E1593:E1594"/>
    <mergeCell ref="F1593:F1594"/>
    <mergeCell ref="G1593:G1594"/>
    <mergeCell ref="H1593:H1594"/>
    <mergeCell ref="I1593:I1594"/>
    <mergeCell ref="J1593:J1594"/>
    <mergeCell ref="O1593:O1594"/>
    <mergeCell ref="Q1593:Q1594"/>
    <mergeCell ref="R1593:R1594"/>
    <mergeCell ref="S1593:S1594"/>
    <mergeCell ref="T1593:T1594"/>
    <mergeCell ref="U1593:U1594"/>
    <mergeCell ref="W1593:W1594"/>
    <mergeCell ref="A1595:A1596"/>
    <mergeCell ref="B1595:B1596"/>
    <mergeCell ref="C1595:C1596"/>
    <mergeCell ref="E1595:E1596"/>
    <mergeCell ref="F1595:F1596"/>
    <mergeCell ref="G1595:G1596"/>
    <mergeCell ref="H1595:H1596"/>
    <mergeCell ref="I1595:I1596"/>
    <mergeCell ref="J1595:J1596"/>
    <mergeCell ref="O1595:O1596"/>
    <mergeCell ref="Q1595:Q1596"/>
    <mergeCell ref="R1595:R1596"/>
    <mergeCell ref="S1595:S1596"/>
    <mergeCell ref="T1595:T1596"/>
    <mergeCell ref="U1595:U1596"/>
    <mergeCell ref="W1595:W1596"/>
    <mergeCell ref="A1589:A1590"/>
    <mergeCell ref="B1589:B1590"/>
    <mergeCell ref="C1589:C1590"/>
    <mergeCell ref="E1589:E1590"/>
    <mergeCell ref="F1589:F1590"/>
    <mergeCell ref="G1589:G1590"/>
    <mergeCell ref="H1589:H1590"/>
    <mergeCell ref="I1589:I1590"/>
    <mergeCell ref="J1589:J1590"/>
    <mergeCell ref="O1589:O1590"/>
    <mergeCell ref="Q1589:Q1590"/>
    <mergeCell ref="R1589:R1590"/>
    <mergeCell ref="S1589:S1590"/>
    <mergeCell ref="T1589:T1590"/>
    <mergeCell ref="U1589:U1590"/>
    <mergeCell ref="W1589:W1590"/>
    <mergeCell ref="A1591:A1592"/>
    <mergeCell ref="B1591:B1592"/>
    <mergeCell ref="C1591:C1592"/>
    <mergeCell ref="E1591:E1592"/>
    <mergeCell ref="F1591:F1592"/>
    <mergeCell ref="G1591:G1592"/>
    <mergeCell ref="H1591:H1592"/>
    <mergeCell ref="I1591:I1592"/>
    <mergeCell ref="J1591:J1592"/>
    <mergeCell ref="O1591:O1592"/>
    <mergeCell ref="Q1591:Q1592"/>
    <mergeCell ref="R1591:R1592"/>
    <mergeCell ref="S1591:S1592"/>
    <mergeCell ref="T1591:T1592"/>
    <mergeCell ref="U1591:U1592"/>
    <mergeCell ref="A1601:A1602"/>
    <mergeCell ref="B1601:B1602"/>
    <mergeCell ref="C1601:C1602"/>
    <mergeCell ref="E1601:E1602"/>
    <mergeCell ref="F1601:F1602"/>
    <mergeCell ref="G1601:G1602"/>
    <mergeCell ref="H1601:H1602"/>
    <mergeCell ref="I1601:I1602"/>
    <mergeCell ref="J1601:J1602"/>
    <mergeCell ref="O1601:O1602"/>
    <mergeCell ref="Q1601:Q1602"/>
    <mergeCell ref="R1601:R1602"/>
    <mergeCell ref="S1601:S1602"/>
    <mergeCell ref="T1601:T1602"/>
    <mergeCell ref="U1601:U1602"/>
    <mergeCell ref="W1601:W1602"/>
    <mergeCell ref="A1603:A1604"/>
    <mergeCell ref="B1603:B1604"/>
    <mergeCell ref="C1603:C1604"/>
    <mergeCell ref="E1603:E1604"/>
    <mergeCell ref="F1603:F1604"/>
    <mergeCell ref="G1603:G1604"/>
    <mergeCell ref="H1603:H1604"/>
    <mergeCell ref="I1603:I1604"/>
    <mergeCell ref="J1603:J1604"/>
    <mergeCell ref="O1603:O1604"/>
    <mergeCell ref="Q1603:Q1604"/>
    <mergeCell ref="R1603:R1604"/>
    <mergeCell ref="S1603:S1604"/>
    <mergeCell ref="T1603:T1604"/>
    <mergeCell ref="U1603:U1604"/>
    <mergeCell ref="W1603:W1604"/>
    <mergeCell ref="A1597:A1598"/>
    <mergeCell ref="B1597:B1598"/>
    <mergeCell ref="C1597:C1598"/>
    <mergeCell ref="E1597:E1598"/>
    <mergeCell ref="F1597:F1598"/>
    <mergeCell ref="G1597:G1598"/>
    <mergeCell ref="H1597:H1598"/>
    <mergeCell ref="I1597:I1598"/>
    <mergeCell ref="J1597:J1598"/>
    <mergeCell ref="O1597:O1598"/>
    <mergeCell ref="Q1597:Q1598"/>
    <mergeCell ref="R1597:R1598"/>
    <mergeCell ref="S1597:S1598"/>
    <mergeCell ref="T1597:T1598"/>
    <mergeCell ref="U1597:U1598"/>
    <mergeCell ref="W1597:W1598"/>
    <mergeCell ref="A1599:A1600"/>
    <mergeCell ref="B1599:B1600"/>
    <mergeCell ref="C1599:C1600"/>
    <mergeCell ref="E1599:E1600"/>
    <mergeCell ref="F1599:F1600"/>
    <mergeCell ref="G1599:G1600"/>
    <mergeCell ref="H1599:H1600"/>
    <mergeCell ref="I1599:I1600"/>
    <mergeCell ref="J1599:J1600"/>
    <mergeCell ref="O1599:O1600"/>
    <mergeCell ref="Q1599:Q1600"/>
    <mergeCell ref="R1599:R1600"/>
    <mergeCell ref="S1599:S1600"/>
    <mergeCell ref="T1599:T1600"/>
    <mergeCell ref="U1599:U1600"/>
    <mergeCell ref="W1599:W1600"/>
    <mergeCell ref="A1609:A1610"/>
    <mergeCell ref="B1609:B1610"/>
    <mergeCell ref="C1609:C1610"/>
    <mergeCell ref="E1609:E1610"/>
    <mergeCell ref="F1609:F1610"/>
    <mergeCell ref="G1609:G1610"/>
    <mergeCell ref="H1609:H1610"/>
    <mergeCell ref="I1609:I1610"/>
    <mergeCell ref="J1609:J1610"/>
    <mergeCell ref="O1609:O1610"/>
    <mergeCell ref="Q1609:Q1610"/>
    <mergeCell ref="R1609:R1610"/>
    <mergeCell ref="S1609:S1610"/>
    <mergeCell ref="T1609:T1610"/>
    <mergeCell ref="U1609:U1610"/>
    <mergeCell ref="W1609:W1610"/>
    <mergeCell ref="A1611:A1612"/>
    <mergeCell ref="B1611:B1612"/>
    <mergeCell ref="C1611:C1612"/>
    <mergeCell ref="E1611:E1612"/>
    <mergeCell ref="F1611:F1612"/>
    <mergeCell ref="G1611:G1612"/>
    <mergeCell ref="H1611:H1612"/>
    <mergeCell ref="I1611:I1612"/>
    <mergeCell ref="J1611:J1612"/>
    <mergeCell ref="O1611:O1612"/>
    <mergeCell ref="Q1611:Q1612"/>
    <mergeCell ref="R1611:R1612"/>
    <mergeCell ref="S1611:S1612"/>
    <mergeCell ref="T1611:T1612"/>
    <mergeCell ref="U1611:U1612"/>
    <mergeCell ref="W1611:W1612"/>
    <mergeCell ref="A1605:A1606"/>
    <mergeCell ref="B1605:B1606"/>
    <mergeCell ref="C1605:C1606"/>
    <mergeCell ref="E1605:E1606"/>
    <mergeCell ref="F1605:F1606"/>
    <mergeCell ref="G1605:G1606"/>
    <mergeCell ref="H1605:H1606"/>
    <mergeCell ref="I1605:I1606"/>
    <mergeCell ref="J1605:J1606"/>
    <mergeCell ref="O1605:O1606"/>
    <mergeCell ref="Q1605:Q1606"/>
    <mergeCell ref="R1605:R1606"/>
    <mergeCell ref="S1605:S1606"/>
    <mergeCell ref="T1605:T1606"/>
    <mergeCell ref="U1605:U1606"/>
    <mergeCell ref="W1605:W1606"/>
    <mergeCell ref="A1607:A1608"/>
    <mergeCell ref="B1607:B1608"/>
    <mergeCell ref="C1607:C1608"/>
    <mergeCell ref="E1607:E1608"/>
    <mergeCell ref="F1607:F1608"/>
    <mergeCell ref="G1607:G1608"/>
    <mergeCell ref="H1607:H1608"/>
    <mergeCell ref="I1607:I1608"/>
    <mergeCell ref="J1607:J1608"/>
    <mergeCell ref="O1607:O1608"/>
    <mergeCell ref="Q1607:Q1608"/>
    <mergeCell ref="R1607:R1608"/>
    <mergeCell ref="S1607:S1608"/>
    <mergeCell ref="T1607:T1608"/>
    <mergeCell ref="U1607:U1608"/>
    <mergeCell ref="W1607:W1608"/>
    <mergeCell ref="A1617:A1618"/>
    <mergeCell ref="B1617:B1618"/>
    <mergeCell ref="C1617:C1618"/>
    <mergeCell ref="E1617:E1618"/>
    <mergeCell ref="F1617:F1618"/>
    <mergeCell ref="G1617:G1618"/>
    <mergeCell ref="H1617:H1618"/>
    <mergeCell ref="I1617:I1618"/>
    <mergeCell ref="J1617:J1618"/>
    <mergeCell ref="O1617:O1618"/>
    <mergeCell ref="Q1617:Q1618"/>
    <mergeCell ref="R1617:R1618"/>
    <mergeCell ref="S1617:S1618"/>
    <mergeCell ref="T1617:T1618"/>
    <mergeCell ref="U1617:U1618"/>
    <mergeCell ref="W1617:W1618"/>
    <mergeCell ref="A1619:A1620"/>
    <mergeCell ref="B1619:B1620"/>
    <mergeCell ref="C1619:C1620"/>
    <mergeCell ref="E1619:E1620"/>
    <mergeCell ref="F1619:F1620"/>
    <mergeCell ref="G1619:G1620"/>
    <mergeCell ref="H1619:H1620"/>
    <mergeCell ref="I1619:I1620"/>
    <mergeCell ref="J1619:J1620"/>
    <mergeCell ref="O1619:O1620"/>
    <mergeCell ref="Q1619:Q1620"/>
    <mergeCell ref="R1619:R1620"/>
    <mergeCell ref="S1619:S1620"/>
    <mergeCell ref="T1619:T1620"/>
    <mergeCell ref="U1619:U1620"/>
    <mergeCell ref="W1619:W1620"/>
    <mergeCell ref="A1613:A1614"/>
    <mergeCell ref="B1613:B1614"/>
    <mergeCell ref="C1613:C1614"/>
    <mergeCell ref="E1613:E1614"/>
    <mergeCell ref="F1613:F1614"/>
    <mergeCell ref="G1613:G1614"/>
    <mergeCell ref="H1613:H1614"/>
    <mergeCell ref="I1613:I1614"/>
    <mergeCell ref="J1613:J1614"/>
    <mergeCell ref="O1613:O1614"/>
    <mergeCell ref="Q1613:Q1614"/>
    <mergeCell ref="R1613:R1614"/>
    <mergeCell ref="S1613:S1614"/>
    <mergeCell ref="T1613:T1614"/>
    <mergeCell ref="U1613:U1614"/>
    <mergeCell ref="W1613:W1614"/>
    <mergeCell ref="A1615:A1616"/>
    <mergeCell ref="B1615:B1616"/>
    <mergeCell ref="C1615:C1616"/>
    <mergeCell ref="E1615:E1616"/>
    <mergeCell ref="F1615:F1616"/>
    <mergeCell ref="G1615:G1616"/>
    <mergeCell ref="H1615:H1616"/>
    <mergeCell ref="I1615:I1616"/>
    <mergeCell ref="J1615:J1616"/>
    <mergeCell ref="O1615:O1616"/>
    <mergeCell ref="Q1615:Q1616"/>
    <mergeCell ref="R1615:R1616"/>
    <mergeCell ref="S1615:S1616"/>
    <mergeCell ref="T1615:T1616"/>
    <mergeCell ref="U1615:U1616"/>
    <mergeCell ref="W1615:W1616"/>
    <mergeCell ref="W1695:W1696"/>
    <mergeCell ref="A1621:A1622"/>
    <mergeCell ref="B1621:B1622"/>
    <mergeCell ref="C1621:C1622"/>
    <mergeCell ref="E1621:E1622"/>
    <mergeCell ref="F1621:F1622"/>
    <mergeCell ref="G1621:G1622"/>
    <mergeCell ref="H1621:H1622"/>
    <mergeCell ref="I1621:I1622"/>
    <mergeCell ref="J1621:J1622"/>
    <mergeCell ref="O1621:O1622"/>
    <mergeCell ref="Q1621:Q1622"/>
    <mergeCell ref="R1621:R1622"/>
    <mergeCell ref="S1621:S1622"/>
    <mergeCell ref="T1621:T1622"/>
    <mergeCell ref="U1621:U1622"/>
    <mergeCell ref="W1621:W1622"/>
    <mergeCell ref="A1623:A1624"/>
    <mergeCell ref="B1623:B1624"/>
    <mergeCell ref="C1623:C1624"/>
    <mergeCell ref="E1623:E1624"/>
    <mergeCell ref="F1623:F1624"/>
    <mergeCell ref="G1623:G1624"/>
    <mergeCell ref="H1623:H1624"/>
    <mergeCell ref="I1623:I1624"/>
    <mergeCell ref="J1623:J1624"/>
    <mergeCell ref="O1623:O1624"/>
    <mergeCell ref="Q1623:Q1624"/>
    <mergeCell ref="R1623:R1624"/>
    <mergeCell ref="S1623:S1624"/>
    <mergeCell ref="T1623:T1624"/>
    <mergeCell ref="U1623:U1624"/>
    <mergeCell ref="W1623:W1624"/>
    <mergeCell ref="W1625:W1626"/>
    <mergeCell ref="W1627:W1628"/>
    <mergeCell ref="W1629:W1630"/>
    <mergeCell ref="W1633:W1634"/>
    <mergeCell ref="W1637:W1638"/>
    <mergeCell ref="W1639:W1640"/>
    <mergeCell ref="W1641:W1642"/>
    <mergeCell ref="W1643:W1644"/>
    <mergeCell ref="W1645:W1646"/>
    <mergeCell ref="W1647:W1648"/>
    <mergeCell ref="W1649:W1650"/>
    <mergeCell ref="W1651:W1652"/>
    <mergeCell ref="W1653:W1654"/>
    <mergeCell ref="W1655:W1656"/>
    <mergeCell ref="W1657:W1658"/>
    <mergeCell ref="W1659:W1660"/>
    <mergeCell ref="W1661:W1662"/>
    <mergeCell ref="V1621:V1622"/>
    <mergeCell ref="V1623:V1624"/>
    <mergeCell ref="V1625:V1626"/>
    <mergeCell ref="V1627:V1628"/>
    <mergeCell ref="V1629:V1630"/>
    <mergeCell ref="V1631:V1632"/>
    <mergeCell ref="V1633:V1634"/>
    <mergeCell ref="V1635:V1636"/>
    <mergeCell ref="V1637:V1638"/>
    <mergeCell ref="V1639:V1640"/>
    <mergeCell ref="V1641:V1642"/>
    <mergeCell ref="V1643:V1644"/>
    <mergeCell ref="V1645:V1646"/>
    <mergeCell ref="V1647:V1648"/>
    <mergeCell ref="O1701:O1702"/>
    <mergeCell ref="Q1701:Q1702"/>
    <mergeCell ref="R1701:R1702"/>
    <mergeCell ref="S1701:S1702"/>
    <mergeCell ref="T1701:T1702"/>
    <mergeCell ref="U1701:U1702"/>
    <mergeCell ref="W1701:W1702"/>
    <mergeCell ref="A1703:A1704"/>
    <mergeCell ref="B1703:B1704"/>
    <mergeCell ref="C1703:C1704"/>
    <mergeCell ref="E1703:E1704"/>
    <mergeCell ref="F1703:F1704"/>
    <mergeCell ref="G1703:G1704"/>
    <mergeCell ref="H1703:H1704"/>
    <mergeCell ref="I1703:I1704"/>
    <mergeCell ref="J1703:J1704"/>
    <mergeCell ref="O1703:O1704"/>
    <mergeCell ref="Q1703:Q1704"/>
    <mergeCell ref="R1703:R1704"/>
    <mergeCell ref="S1703:S1704"/>
    <mergeCell ref="T1703:T1704"/>
    <mergeCell ref="U1703:U1704"/>
    <mergeCell ref="W1703:W1704"/>
    <mergeCell ref="A1697:A1698"/>
    <mergeCell ref="B1697:B1698"/>
    <mergeCell ref="C1697:C1698"/>
    <mergeCell ref="E1697:E1698"/>
    <mergeCell ref="F1697:F1698"/>
    <mergeCell ref="G1697:G1698"/>
    <mergeCell ref="H1697:H1698"/>
    <mergeCell ref="I1697:I1698"/>
    <mergeCell ref="J1697:J1698"/>
    <mergeCell ref="O1697:O1698"/>
    <mergeCell ref="Q1697:Q1698"/>
    <mergeCell ref="R1697:R1698"/>
    <mergeCell ref="S1697:S1698"/>
    <mergeCell ref="T1697:T1698"/>
    <mergeCell ref="U1697:U1698"/>
    <mergeCell ref="W1697:W1698"/>
    <mergeCell ref="A1699:A1700"/>
    <mergeCell ref="B1699:B1700"/>
    <mergeCell ref="C1699:C1700"/>
    <mergeCell ref="E1699:E1700"/>
    <mergeCell ref="F1699:F1700"/>
    <mergeCell ref="G1699:G1700"/>
    <mergeCell ref="H1699:H1700"/>
    <mergeCell ref="I1699:I1700"/>
    <mergeCell ref="J1699:J1700"/>
    <mergeCell ref="O1699:O1700"/>
    <mergeCell ref="Q1699:Q1700"/>
    <mergeCell ref="R1699:R1700"/>
    <mergeCell ref="S1699:S1700"/>
    <mergeCell ref="T1699:T1700"/>
    <mergeCell ref="U1699:U1700"/>
    <mergeCell ref="W1699:W1700"/>
    <mergeCell ref="A1709:A1710"/>
    <mergeCell ref="B1709:B1710"/>
    <mergeCell ref="C1709:C1710"/>
    <mergeCell ref="E1709:E1710"/>
    <mergeCell ref="F1709:F1710"/>
    <mergeCell ref="G1709:G1710"/>
    <mergeCell ref="H1709:H1710"/>
    <mergeCell ref="I1709:I1710"/>
    <mergeCell ref="J1709:J1710"/>
    <mergeCell ref="O1709:O1710"/>
    <mergeCell ref="Q1709:Q1710"/>
    <mergeCell ref="R1709:R1710"/>
    <mergeCell ref="S1709:S1710"/>
    <mergeCell ref="T1709:T1710"/>
    <mergeCell ref="U1709:U1710"/>
    <mergeCell ref="W1709:W1710"/>
    <mergeCell ref="A1711:A1712"/>
    <mergeCell ref="B1711:B1712"/>
    <mergeCell ref="C1711:C1712"/>
    <mergeCell ref="E1711:E1712"/>
    <mergeCell ref="F1711:F1712"/>
    <mergeCell ref="G1711:G1712"/>
    <mergeCell ref="H1711:H1712"/>
    <mergeCell ref="I1711:I1712"/>
    <mergeCell ref="J1711:J1712"/>
    <mergeCell ref="O1711:O1712"/>
    <mergeCell ref="Q1711:Q1712"/>
    <mergeCell ref="R1711:R1712"/>
    <mergeCell ref="S1711:S1712"/>
    <mergeCell ref="T1711:T1712"/>
    <mergeCell ref="U1711:U1712"/>
    <mergeCell ref="A1705:A1706"/>
    <mergeCell ref="B1705:B1706"/>
    <mergeCell ref="C1705:C1706"/>
    <mergeCell ref="E1705:E1706"/>
    <mergeCell ref="F1705:F1706"/>
    <mergeCell ref="G1705:G1706"/>
    <mergeCell ref="H1705:H1706"/>
    <mergeCell ref="I1705:I1706"/>
    <mergeCell ref="J1705:J1706"/>
    <mergeCell ref="O1705:O1706"/>
    <mergeCell ref="Q1705:Q1706"/>
    <mergeCell ref="R1705:R1706"/>
    <mergeCell ref="S1705:S1706"/>
    <mergeCell ref="T1705:T1706"/>
    <mergeCell ref="U1705:U1706"/>
    <mergeCell ref="W1705:W1706"/>
    <mergeCell ref="A1707:A1708"/>
    <mergeCell ref="B1707:B1708"/>
    <mergeCell ref="C1707:C1708"/>
    <mergeCell ref="E1707:E1708"/>
    <mergeCell ref="F1707:F1708"/>
    <mergeCell ref="G1707:G1708"/>
    <mergeCell ref="H1707:H1708"/>
    <mergeCell ref="I1707:I1708"/>
    <mergeCell ref="J1707:J1708"/>
    <mergeCell ref="O1707:O1708"/>
    <mergeCell ref="Q1707:Q1708"/>
    <mergeCell ref="R1707:R1708"/>
    <mergeCell ref="S1707:S1708"/>
    <mergeCell ref="T1707:T1708"/>
    <mergeCell ref="U1707:U1708"/>
    <mergeCell ref="W1707:W1708"/>
    <mergeCell ref="A1717:A1718"/>
    <mergeCell ref="B1717:B1718"/>
    <mergeCell ref="C1717:C1718"/>
    <mergeCell ref="E1717:E1718"/>
    <mergeCell ref="F1717:F1718"/>
    <mergeCell ref="G1717:G1718"/>
    <mergeCell ref="H1717:H1718"/>
    <mergeCell ref="I1717:I1718"/>
    <mergeCell ref="J1717:J1718"/>
    <mergeCell ref="O1717:O1718"/>
    <mergeCell ref="Q1717:Q1718"/>
    <mergeCell ref="R1717:R1718"/>
    <mergeCell ref="S1717:S1718"/>
    <mergeCell ref="T1717:T1718"/>
    <mergeCell ref="U1717:U1718"/>
    <mergeCell ref="W1717:W1718"/>
    <mergeCell ref="A1719:A1720"/>
    <mergeCell ref="B1719:B1720"/>
    <mergeCell ref="C1719:C1720"/>
    <mergeCell ref="E1719:E1720"/>
    <mergeCell ref="F1719:F1720"/>
    <mergeCell ref="G1719:G1720"/>
    <mergeCell ref="H1719:H1720"/>
    <mergeCell ref="I1719:I1720"/>
    <mergeCell ref="J1719:J1720"/>
    <mergeCell ref="O1719:O1720"/>
    <mergeCell ref="Q1719:Q1720"/>
    <mergeCell ref="R1719:R1720"/>
    <mergeCell ref="S1719:S1720"/>
    <mergeCell ref="T1719:T1720"/>
    <mergeCell ref="U1719:U1720"/>
    <mergeCell ref="W1719:W1720"/>
    <mergeCell ref="A1713:A1714"/>
    <mergeCell ref="B1713:B1714"/>
    <mergeCell ref="C1713:C1714"/>
    <mergeCell ref="E1713:E1714"/>
    <mergeCell ref="F1713:F1714"/>
    <mergeCell ref="G1713:G1714"/>
    <mergeCell ref="H1713:H1714"/>
    <mergeCell ref="I1713:I1714"/>
    <mergeCell ref="J1713:J1714"/>
    <mergeCell ref="O1713:O1714"/>
    <mergeCell ref="Q1713:Q1714"/>
    <mergeCell ref="R1713:R1714"/>
    <mergeCell ref="S1713:S1714"/>
    <mergeCell ref="T1713:T1714"/>
    <mergeCell ref="U1713:U1714"/>
    <mergeCell ref="W1713:W1714"/>
    <mergeCell ref="A1715:A1716"/>
    <mergeCell ref="B1715:B1716"/>
    <mergeCell ref="C1715:C1716"/>
    <mergeCell ref="E1715:E1716"/>
    <mergeCell ref="F1715:F1716"/>
    <mergeCell ref="G1715:G1716"/>
    <mergeCell ref="H1715:H1716"/>
    <mergeCell ref="I1715:I1716"/>
    <mergeCell ref="J1715:J1716"/>
    <mergeCell ref="O1715:O1716"/>
    <mergeCell ref="Q1715:Q1716"/>
    <mergeCell ref="R1715:R1716"/>
    <mergeCell ref="S1715:S1716"/>
    <mergeCell ref="T1715:T1716"/>
    <mergeCell ref="U1715:U1716"/>
    <mergeCell ref="W1715:W1716"/>
    <mergeCell ref="A1725:A1726"/>
    <mergeCell ref="B1725:B1726"/>
    <mergeCell ref="C1725:C1726"/>
    <mergeCell ref="E1725:E1726"/>
    <mergeCell ref="F1725:F1726"/>
    <mergeCell ref="G1725:G1726"/>
    <mergeCell ref="H1725:H1726"/>
    <mergeCell ref="I1725:I1726"/>
    <mergeCell ref="J1725:J1726"/>
    <mergeCell ref="O1725:O1726"/>
    <mergeCell ref="Q1725:Q1726"/>
    <mergeCell ref="R1725:R1726"/>
    <mergeCell ref="S1725:S1726"/>
    <mergeCell ref="T1725:T1726"/>
    <mergeCell ref="U1725:U1726"/>
    <mergeCell ref="W1725:W1726"/>
    <mergeCell ref="A1727:A1728"/>
    <mergeCell ref="B1727:B1728"/>
    <mergeCell ref="C1727:C1728"/>
    <mergeCell ref="E1727:E1728"/>
    <mergeCell ref="F1727:F1728"/>
    <mergeCell ref="G1727:G1728"/>
    <mergeCell ref="H1727:H1728"/>
    <mergeCell ref="I1727:I1728"/>
    <mergeCell ref="J1727:J1728"/>
    <mergeCell ref="O1727:O1728"/>
    <mergeCell ref="Q1727:Q1728"/>
    <mergeCell ref="R1727:R1728"/>
    <mergeCell ref="S1727:S1728"/>
    <mergeCell ref="T1727:T1728"/>
    <mergeCell ref="U1727:U1728"/>
    <mergeCell ref="W1727:W1728"/>
    <mergeCell ref="A1721:A1722"/>
    <mergeCell ref="B1721:B1722"/>
    <mergeCell ref="C1721:C1722"/>
    <mergeCell ref="E1721:E1722"/>
    <mergeCell ref="F1721:F1722"/>
    <mergeCell ref="G1721:G1722"/>
    <mergeCell ref="H1721:H1722"/>
    <mergeCell ref="I1721:I1722"/>
    <mergeCell ref="J1721:J1722"/>
    <mergeCell ref="O1721:O1722"/>
    <mergeCell ref="Q1721:Q1722"/>
    <mergeCell ref="R1721:R1722"/>
    <mergeCell ref="S1721:S1722"/>
    <mergeCell ref="T1721:T1722"/>
    <mergeCell ref="U1721:U1722"/>
    <mergeCell ref="W1721:W1722"/>
    <mergeCell ref="A1723:A1724"/>
    <mergeCell ref="B1723:B1724"/>
    <mergeCell ref="C1723:C1724"/>
    <mergeCell ref="E1723:E1724"/>
    <mergeCell ref="F1723:F1724"/>
    <mergeCell ref="G1723:G1724"/>
    <mergeCell ref="H1723:H1724"/>
    <mergeCell ref="I1723:I1724"/>
    <mergeCell ref="J1723:J1724"/>
    <mergeCell ref="O1723:O1724"/>
    <mergeCell ref="Q1723:Q1724"/>
    <mergeCell ref="R1723:R1724"/>
    <mergeCell ref="S1723:S1724"/>
    <mergeCell ref="T1723:T1724"/>
    <mergeCell ref="U1723:U1724"/>
    <mergeCell ref="W1723:W1724"/>
    <mergeCell ref="A1733:A1734"/>
    <mergeCell ref="B1733:B1734"/>
    <mergeCell ref="C1733:C1734"/>
    <mergeCell ref="E1733:E1734"/>
    <mergeCell ref="F1733:F1734"/>
    <mergeCell ref="G1733:G1734"/>
    <mergeCell ref="H1733:H1734"/>
    <mergeCell ref="I1733:I1734"/>
    <mergeCell ref="J1733:J1734"/>
    <mergeCell ref="O1733:O1734"/>
    <mergeCell ref="Q1733:Q1734"/>
    <mergeCell ref="R1733:R1734"/>
    <mergeCell ref="S1733:S1734"/>
    <mergeCell ref="T1733:T1734"/>
    <mergeCell ref="U1733:U1734"/>
    <mergeCell ref="W1733:W1734"/>
    <mergeCell ref="A1735:A1736"/>
    <mergeCell ref="B1735:B1736"/>
    <mergeCell ref="C1735:C1736"/>
    <mergeCell ref="E1735:E1736"/>
    <mergeCell ref="F1735:F1736"/>
    <mergeCell ref="G1735:G1736"/>
    <mergeCell ref="H1735:H1736"/>
    <mergeCell ref="I1735:I1736"/>
    <mergeCell ref="J1735:J1736"/>
    <mergeCell ref="O1735:O1736"/>
    <mergeCell ref="Q1735:Q1736"/>
    <mergeCell ref="R1735:R1736"/>
    <mergeCell ref="S1735:S1736"/>
    <mergeCell ref="T1735:T1736"/>
    <mergeCell ref="U1735:U1736"/>
    <mergeCell ref="W1735:W1736"/>
    <mergeCell ref="A1729:A1730"/>
    <mergeCell ref="B1729:B1730"/>
    <mergeCell ref="C1729:C1730"/>
    <mergeCell ref="E1729:E1730"/>
    <mergeCell ref="F1729:F1730"/>
    <mergeCell ref="G1729:G1730"/>
    <mergeCell ref="H1729:H1730"/>
    <mergeCell ref="I1729:I1730"/>
    <mergeCell ref="J1729:J1730"/>
    <mergeCell ref="O1729:O1730"/>
    <mergeCell ref="Q1729:Q1730"/>
    <mergeCell ref="R1729:R1730"/>
    <mergeCell ref="S1729:S1730"/>
    <mergeCell ref="T1729:T1730"/>
    <mergeCell ref="U1729:U1730"/>
    <mergeCell ref="A1731:A1732"/>
    <mergeCell ref="B1731:B1732"/>
    <mergeCell ref="C1731:C1732"/>
    <mergeCell ref="E1731:E1732"/>
    <mergeCell ref="F1731:F1732"/>
    <mergeCell ref="G1731:G1732"/>
    <mergeCell ref="H1731:H1732"/>
    <mergeCell ref="I1731:I1732"/>
    <mergeCell ref="J1731:J1732"/>
    <mergeCell ref="O1731:O1732"/>
    <mergeCell ref="Q1731:Q1732"/>
    <mergeCell ref="R1731:R1732"/>
    <mergeCell ref="S1731:S1732"/>
    <mergeCell ref="T1731:T1732"/>
    <mergeCell ref="U1731:U1732"/>
    <mergeCell ref="W1731:W1732"/>
    <mergeCell ref="V1731:V1732"/>
    <mergeCell ref="A1741:A1742"/>
    <mergeCell ref="B1741:B1742"/>
    <mergeCell ref="C1741:C1742"/>
    <mergeCell ref="E1741:E1742"/>
    <mergeCell ref="F1741:F1742"/>
    <mergeCell ref="G1741:G1742"/>
    <mergeCell ref="H1741:H1742"/>
    <mergeCell ref="I1741:I1742"/>
    <mergeCell ref="J1741:J1742"/>
    <mergeCell ref="O1741:O1742"/>
    <mergeCell ref="Q1741:Q1742"/>
    <mergeCell ref="R1741:R1742"/>
    <mergeCell ref="S1741:S1742"/>
    <mergeCell ref="T1741:T1742"/>
    <mergeCell ref="U1741:U1742"/>
    <mergeCell ref="W1741:W1742"/>
    <mergeCell ref="A1743:A1744"/>
    <mergeCell ref="B1743:B1744"/>
    <mergeCell ref="C1743:C1744"/>
    <mergeCell ref="E1743:E1744"/>
    <mergeCell ref="F1743:F1744"/>
    <mergeCell ref="G1743:G1744"/>
    <mergeCell ref="H1743:H1744"/>
    <mergeCell ref="I1743:I1744"/>
    <mergeCell ref="J1743:J1744"/>
    <mergeCell ref="O1743:O1744"/>
    <mergeCell ref="Q1743:Q1744"/>
    <mergeCell ref="R1743:R1744"/>
    <mergeCell ref="S1743:S1744"/>
    <mergeCell ref="T1743:T1744"/>
    <mergeCell ref="U1743:U1744"/>
    <mergeCell ref="W1743:W1744"/>
    <mergeCell ref="A1737:A1738"/>
    <mergeCell ref="B1737:B1738"/>
    <mergeCell ref="C1737:C1738"/>
    <mergeCell ref="E1737:E1738"/>
    <mergeCell ref="F1737:F1738"/>
    <mergeCell ref="G1737:G1738"/>
    <mergeCell ref="H1737:H1738"/>
    <mergeCell ref="I1737:I1738"/>
    <mergeCell ref="J1737:J1738"/>
    <mergeCell ref="O1737:O1738"/>
    <mergeCell ref="Q1737:Q1738"/>
    <mergeCell ref="R1737:R1738"/>
    <mergeCell ref="S1737:S1738"/>
    <mergeCell ref="T1737:T1738"/>
    <mergeCell ref="U1737:U1738"/>
    <mergeCell ref="W1737:W1738"/>
    <mergeCell ref="A1739:A1740"/>
    <mergeCell ref="B1739:B1740"/>
    <mergeCell ref="C1739:C1740"/>
    <mergeCell ref="E1739:E1740"/>
    <mergeCell ref="F1739:F1740"/>
    <mergeCell ref="G1739:G1740"/>
    <mergeCell ref="H1739:H1740"/>
    <mergeCell ref="I1739:I1740"/>
    <mergeCell ref="J1739:J1740"/>
    <mergeCell ref="O1739:O1740"/>
    <mergeCell ref="Q1739:Q1740"/>
    <mergeCell ref="R1739:R1740"/>
    <mergeCell ref="S1739:S1740"/>
    <mergeCell ref="T1739:T1740"/>
    <mergeCell ref="U1739:U1740"/>
    <mergeCell ref="W1739:W1740"/>
    <mergeCell ref="A1749:A1750"/>
    <mergeCell ref="B1749:B1750"/>
    <mergeCell ref="C1749:C1750"/>
    <mergeCell ref="E1749:E1750"/>
    <mergeCell ref="F1749:F1750"/>
    <mergeCell ref="G1749:G1750"/>
    <mergeCell ref="H1749:H1750"/>
    <mergeCell ref="I1749:I1750"/>
    <mergeCell ref="J1749:J1750"/>
    <mergeCell ref="O1749:O1750"/>
    <mergeCell ref="Q1749:Q1750"/>
    <mergeCell ref="R1749:R1750"/>
    <mergeCell ref="S1749:S1750"/>
    <mergeCell ref="T1749:T1750"/>
    <mergeCell ref="U1749:U1750"/>
    <mergeCell ref="W1749:W1750"/>
    <mergeCell ref="A1751:A1752"/>
    <mergeCell ref="B1751:B1752"/>
    <mergeCell ref="C1751:C1752"/>
    <mergeCell ref="E1751:E1752"/>
    <mergeCell ref="F1751:F1752"/>
    <mergeCell ref="G1751:G1752"/>
    <mergeCell ref="H1751:H1752"/>
    <mergeCell ref="I1751:I1752"/>
    <mergeCell ref="J1751:J1752"/>
    <mergeCell ref="O1751:O1752"/>
    <mergeCell ref="Q1751:Q1752"/>
    <mergeCell ref="R1751:R1752"/>
    <mergeCell ref="S1751:S1752"/>
    <mergeCell ref="T1751:T1752"/>
    <mergeCell ref="U1751:U1752"/>
    <mergeCell ref="W1751:W1752"/>
    <mergeCell ref="A1745:A1746"/>
    <mergeCell ref="B1745:B1746"/>
    <mergeCell ref="C1745:C1746"/>
    <mergeCell ref="E1745:E1746"/>
    <mergeCell ref="F1745:F1746"/>
    <mergeCell ref="G1745:G1746"/>
    <mergeCell ref="H1745:H1746"/>
    <mergeCell ref="I1745:I1746"/>
    <mergeCell ref="J1745:J1746"/>
    <mergeCell ref="O1745:O1746"/>
    <mergeCell ref="Q1745:Q1746"/>
    <mergeCell ref="R1745:R1746"/>
    <mergeCell ref="S1745:S1746"/>
    <mergeCell ref="T1745:T1746"/>
    <mergeCell ref="U1745:U1746"/>
    <mergeCell ref="W1745:W1746"/>
    <mergeCell ref="A1747:A1748"/>
    <mergeCell ref="B1747:B1748"/>
    <mergeCell ref="C1747:C1748"/>
    <mergeCell ref="E1747:E1748"/>
    <mergeCell ref="F1747:F1748"/>
    <mergeCell ref="G1747:G1748"/>
    <mergeCell ref="H1747:H1748"/>
    <mergeCell ref="I1747:I1748"/>
    <mergeCell ref="J1747:J1748"/>
    <mergeCell ref="O1747:O1748"/>
    <mergeCell ref="Q1747:Q1748"/>
    <mergeCell ref="R1747:R1748"/>
    <mergeCell ref="S1747:S1748"/>
    <mergeCell ref="T1747:T1748"/>
    <mergeCell ref="U1747:U1748"/>
    <mergeCell ref="W1747:W1748"/>
    <mergeCell ref="A1831:A1832"/>
    <mergeCell ref="B1831:B1832"/>
    <mergeCell ref="C1831:C1832"/>
    <mergeCell ref="E1831:E1832"/>
    <mergeCell ref="F1831:F1832"/>
    <mergeCell ref="G1831:G1832"/>
    <mergeCell ref="H1831:H1832"/>
    <mergeCell ref="I1831:I1832"/>
    <mergeCell ref="J1831:J1832"/>
    <mergeCell ref="O1831:O1832"/>
    <mergeCell ref="Q1831:Q1832"/>
    <mergeCell ref="R1831:R1832"/>
    <mergeCell ref="S1831:S1832"/>
    <mergeCell ref="T1831:T1832"/>
    <mergeCell ref="U1831:U1832"/>
    <mergeCell ref="W1831:W1832"/>
    <mergeCell ref="A1833:A1834"/>
    <mergeCell ref="B1833:B1834"/>
    <mergeCell ref="C1833:C1834"/>
    <mergeCell ref="E1833:E1834"/>
    <mergeCell ref="F1833:F1834"/>
    <mergeCell ref="G1833:G1834"/>
    <mergeCell ref="H1833:H1834"/>
    <mergeCell ref="I1833:I1834"/>
    <mergeCell ref="J1833:J1834"/>
    <mergeCell ref="O1833:O1834"/>
    <mergeCell ref="Q1833:Q1834"/>
    <mergeCell ref="R1833:R1834"/>
    <mergeCell ref="S1833:S1834"/>
    <mergeCell ref="T1833:T1834"/>
    <mergeCell ref="U1833:U1834"/>
    <mergeCell ref="W1833:W1834"/>
    <mergeCell ref="A1827:A1828"/>
    <mergeCell ref="B1827:B1828"/>
    <mergeCell ref="C1827:C1828"/>
    <mergeCell ref="E1827:E1828"/>
    <mergeCell ref="F1827:F1828"/>
    <mergeCell ref="G1827:G1828"/>
    <mergeCell ref="H1827:H1828"/>
    <mergeCell ref="I1827:I1828"/>
    <mergeCell ref="J1827:J1828"/>
    <mergeCell ref="O1827:O1828"/>
    <mergeCell ref="Q1827:Q1828"/>
    <mergeCell ref="R1827:R1828"/>
    <mergeCell ref="S1827:S1828"/>
    <mergeCell ref="T1827:T1828"/>
    <mergeCell ref="U1827:U1828"/>
    <mergeCell ref="W1827:W1828"/>
    <mergeCell ref="A1829:A1830"/>
    <mergeCell ref="B1829:B1830"/>
    <mergeCell ref="C1829:C1830"/>
    <mergeCell ref="E1829:E1830"/>
    <mergeCell ref="F1829:F1830"/>
    <mergeCell ref="G1829:G1830"/>
    <mergeCell ref="H1829:H1830"/>
    <mergeCell ref="I1829:I1830"/>
    <mergeCell ref="J1829:J1830"/>
    <mergeCell ref="O1829:O1830"/>
    <mergeCell ref="Q1829:Q1830"/>
    <mergeCell ref="R1829:R1830"/>
    <mergeCell ref="S1829:S1830"/>
    <mergeCell ref="T1829:T1830"/>
    <mergeCell ref="U1829:U1830"/>
    <mergeCell ref="W1829:W1830"/>
    <mergeCell ref="A1839:A1840"/>
    <mergeCell ref="B1839:B1840"/>
    <mergeCell ref="C1839:C1840"/>
    <mergeCell ref="E1839:E1840"/>
    <mergeCell ref="F1839:F1840"/>
    <mergeCell ref="G1839:G1840"/>
    <mergeCell ref="H1839:H1840"/>
    <mergeCell ref="I1839:I1840"/>
    <mergeCell ref="J1839:J1840"/>
    <mergeCell ref="O1839:O1840"/>
    <mergeCell ref="Q1839:Q1840"/>
    <mergeCell ref="R1839:R1840"/>
    <mergeCell ref="S1839:S1840"/>
    <mergeCell ref="T1839:T1840"/>
    <mergeCell ref="U1839:U1840"/>
    <mergeCell ref="W1839:W1840"/>
    <mergeCell ref="A1841:A1842"/>
    <mergeCell ref="B1841:B1842"/>
    <mergeCell ref="C1841:C1842"/>
    <mergeCell ref="E1841:E1842"/>
    <mergeCell ref="F1841:F1842"/>
    <mergeCell ref="G1841:G1842"/>
    <mergeCell ref="H1841:H1842"/>
    <mergeCell ref="I1841:I1842"/>
    <mergeCell ref="J1841:J1842"/>
    <mergeCell ref="O1841:O1842"/>
    <mergeCell ref="Q1841:Q1842"/>
    <mergeCell ref="R1841:R1842"/>
    <mergeCell ref="S1841:S1842"/>
    <mergeCell ref="T1841:T1842"/>
    <mergeCell ref="U1841:U1842"/>
    <mergeCell ref="W1841:W1842"/>
    <mergeCell ref="A1835:A1836"/>
    <mergeCell ref="B1835:B1836"/>
    <mergeCell ref="C1835:C1836"/>
    <mergeCell ref="E1835:E1836"/>
    <mergeCell ref="F1835:F1836"/>
    <mergeCell ref="G1835:G1836"/>
    <mergeCell ref="H1835:H1836"/>
    <mergeCell ref="I1835:I1836"/>
    <mergeCell ref="J1835:J1836"/>
    <mergeCell ref="O1835:O1836"/>
    <mergeCell ref="Q1835:Q1836"/>
    <mergeCell ref="R1835:R1836"/>
    <mergeCell ref="S1835:S1836"/>
    <mergeCell ref="T1835:T1836"/>
    <mergeCell ref="U1835:U1836"/>
    <mergeCell ref="W1835:W1836"/>
    <mergeCell ref="A1837:A1838"/>
    <mergeCell ref="B1837:B1838"/>
    <mergeCell ref="C1837:C1838"/>
    <mergeCell ref="E1837:E1838"/>
    <mergeCell ref="F1837:F1838"/>
    <mergeCell ref="G1837:G1838"/>
    <mergeCell ref="H1837:H1838"/>
    <mergeCell ref="I1837:I1838"/>
    <mergeCell ref="J1837:J1838"/>
    <mergeCell ref="O1837:O1838"/>
    <mergeCell ref="Q1837:Q1838"/>
    <mergeCell ref="R1837:R1838"/>
    <mergeCell ref="S1837:S1838"/>
    <mergeCell ref="T1837:T1838"/>
    <mergeCell ref="U1837:U1838"/>
    <mergeCell ref="W1837:W1838"/>
    <mergeCell ref="A1847:A1848"/>
    <mergeCell ref="B1847:B1848"/>
    <mergeCell ref="C1847:C1848"/>
    <mergeCell ref="E1847:E1848"/>
    <mergeCell ref="F1847:F1848"/>
    <mergeCell ref="G1847:G1848"/>
    <mergeCell ref="H1847:H1848"/>
    <mergeCell ref="I1847:I1848"/>
    <mergeCell ref="J1847:J1848"/>
    <mergeCell ref="O1847:O1848"/>
    <mergeCell ref="Q1847:Q1848"/>
    <mergeCell ref="R1847:R1848"/>
    <mergeCell ref="S1847:S1848"/>
    <mergeCell ref="T1847:T1848"/>
    <mergeCell ref="U1847:U1848"/>
    <mergeCell ref="W1847:W1848"/>
    <mergeCell ref="A1849:A1850"/>
    <mergeCell ref="B1849:B1850"/>
    <mergeCell ref="C1849:C1850"/>
    <mergeCell ref="E1849:E1850"/>
    <mergeCell ref="F1849:F1850"/>
    <mergeCell ref="G1849:G1850"/>
    <mergeCell ref="H1849:H1850"/>
    <mergeCell ref="I1849:I1850"/>
    <mergeCell ref="J1849:J1850"/>
    <mergeCell ref="O1849:O1850"/>
    <mergeCell ref="Q1849:Q1850"/>
    <mergeCell ref="R1849:R1850"/>
    <mergeCell ref="S1849:S1850"/>
    <mergeCell ref="T1849:T1850"/>
    <mergeCell ref="U1849:U1850"/>
    <mergeCell ref="W1849:W1850"/>
    <mergeCell ref="A1843:A1844"/>
    <mergeCell ref="B1843:B1844"/>
    <mergeCell ref="C1843:C1844"/>
    <mergeCell ref="E1843:E1844"/>
    <mergeCell ref="F1843:F1844"/>
    <mergeCell ref="G1843:G1844"/>
    <mergeCell ref="H1843:H1844"/>
    <mergeCell ref="I1843:I1844"/>
    <mergeCell ref="J1843:J1844"/>
    <mergeCell ref="O1843:O1844"/>
    <mergeCell ref="Q1843:Q1844"/>
    <mergeCell ref="R1843:R1844"/>
    <mergeCell ref="S1843:S1844"/>
    <mergeCell ref="T1843:T1844"/>
    <mergeCell ref="U1843:U1844"/>
    <mergeCell ref="W1843:W1844"/>
    <mergeCell ref="A1845:A1846"/>
    <mergeCell ref="B1845:B1846"/>
    <mergeCell ref="C1845:C1846"/>
    <mergeCell ref="E1845:E1846"/>
    <mergeCell ref="F1845:F1846"/>
    <mergeCell ref="G1845:G1846"/>
    <mergeCell ref="H1845:H1846"/>
    <mergeCell ref="I1845:I1846"/>
    <mergeCell ref="J1845:J1846"/>
    <mergeCell ref="O1845:O1846"/>
    <mergeCell ref="Q1845:Q1846"/>
    <mergeCell ref="R1845:R1846"/>
    <mergeCell ref="S1845:S1846"/>
    <mergeCell ref="T1845:T1846"/>
    <mergeCell ref="U1845:U1846"/>
    <mergeCell ref="A1855:A1856"/>
    <mergeCell ref="B1855:B1856"/>
    <mergeCell ref="C1855:C1856"/>
    <mergeCell ref="E1855:E1856"/>
    <mergeCell ref="F1855:F1856"/>
    <mergeCell ref="G1855:G1856"/>
    <mergeCell ref="H1855:H1856"/>
    <mergeCell ref="I1855:I1856"/>
    <mergeCell ref="J1855:J1856"/>
    <mergeCell ref="O1855:O1856"/>
    <mergeCell ref="Q1855:Q1856"/>
    <mergeCell ref="R1855:R1856"/>
    <mergeCell ref="S1855:S1856"/>
    <mergeCell ref="T1855:T1856"/>
    <mergeCell ref="U1855:U1856"/>
    <mergeCell ref="W1855:W1856"/>
    <mergeCell ref="A1857:A1858"/>
    <mergeCell ref="B1857:B1858"/>
    <mergeCell ref="C1857:C1858"/>
    <mergeCell ref="E1857:E1858"/>
    <mergeCell ref="F1857:F1858"/>
    <mergeCell ref="G1857:G1858"/>
    <mergeCell ref="H1857:H1858"/>
    <mergeCell ref="I1857:I1858"/>
    <mergeCell ref="J1857:J1858"/>
    <mergeCell ref="O1857:O1858"/>
    <mergeCell ref="Q1857:Q1858"/>
    <mergeCell ref="R1857:R1858"/>
    <mergeCell ref="S1857:S1858"/>
    <mergeCell ref="T1857:T1858"/>
    <mergeCell ref="U1857:U1858"/>
    <mergeCell ref="W1857:W1858"/>
    <mergeCell ref="A1851:A1852"/>
    <mergeCell ref="B1851:B1852"/>
    <mergeCell ref="C1851:C1852"/>
    <mergeCell ref="E1851:E1852"/>
    <mergeCell ref="F1851:F1852"/>
    <mergeCell ref="G1851:G1852"/>
    <mergeCell ref="H1851:H1852"/>
    <mergeCell ref="I1851:I1852"/>
    <mergeCell ref="J1851:J1852"/>
    <mergeCell ref="O1851:O1852"/>
    <mergeCell ref="Q1851:Q1852"/>
    <mergeCell ref="R1851:R1852"/>
    <mergeCell ref="S1851:S1852"/>
    <mergeCell ref="T1851:T1852"/>
    <mergeCell ref="U1851:U1852"/>
    <mergeCell ref="W1851:W1852"/>
    <mergeCell ref="A1853:A1854"/>
    <mergeCell ref="B1853:B1854"/>
    <mergeCell ref="C1853:C1854"/>
    <mergeCell ref="E1853:E1854"/>
    <mergeCell ref="F1853:F1854"/>
    <mergeCell ref="G1853:G1854"/>
    <mergeCell ref="H1853:H1854"/>
    <mergeCell ref="I1853:I1854"/>
    <mergeCell ref="J1853:J1854"/>
    <mergeCell ref="O1853:O1854"/>
    <mergeCell ref="Q1853:Q1854"/>
    <mergeCell ref="R1853:R1854"/>
    <mergeCell ref="S1853:S1854"/>
    <mergeCell ref="T1853:T1854"/>
    <mergeCell ref="U1853:U1854"/>
    <mergeCell ref="W1853:W1854"/>
    <mergeCell ref="A1863:A1864"/>
    <mergeCell ref="B1863:B1864"/>
    <mergeCell ref="C1863:C1864"/>
    <mergeCell ref="E1863:E1864"/>
    <mergeCell ref="F1863:F1864"/>
    <mergeCell ref="G1863:G1864"/>
    <mergeCell ref="H1863:H1864"/>
    <mergeCell ref="I1863:I1864"/>
    <mergeCell ref="J1863:J1864"/>
    <mergeCell ref="O1863:O1864"/>
    <mergeCell ref="Q1863:Q1864"/>
    <mergeCell ref="R1863:R1864"/>
    <mergeCell ref="S1863:S1864"/>
    <mergeCell ref="T1863:T1864"/>
    <mergeCell ref="U1863:U1864"/>
    <mergeCell ref="A1865:A1866"/>
    <mergeCell ref="B1865:B1866"/>
    <mergeCell ref="C1865:C1866"/>
    <mergeCell ref="E1865:E1866"/>
    <mergeCell ref="F1865:F1866"/>
    <mergeCell ref="G1865:G1866"/>
    <mergeCell ref="H1865:H1866"/>
    <mergeCell ref="I1865:I1866"/>
    <mergeCell ref="J1865:J1866"/>
    <mergeCell ref="O1865:O1866"/>
    <mergeCell ref="Q1865:Q1866"/>
    <mergeCell ref="R1865:R1866"/>
    <mergeCell ref="S1865:S1866"/>
    <mergeCell ref="T1865:T1866"/>
    <mergeCell ref="U1865:U1866"/>
    <mergeCell ref="W1865:W1866"/>
    <mergeCell ref="A1859:A1860"/>
    <mergeCell ref="B1859:B1860"/>
    <mergeCell ref="C1859:C1860"/>
    <mergeCell ref="E1859:E1860"/>
    <mergeCell ref="F1859:F1860"/>
    <mergeCell ref="G1859:G1860"/>
    <mergeCell ref="H1859:H1860"/>
    <mergeCell ref="I1859:I1860"/>
    <mergeCell ref="J1859:J1860"/>
    <mergeCell ref="O1859:O1860"/>
    <mergeCell ref="Q1859:Q1860"/>
    <mergeCell ref="R1859:R1860"/>
    <mergeCell ref="S1859:S1860"/>
    <mergeCell ref="T1859:T1860"/>
    <mergeCell ref="U1859:U1860"/>
    <mergeCell ref="W1859:W1860"/>
    <mergeCell ref="A1861:A1862"/>
    <mergeCell ref="B1861:B1862"/>
    <mergeCell ref="C1861:C1862"/>
    <mergeCell ref="E1861:E1862"/>
    <mergeCell ref="F1861:F1862"/>
    <mergeCell ref="G1861:G1862"/>
    <mergeCell ref="H1861:H1862"/>
    <mergeCell ref="I1861:I1862"/>
    <mergeCell ref="J1861:J1862"/>
    <mergeCell ref="O1861:O1862"/>
    <mergeCell ref="Q1861:Q1862"/>
    <mergeCell ref="R1861:R1862"/>
    <mergeCell ref="S1861:S1862"/>
    <mergeCell ref="T1861:T1862"/>
    <mergeCell ref="U1861:U1862"/>
    <mergeCell ref="W1861:W1862"/>
    <mergeCell ref="A1871:A1872"/>
    <mergeCell ref="B1871:B1872"/>
    <mergeCell ref="C1871:C1872"/>
    <mergeCell ref="E1871:E1872"/>
    <mergeCell ref="F1871:F1872"/>
    <mergeCell ref="G1871:G1872"/>
    <mergeCell ref="H1871:H1872"/>
    <mergeCell ref="I1871:I1872"/>
    <mergeCell ref="J1871:J1872"/>
    <mergeCell ref="O1871:O1872"/>
    <mergeCell ref="Q1871:Q1872"/>
    <mergeCell ref="R1871:R1872"/>
    <mergeCell ref="S1871:S1872"/>
    <mergeCell ref="T1871:T1872"/>
    <mergeCell ref="U1871:U1872"/>
    <mergeCell ref="W1871:W1872"/>
    <mergeCell ref="A1873:A1874"/>
    <mergeCell ref="B1873:B1874"/>
    <mergeCell ref="C1873:C1874"/>
    <mergeCell ref="E1873:E1874"/>
    <mergeCell ref="F1873:F1874"/>
    <mergeCell ref="G1873:G1874"/>
    <mergeCell ref="H1873:H1874"/>
    <mergeCell ref="I1873:I1874"/>
    <mergeCell ref="J1873:J1874"/>
    <mergeCell ref="O1873:O1874"/>
    <mergeCell ref="Q1873:Q1874"/>
    <mergeCell ref="R1873:R1874"/>
    <mergeCell ref="S1873:S1874"/>
    <mergeCell ref="T1873:T1874"/>
    <mergeCell ref="U1873:U1874"/>
    <mergeCell ref="W1873:W1874"/>
    <mergeCell ref="A1867:A1868"/>
    <mergeCell ref="B1867:B1868"/>
    <mergeCell ref="C1867:C1868"/>
    <mergeCell ref="E1867:E1868"/>
    <mergeCell ref="F1867:F1868"/>
    <mergeCell ref="G1867:G1868"/>
    <mergeCell ref="H1867:H1868"/>
    <mergeCell ref="I1867:I1868"/>
    <mergeCell ref="J1867:J1868"/>
    <mergeCell ref="O1867:O1868"/>
    <mergeCell ref="Q1867:Q1868"/>
    <mergeCell ref="R1867:R1868"/>
    <mergeCell ref="S1867:S1868"/>
    <mergeCell ref="T1867:T1868"/>
    <mergeCell ref="U1867:U1868"/>
    <mergeCell ref="W1867:W1868"/>
    <mergeCell ref="A1869:A1870"/>
    <mergeCell ref="B1869:B1870"/>
    <mergeCell ref="C1869:C1870"/>
    <mergeCell ref="E1869:E1870"/>
    <mergeCell ref="F1869:F1870"/>
    <mergeCell ref="G1869:G1870"/>
    <mergeCell ref="H1869:H1870"/>
    <mergeCell ref="I1869:I1870"/>
    <mergeCell ref="J1869:J1870"/>
    <mergeCell ref="O1869:O1870"/>
    <mergeCell ref="Q1869:Q1870"/>
    <mergeCell ref="R1869:R1870"/>
    <mergeCell ref="S1869:S1870"/>
    <mergeCell ref="T1869:T1870"/>
    <mergeCell ref="U1869:U1870"/>
    <mergeCell ref="W1869:W1870"/>
    <mergeCell ref="A1879:A1880"/>
    <mergeCell ref="B1879:B1880"/>
    <mergeCell ref="C1879:C1880"/>
    <mergeCell ref="E1879:E1880"/>
    <mergeCell ref="F1879:F1880"/>
    <mergeCell ref="G1879:G1880"/>
    <mergeCell ref="H1879:H1880"/>
    <mergeCell ref="I1879:I1880"/>
    <mergeCell ref="J1879:J1880"/>
    <mergeCell ref="O1879:O1880"/>
    <mergeCell ref="Q1879:Q1880"/>
    <mergeCell ref="R1879:R1880"/>
    <mergeCell ref="S1879:S1880"/>
    <mergeCell ref="T1879:T1880"/>
    <mergeCell ref="U1879:U1880"/>
    <mergeCell ref="W1879:W1880"/>
    <mergeCell ref="A1881:A1882"/>
    <mergeCell ref="B1881:B1882"/>
    <mergeCell ref="C1881:C1882"/>
    <mergeCell ref="E1881:E1882"/>
    <mergeCell ref="F1881:F1882"/>
    <mergeCell ref="G1881:G1882"/>
    <mergeCell ref="H1881:H1882"/>
    <mergeCell ref="I1881:I1882"/>
    <mergeCell ref="J1881:J1882"/>
    <mergeCell ref="O1881:O1882"/>
    <mergeCell ref="Q1881:Q1882"/>
    <mergeCell ref="R1881:R1882"/>
    <mergeCell ref="S1881:S1882"/>
    <mergeCell ref="T1881:T1882"/>
    <mergeCell ref="U1881:U1882"/>
    <mergeCell ref="W1881:W1882"/>
    <mergeCell ref="A1875:A1876"/>
    <mergeCell ref="B1875:B1876"/>
    <mergeCell ref="C1875:C1876"/>
    <mergeCell ref="E1875:E1876"/>
    <mergeCell ref="F1875:F1876"/>
    <mergeCell ref="G1875:G1876"/>
    <mergeCell ref="H1875:H1876"/>
    <mergeCell ref="I1875:I1876"/>
    <mergeCell ref="J1875:J1876"/>
    <mergeCell ref="O1875:O1876"/>
    <mergeCell ref="Q1875:Q1876"/>
    <mergeCell ref="R1875:R1876"/>
    <mergeCell ref="S1875:S1876"/>
    <mergeCell ref="T1875:T1876"/>
    <mergeCell ref="U1875:U1876"/>
    <mergeCell ref="W1875:W1876"/>
    <mergeCell ref="A1877:A1878"/>
    <mergeCell ref="B1877:B1878"/>
    <mergeCell ref="C1877:C1878"/>
    <mergeCell ref="E1877:E1878"/>
    <mergeCell ref="F1877:F1878"/>
    <mergeCell ref="G1877:G1878"/>
    <mergeCell ref="H1877:H1878"/>
    <mergeCell ref="I1877:I1878"/>
    <mergeCell ref="J1877:J1878"/>
    <mergeCell ref="O1877:O1878"/>
    <mergeCell ref="Q1877:Q1878"/>
    <mergeCell ref="R1877:R1878"/>
    <mergeCell ref="S1877:S1878"/>
    <mergeCell ref="T1877:T1878"/>
    <mergeCell ref="U1877:U1878"/>
    <mergeCell ref="W1877:W1878"/>
    <mergeCell ref="A1887:A1888"/>
    <mergeCell ref="B1887:B1888"/>
    <mergeCell ref="C1887:C1888"/>
    <mergeCell ref="E1887:E1888"/>
    <mergeCell ref="F1887:F1888"/>
    <mergeCell ref="G1887:G1888"/>
    <mergeCell ref="H1887:H1888"/>
    <mergeCell ref="O1887:O1888"/>
    <mergeCell ref="Q1887:Q1888"/>
    <mergeCell ref="R1887:R1888"/>
    <mergeCell ref="S1887:S1888"/>
    <mergeCell ref="T1887:T1888"/>
    <mergeCell ref="U1887:U1888"/>
    <mergeCell ref="W1887:W1888"/>
    <mergeCell ref="A1889:A1890"/>
    <mergeCell ref="B1889:B1890"/>
    <mergeCell ref="C1889:C1890"/>
    <mergeCell ref="E1889:E1890"/>
    <mergeCell ref="F1889:F1890"/>
    <mergeCell ref="G1889:G1890"/>
    <mergeCell ref="H1889:H1890"/>
    <mergeCell ref="O1889:O1890"/>
    <mergeCell ref="Q1889:Q1890"/>
    <mergeCell ref="R1889:R1890"/>
    <mergeCell ref="S1889:S1890"/>
    <mergeCell ref="T1889:T1890"/>
    <mergeCell ref="U1889:U1890"/>
    <mergeCell ref="W1889:W1890"/>
    <mergeCell ref="A1883:A1884"/>
    <mergeCell ref="B1883:B1884"/>
    <mergeCell ref="C1883:C1884"/>
    <mergeCell ref="E1883:E1884"/>
    <mergeCell ref="F1883:F1884"/>
    <mergeCell ref="G1883:G1884"/>
    <mergeCell ref="H1883:H1884"/>
    <mergeCell ref="I1883:I1884"/>
    <mergeCell ref="J1883:J1884"/>
    <mergeCell ref="O1883:O1884"/>
    <mergeCell ref="Q1883:Q1884"/>
    <mergeCell ref="R1883:R1884"/>
    <mergeCell ref="S1883:S1884"/>
    <mergeCell ref="T1883:T1884"/>
    <mergeCell ref="U1883:U1884"/>
    <mergeCell ref="W1883:W1884"/>
    <mergeCell ref="A1885:A1886"/>
    <mergeCell ref="B1885:B1886"/>
    <mergeCell ref="C1885:C1886"/>
    <mergeCell ref="E1885:E1886"/>
    <mergeCell ref="F1885:F1886"/>
    <mergeCell ref="G1885:G1886"/>
    <mergeCell ref="H1885:H1886"/>
    <mergeCell ref="I1885:I1886"/>
    <mergeCell ref="J1885:J1886"/>
    <mergeCell ref="O1885:O1886"/>
    <mergeCell ref="Q1885:Q1886"/>
    <mergeCell ref="R1885:R1886"/>
    <mergeCell ref="S1885:S1886"/>
    <mergeCell ref="T1885:T1886"/>
    <mergeCell ref="U1885:U1886"/>
    <mergeCell ref="W1885:W1886"/>
    <mergeCell ref="A1895:A1896"/>
    <mergeCell ref="B1895:B1896"/>
    <mergeCell ref="C1895:C1896"/>
    <mergeCell ref="E1895:E1896"/>
    <mergeCell ref="F1895:F1896"/>
    <mergeCell ref="G1895:G1896"/>
    <mergeCell ref="H1895:H1896"/>
    <mergeCell ref="O1895:O1896"/>
    <mergeCell ref="Q1895:Q1896"/>
    <mergeCell ref="R1895:R1896"/>
    <mergeCell ref="S1895:S1896"/>
    <mergeCell ref="T1895:T1896"/>
    <mergeCell ref="U1895:U1896"/>
    <mergeCell ref="W1895:W1896"/>
    <mergeCell ref="A1897:A1898"/>
    <mergeCell ref="B1897:B1898"/>
    <mergeCell ref="C1897:C1898"/>
    <mergeCell ref="E1897:E1898"/>
    <mergeCell ref="F1897:F1898"/>
    <mergeCell ref="G1897:G1898"/>
    <mergeCell ref="H1897:H1898"/>
    <mergeCell ref="O1897:O1898"/>
    <mergeCell ref="Q1897:Q1898"/>
    <mergeCell ref="R1897:R1898"/>
    <mergeCell ref="S1897:S1898"/>
    <mergeCell ref="T1897:T1898"/>
    <mergeCell ref="U1897:U1898"/>
    <mergeCell ref="W1897:W1898"/>
    <mergeCell ref="A1891:A1892"/>
    <mergeCell ref="B1891:B1892"/>
    <mergeCell ref="C1891:C1892"/>
    <mergeCell ref="E1891:E1892"/>
    <mergeCell ref="F1891:F1892"/>
    <mergeCell ref="G1891:G1892"/>
    <mergeCell ref="H1891:H1892"/>
    <mergeCell ref="O1891:O1892"/>
    <mergeCell ref="Q1891:Q1892"/>
    <mergeCell ref="R1891:R1892"/>
    <mergeCell ref="S1891:S1892"/>
    <mergeCell ref="T1891:T1892"/>
    <mergeCell ref="U1891:U1892"/>
    <mergeCell ref="A1893:A1894"/>
    <mergeCell ref="B1893:B1894"/>
    <mergeCell ref="C1893:C1894"/>
    <mergeCell ref="E1893:E1894"/>
    <mergeCell ref="F1893:F1894"/>
    <mergeCell ref="G1893:G1894"/>
    <mergeCell ref="H1893:H1894"/>
    <mergeCell ref="O1893:O1894"/>
    <mergeCell ref="Q1893:Q1894"/>
    <mergeCell ref="R1893:R1894"/>
    <mergeCell ref="S1893:S1894"/>
    <mergeCell ref="T1893:T1894"/>
    <mergeCell ref="U1893:U1894"/>
    <mergeCell ref="W1893:W1894"/>
    <mergeCell ref="D1893:D1894"/>
    <mergeCell ref="D1895:D1896"/>
    <mergeCell ref="D1897:D1898"/>
    <mergeCell ref="V1893:V1894"/>
    <mergeCell ref="V1895:V1896"/>
    <mergeCell ref="V1897:V1898"/>
    <mergeCell ref="A1903:A1904"/>
    <mergeCell ref="B1903:B1904"/>
    <mergeCell ref="C1903:C1904"/>
    <mergeCell ref="E1903:E1904"/>
    <mergeCell ref="F1903:F1904"/>
    <mergeCell ref="G1903:G1904"/>
    <mergeCell ref="H1903:H1904"/>
    <mergeCell ref="O1903:O1904"/>
    <mergeCell ref="Q1903:Q1904"/>
    <mergeCell ref="R1903:R1904"/>
    <mergeCell ref="S1903:S1904"/>
    <mergeCell ref="T1903:T1904"/>
    <mergeCell ref="U1903:U1904"/>
    <mergeCell ref="W1903:W1904"/>
    <mergeCell ref="A1905:A1906"/>
    <mergeCell ref="B1905:B1906"/>
    <mergeCell ref="C1905:C1906"/>
    <mergeCell ref="E1905:E1906"/>
    <mergeCell ref="F1905:F1906"/>
    <mergeCell ref="G1905:G1906"/>
    <mergeCell ref="H1905:H1906"/>
    <mergeCell ref="O1905:O1906"/>
    <mergeCell ref="Q1905:Q1906"/>
    <mergeCell ref="R1905:R1906"/>
    <mergeCell ref="S1905:S1906"/>
    <mergeCell ref="T1905:T1906"/>
    <mergeCell ref="U1905:U1906"/>
    <mergeCell ref="W1905:W1906"/>
    <mergeCell ref="A1899:A1900"/>
    <mergeCell ref="B1899:B1900"/>
    <mergeCell ref="C1899:C1900"/>
    <mergeCell ref="E1899:E1900"/>
    <mergeCell ref="F1899:F1900"/>
    <mergeCell ref="G1899:G1900"/>
    <mergeCell ref="H1899:H1900"/>
    <mergeCell ref="O1899:O1900"/>
    <mergeCell ref="Q1899:Q1900"/>
    <mergeCell ref="R1899:R1900"/>
    <mergeCell ref="S1899:S1900"/>
    <mergeCell ref="T1899:T1900"/>
    <mergeCell ref="U1899:U1900"/>
    <mergeCell ref="W1899:W1900"/>
    <mergeCell ref="A1901:A1902"/>
    <mergeCell ref="B1901:B1902"/>
    <mergeCell ref="C1901:C1902"/>
    <mergeCell ref="E1901:E1902"/>
    <mergeCell ref="F1901:F1902"/>
    <mergeCell ref="G1901:G1902"/>
    <mergeCell ref="H1901:H1902"/>
    <mergeCell ref="O1901:O1902"/>
    <mergeCell ref="Q1901:Q1902"/>
    <mergeCell ref="R1901:R1902"/>
    <mergeCell ref="S1901:S1902"/>
    <mergeCell ref="T1901:T1902"/>
    <mergeCell ref="U1901:U1902"/>
    <mergeCell ref="W1901:W1902"/>
    <mergeCell ref="D1899:D1900"/>
    <mergeCell ref="D1901:D1902"/>
    <mergeCell ref="D1903:D1904"/>
    <mergeCell ref="D1905:D1906"/>
    <mergeCell ref="V1899:V1900"/>
    <mergeCell ref="V1901:V1902"/>
    <mergeCell ref="V1903:V1904"/>
    <mergeCell ref="V1905:V1906"/>
    <mergeCell ref="A1911:A1912"/>
    <mergeCell ref="B1911:B1912"/>
    <mergeCell ref="C1911:C1912"/>
    <mergeCell ref="E1911:E1912"/>
    <mergeCell ref="F1911:F1912"/>
    <mergeCell ref="G1911:G1912"/>
    <mergeCell ref="H1911:H1912"/>
    <mergeCell ref="O1911:O1912"/>
    <mergeCell ref="Q1911:Q1912"/>
    <mergeCell ref="R1911:R1912"/>
    <mergeCell ref="S1911:S1912"/>
    <mergeCell ref="T1911:T1912"/>
    <mergeCell ref="U1911:U1912"/>
    <mergeCell ref="W1911:W1912"/>
    <mergeCell ref="A1913:A1914"/>
    <mergeCell ref="B1913:B1914"/>
    <mergeCell ref="C1913:C1914"/>
    <mergeCell ref="E1913:E1914"/>
    <mergeCell ref="F1913:F1914"/>
    <mergeCell ref="G1913:G1914"/>
    <mergeCell ref="H1913:H1914"/>
    <mergeCell ref="O1913:O1914"/>
    <mergeCell ref="Q1913:Q1914"/>
    <mergeCell ref="R1913:R1914"/>
    <mergeCell ref="S1913:S1914"/>
    <mergeCell ref="T1913:T1914"/>
    <mergeCell ref="U1913:U1914"/>
    <mergeCell ref="W1913:W1914"/>
    <mergeCell ref="A1907:A1908"/>
    <mergeCell ref="B1907:B1908"/>
    <mergeCell ref="C1907:C1908"/>
    <mergeCell ref="E1907:E1908"/>
    <mergeCell ref="F1907:F1908"/>
    <mergeCell ref="G1907:G1908"/>
    <mergeCell ref="H1907:H1908"/>
    <mergeCell ref="O1907:O1908"/>
    <mergeCell ref="Q1907:Q1908"/>
    <mergeCell ref="R1907:R1908"/>
    <mergeCell ref="S1907:S1908"/>
    <mergeCell ref="T1907:T1908"/>
    <mergeCell ref="U1907:U1908"/>
    <mergeCell ref="A1909:A1910"/>
    <mergeCell ref="B1909:B1910"/>
    <mergeCell ref="C1909:C1910"/>
    <mergeCell ref="E1909:E1910"/>
    <mergeCell ref="F1909:F1910"/>
    <mergeCell ref="G1909:G1910"/>
    <mergeCell ref="H1909:H1910"/>
    <mergeCell ref="O1909:O1910"/>
    <mergeCell ref="Q1909:Q1910"/>
    <mergeCell ref="R1909:R1910"/>
    <mergeCell ref="S1909:S1910"/>
    <mergeCell ref="T1909:T1910"/>
    <mergeCell ref="U1909:U1910"/>
    <mergeCell ref="W1909:W1910"/>
    <mergeCell ref="D1907:D1908"/>
    <mergeCell ref="D1909:D1910"/>
    <mergeCell ref="D1911:D1912"/>
    <mergeCell ref="D1913:D1914"/>
    <mergeCell ref="V1907:V1908"/>
    <mergeCell ref="V1909:V1910"/>
    <mergeCell ref="V1911:V1912"/>
    <mergeCell ref="V1913:V1914"/>
    <mergeCell ref="A1919:A1920"/>
    <mergeCell ref="B1919:B1920"/>
    <mergeCell ref="C1919:C1920"/>
    <mergeCell ref="E1919:E1920"/>
    <mergeCell ref="F1919:F1920"/>
    <mergeCell ref="G1919:G1920"/>
    <mergeCell ref="H1919:H1920"/>
    <mergeCell ref="O1919:O1920"/>
    <mergeCell ref="Q1919:Q1920"/>
    <mergeCell ref="R1919:R1920"/>
    <mergeCell ref="S1919:S1920"/>
    <mergeCell ref="T1919:T1920"/>
    <mergeCell ref="U1919:U1920"/>
    <mergeCell ref="W1919:W1920"/>
    <mergeCell ref="A1921:A1922"/>
    <mergeCell ref="B1921:B1922"/>
    <mergeCell ref="C1921:C1922"/>
    <mergeCell ref="E1921:E1922"/>
    <mergeCell ref="F1921:F1922"/>
    <mergeCell ref="G1921:G1922"/>
    <mergeCell ref="H1921:H1922"/>
    <mergeCell ref="O1921:O1922"/>
    <mergeCell ref="Q1921:Q1922"/>
    <mergeCell ref="R1921:R1922"/>
    <mergeCell ref="S1921:S1922"/>
    <mergeCell ref="T1921:T1922"/>
    <mergeCell ref="U1921:U1922"/>
    <mergeCell ref="W1921:W1922"/>
    <mergeCell ref="A1915:A1916"/>
    <mergeCell ref="B1915:B1916"/>
    <mergeCell ref="C1915:C1916"/>
    <mergeCell ref="E1915:E1916"/>
    <mergeCell ref="F1915:F1916"/>
    <mergeCell ref="G1915:G1916"/>
    <mergeCell ref="H1915:H1916"/>
    <mergeCell ref="O1915:O1916"/>
    <mergeCell ref="Q1915:Q1916"/>
    <mergeCell ref="R1915:R1916"/>
    <mergeCell ref="S1915:S1916"/>
    <mergeCell ref="T1915:T1916"/>
    <mergeCell ref="U1915:U1916"/>
    <mergeCell ref="W1915:W1916"/>
    <mergeCell ref="A1917:A1918"/>
    <mergeCell ref="B1917:B1918"/>
    <mergeCell ref="C1917:C1918"/>
    <mergeCell ref="E1917:E1918"/>
    <mergeCell ref="F1917:F1918"/>
    <mergeCell ref="G1917:G1918"/>
    <mergeCell ref="H1917:H1918"/>
    <mergeCell ref="O1917:O1918"/>
    <mergeCell ref="Q1917:Q1918"/>
    <mergeCell ref="R1917:R1918"/>
    <mergeCell ref="S1917:S1918"/>
    <mergeCell ref="T1917:T1918"/>
    <mergeCell ref="U1917:U1918"/>
    <mergeCell ref="W1917:W1918"/>
    <mergeCell ref="D1915:D1916"/>
    <mergeCell ref="D1917:D1918"/>
    <mergeCell ref="D1919:D1920"/>
    <mergeCell ref="D1921:D1922"/>
    <mergeCell ref="V1915:V1916"/>
    <mergeCell ref="V1917:V1918"/>
    <mergeCell ref="V1919:V1920"/>
    <mergeCell ref="V1921:V1922"/>
    <mergeCell ref="A1927:A1928"/>
    <mergeCell ref="B1927:B1928"/>
    <mergeCell ref="C1927:C1928"/>
    <mergeCell ref="E1927:E1928"/>
    <mergeCell ref="F1927:F1928"/>
    <mergeCell ref="G1927:G1928"/>
    <mergeCell ref="H1927:H1928"/>
    <mergeCell ref="O1927:O1928"/>
    <mergeCell ref="Q1927:Q1928"/>
    <mergeCell ref="R1927:R1928"/>
    <mergeCell ref="S1927:S1928"/>
    <mergeCell ref="T1927:T1928"/>
    <mergeCell ref="U1927:U1928"/>
    <mergeCell ref="W1927:W1928"/>
    <mergeCell ref="A1929:A1930"/>
    <mergeCell ref="B1929:B1930"/>
    <mergeCell ref="C1929:C1930"/>
    <mergeCell ref="E1929:E1930"/>
    <mergeCell ref="F1929:F1930"/>
    <mergeCell ref="G1929:G1930"/>
    <mergeCell ref="H1929:H1930"/>
    <mergeCell ref="O1929:O1930"/>
    <mergeCell ref="Q1929:Q1930"/>
    <mergeCell ref="R1929:R1930"/>
    <mergeCell ref="S1929:S1930"/>
    <mergeCell ref="T1929:T1930"/>
    <mergeCell ref="U1929:U1930"/>
    <mergeCell ref="W1929:W1930"/>
    <mergeCell ref="A1923:A1924"/>
    <mergeCell ref="B1923:B1924"/>
    <mergeCell ref="C1923:C1924"/>
    <mergeCell ref="E1923:E1924"/>
    <mergeCell ref="F1923:F1924"/>
    <mergeCell ref="G1923:G1924"/>
    <mergeCell ref="H1923:H1924"/>
    <mergeCell ref="O1923:O1924"/>
    <mergeCell ref="Q1923:Q1924"/>
    <mergeCell ref="R1923:R1924"/>
    <mergeCell ref="S1923:S1924"/>
    <mergeCell ref="T1923:T1924"/>
    <mergeCell ref="U1923:U1924"/>
    <mergeCell ref="A1925:A1926"/>
    <mergeCell ref="B1925:B1926"/>
    <mergeCell ref="C1925:C1926"/>
    <mergeCell ref="E1925:E1926"/>
    <mergeCell ref="F1925:F1926"/>
    <mergeCell ref="G1925:G1926"/>
    <mergeCell ref="H1925:H1926"/>
    <mergeCell ref="O1925:O1926"/>
    <mergeCell ref="Q1925:Q1926"/>
    <mergeCell ref="R1925:R1926"/>
    <mergeCell ref="S1925:S1926"/>
    <mergeCell ref="T1925:T1926"/>
    <mergeCell ref="U1925:U1926"/>
    <mergeCell ref="W1925:W1926"/>
    <mergeCell ref="D1923:D1924"/>
    <mergeCell ref="D1925:D1926"/>
    <mergeCell ref="D1927:D1928"/>
    <mergeCell ref="D1929:D1930"/>
    <mergeCell ref="V1923:V1924"/>
    <mergeCell ref="V1925:V1926"/>
    <mergeCell ref="V1927:V1928"/>
    <mergeCell ref="V1929:V1930"/>
    <mergeCell ref="A1935:A1936"/>
    <mergeCell ref="B1935:B1936"/>
    <mergeCell ref="C1935:C1936"/>
    <mergeCell ref="E1935:E1936"/>
    <mergeCell ref="F1935:F1936"/>
    <mergeCell ref="G1935:G1936"/>
    <mergeCell ref="H1935:H1936"/>
    <mergeCell ref="O1935:O1936"/>
    <mergeCell ref="Q1935:Q1936"/>
    <mergeCell ref="R1935:R1936"/>
    <mergeCell ref="S1935:S1936"/>
    <mergeCell ref="T1935:T1936"/>
    <mergeCell ref="U1935:U1936"/>
    <mergeCell ref="W1935:W1936"/>
    <mergeCell ref="A1937:A1938"/>
    <mergeCell ref="B1937:B1938"/>
    <mergeCell ref="C1937:C1938"/>
    <mergeCell ref="E1937:E1938"/>
    <mergeCell ref="F1937:F1938"/>
    <mergeCell ref="G1937:G1938"/>
    <mergeCell ref="H1937:H1938"/>
    <mergeCell ref="O1937:O1938"/>
    <mergeCell ref="Q1937:Q1938"/>
    <mergeCell ref="R1937:R1938"/>
    <mergeCell ref="S1937:S1938"/>
    <mergeCell ref="T1937:T1938"/>
    <mergeCell ref="U1937:U1938"/>
    <mergeCell ref="W1937:W1938"/>
    <mergeCell ref="A1931:A1932"/>
    <mergeCell ref="B1931:B1932"/>
    <mergeCell ref="C1931:C1932"/>
    <mergeCell ref="E1931:E1932"/>
    <mergeCell ref="F1931:F1932"/>
    <mergeCell ref="G1931:G1932"/>
    <mergeCell ref="H1931:H1932"/>
    <mergeCell ref="O1931:O1932"/>
    <mergeCell ref="Q1931:Q1932"/>
    <mergeCell ref="R1931:R1932"/>
    <mergeCell ref="S1931:S1932"/>
    <mergeCell ref="T1931:T1932"/>
    <mergeCell ref="U1931:U1932"/>
    <mergeCell ref="W1931:W1932"/>
    <mergeCell ref="A1933:A1934"/>
    <mergeCell ref="B1933:B1934"/>
    <mergeCell ref="C1933:C1934"/>
    <mergeCell ref="E1933:E1934"/>
    <mergeCell ref="F1933:F1934"/>
    <mergeCell ref="G1933:G1934"/>
    <mergeCell ref="H1933:H1934"/>
    <mergeCell ref="O1933:O1934"/>
    <mergeCell ref="Q1933:Q1934"/>
    <mergeCell ref="R1933:R1934"/>
    <mergeCell ref="S1933:S1934"/>
    <mergeCell ref="T1933:T1934"/>
    <mergeCell ref="U1933:U1934"/>
    <mergeCell ref="W1933:W1934"/>
    <mergeCell ref="D1931:D1932"/>
    <mergeCell ref="D1933:D1934"/>
    <mergeCell ref="D1935:D1936"/>
    <mergeCell ref="D1937:D1938"/>
    <mergeCell ref="V1931:V1932"/>
    <mergeCell ref="V1933:V1934"/>
    <mergeCell ref="V1935:V1936"/>
    <mergeCell ref="V1937:V1938"/>
    <mergeCell ref="A1943:A1944"/>
    <mergeCell ref="B1943:B1944"/>
    <mergeCell ref="C1943:C1944"/>
    <mergeCell ref="E1943:E1944"/>
    <mergeCell ref="G1943:G1944"/>
    <mergeCell ref="H1943:H1944"/>
    <mergeCell ref="O1943:O1944"/>
    <mergeCell ref="Q1943:Q1944"/>
    <mergeCell ref="R1943:R1944"/>
    <mergeCell ref="S1943:S1944"/>
    <mergeCell ref="T1943:T1944"/>
    <mergeCell ref="U1943:U1944"/>
    <mergeCell ref="A1945:A1946"/>
    <mergeCell ref="B1945:B1946"/>
    <mergeCell ref="C1945:C1946"/>
    <mergeCell ref="E1945:E1946"/>
    <mergeCell ref="F1945:F1946"/>
    <mergeCell ref="G1945:G1946"/>
    <mergeCell ref="H1945:H1946"/>
    <mergeCell ref="O1945:O1946"/>
    <mergeCell ref="Q1945:Q1946"/>
    <mergeCell ref="R1945:R1946"/>
    <mergeCell ref="S1945:S1946"/>
    <mergeCell ref="T1945:T1946"/>
    <mergeCell ref="U1945:U1946"/>
    <mergeCell ref="W1945:W1946"/>
    <mergeCell ref="A1939:A1940"/>
    <mergeCell ref="B1939:B1940"/>
    <mergeCell ref="C1939:C1940"/>
    <mergeCell ref="E1939:E1940"/>
    <mergeCell ref="F1939:F1940"/>
    <mergeCell ref="G1939:G1940"/>
    <mergeCell ref="H1939:H1940"/>
    <mergeCell ref="O1939:O1940"/>
    <mergeCell ref="Q1939:Q1940"/>
    <mergeCell ref="R1939:R1940"/>
    <mergeCell ref="S1939:S1940"/>
    <mergeCell ref="T1939:T1940"/>
    <mergeCell ref="U1939:U1940"/>
    <mergeCell ref="W1939:W1940"/>
    <mergeCell ref="A1941:A1942"/>
    <mergeCell ref="B1941:B1942"/>
    <mergeCell ref="C1941:C1942"/>
    <mergeCell ref="E1941:E1942"/>
    <mergeCell ref="F1941:F1942"/>
    <mergeCell ref="G1941:G1942"/>
    <mergeCell ref="H1941:H1942"/>
    <mergeCell ref="O1941:O1942"/>
    <mergeCell ref="Q1941:Q1942"/>
    <mergeCell ref="R1941:R1942"/>
    <mergeCell ref="S1941:S1942"/>
    <mergeCell ref="T1941:T1942"/>
    <mergeCell ref="U1941:U1942"/>
    <mergeCell ref="W1941:W1942"/>
    <mergeCell ref="D1939:D1940"/>
    <mergeCell ref="D1941:D1942"/>
    <mergeCell ref="D1943:D1944"/>
    <mergeCell ref="D1945:D1946"/>
    <mergeCell ref="V1939:V1940"/>
    <mergeCell ref="V1941:V1942"/>
    <mergeCell ref="V1943:V1944"/>
    <mergeCell ref="V1945:V1946"/>
    <mergeCell ref="A1951:A1952"/>
    <mergeCell ref="B1951:B1952"/>
    <mergeCell ref="C1951:C1952"/>
    <mergeCell ref="E1951:E1952"/>
    <mergeCell ref="F1951:F1952"/>
    <mergeCell ref="G1951:G1952"/>
    <mergeCell ref="H1951:H1952"/>
    <mergeCell ref="O1951:O1952"/>
    <mergeCell ref="Q1951:Q1952"/>
    <mergeCell ref="R1951:R1952"/>
    <mergeCell ref="S1951:S1952"/>
    <mergeCell ref="T1951:T1952"/>
    <mergeCell ref="U1951:U1952"/>
    <mergeCell ref="W1951:W1952"/>
    <mergeCell ref="A1953:A1954"/>
    <mergeCell ref="B1953:B1954"/>
    <mergeCell ref="C1953:C1954"/>
    <mergeCell ref="E1953:E1954"/>
    <mergeCell ref="F1953:F1954"/>
    <mergeCell ref="G1953:G1954"/>
    <mergeCell ref="H1953:H1954"/>
    <mergeCell ref="O1953:O1954"/>
    <mergeCell ref="Q1953:Q1954"/>
    <mergeCell ref="R1953:R1954"/>
    <mergeCell ref="S1953:S1954"/>
    <mergeCell ref="T1953:T1954"/>
    <mergeCell ref="U1953:U1954"/>
    <mergeCell ref="W1953:W1954"/>
    <mergeCell ref="A1947:A1948"/>
    <mergeCell ref="B1947:B1948"/>
    <mergeCell ref="C1947:C1948"/>
    <mergeCell ref="E1947:E1948"/>
    <mergeCell ref="F1947:F1948"/>
    <mergeCell ref="G1947:G1948"/>
    <mergeCell ref="H1947:H1948"/>
    <mergeCell ref="O1947:O1948"/>
    <mergeCell ref="Q1947:Q1948"/>
    <mergeCell ref="R1947:R1948"/>
    <mergeCell ref="S1947:S1948"/>
    <mergeCell ref="T1947:T1948"/>
    <mergeCell ref="U1947:U1948"/>
    <mergeCell ref="W1947:W1948"/>
    <mergeCell ref="A1949:A1950"/>
    <mergeCell ref="B1949:B1950"/>
    <mergeCell ref="C1949:C1950"/>
    <mergeCell ref="E1949:E1950"/>
    <mergeCell ref="F1949:F1950"/>
    <mergeCell ref="G1949:G1950"/>
    <mergeCell ref="H1949:H1950"/>
    <mergeCell ref="O1949:O1950"/>
    <mergeCell ref="Q1949:Q1950"/>
    <mergeCell ref="R1949:R1950"/>
    <mergeCell ref="S1949:S1950"/>
    <mergeCell ref="T1949:T1950"/>
    <mergeCell ref="U1949:U1950"/>
    <mergeCell ref="W1949:W1950"/>
    <mergeCell ref="D1947:D1948"/>
    <mergeCell ref="D1949:D1950"/>
    <mergeCell ref="D1951:D1952"/>
    <mergeCell ref="D1953:D1954"/>
    <mergeCell ref="V1947:V1948"/>
    <mergeCell ref="V1949:V1950"/>
    <mergeCell ref="V1951:V1952"/>
    <mergeCell ref="V1953:V1954"/>
    <mergeCell ref="A1959:A1960"/>
    <mergeCell ref="B1959:B1960"/>
    <mergeCell ref="C1959:C1960"/>
    <mergeCell ref="E1959:E1960"/>
    <mergeCell ref="F1959:F1960"/>
    <mergeCell ref="G1959:G1960"/>
    <mergeCell ref="H1959:H1960"/>
    <mergeCell ref="I1959:I1960"/>
    <mergeCell ref="J1959:J1960"/>
    <mergeCell ref="O1959:O1960"/>
    <mergeCell ref="Q1959:Q1960"/>
    <mergeCell ref="R1959:R1960"/>
    <mergeCell ref="S1959:S1960"/>
    <mergeCell ref="T1959:T1960"/>
    <mergeCell ref="U1959:U1960"/>
    <mergeCell ref="W1959:W1960"/>
    <mergeCell ref="A1961:A1962"/>
    <mergeCell ref="B1961:B1962"/>
    <mergeCell ref="C1961:C1962"/>
    <mergeCell ref="E1961:E1962"/>
    <mergeCell ref="F1961:F1962"/>
    <mergeCell ref="G1961:G1962"/>
    <mergeCell ref="H1961:H1962"/>
    <mergeCell ref="I1961:I1962"/>
    <mergeCell ref="J1961:J1962"/>
    <mergeCell ref="O1961:O1962"/>
    <mergeCell ref="Q1961:Q1962"/>
    <mergeCell ref="R1961:R1962"/>
    <mergeCell ref="S1961:S1962"/>
    <mergeCell ref="T1961:T1962"/>
    <mergeCell ref="U1961:U1962"/>
    <mergeCell ref="W1961:W1962"/>
    <mergeCell ref="A1955:A1956"/>
    <mergeCell ref="B1955:B1956"/>
    <mergeCell ref="C1955:C1956"/>
    <mergeCell ref="E1955:E1956"/>
    <mergeCell ref="F1955:F1956"/>
    <mergeCell ref="G1955:G1956"/>
    <mergeCell ref="H1955:H1956"/>
    <mergeCell ref="O1955:O1956"/>
    <mergeCell ref="Q1955:Q1956"/>
    <mergeCell ref="R1955:R1956"/>
    <mergeCell ref="S1955:S1956"/>
    <mergeCell ref="T1955:T1956"/>
    <mergeCell ref="U1955:U1956"/>
    <mergeCell ref="W1955:W1956"/>
    <mergeCell ref="A1957:A1958"/>
    <mergeCell ref="B1957:B1958"/>
    <mergeCell ref="C1957:C1958"/>
    <mergeCell ref="E1957:E1958"/>
    <mergeCell ref="F1957:F1958"/>
    <mergeCell ref="G1957:G1958"/>
    <mergeCell ref="H1957:H1958"/>
    <mergeCell ref="I1957:I1958"/>
    <mergeCell ref="J1957:J1958"/>
    <mergeCell ref="O1957:O1958"/>
    <mergeCell ref="Q1957:Q1958"/>
    <mergeCell ref="R1957:R1958"/>
    <mergeCell ref="S1957:S1958"/>
    <mergeCell ref="T1957:T1958"/>
    <mergeCell ref="U1957:U1958"/>
    <mergeCell ref="W1957:W1958"/>
    <mergeCell ref="D1955:D1956"/>
    <mergeCell ref="D1957:D1958"/>
    <mergeCell ref="A1967:A1968"/>
    <mergeCell ref="B1967:B1968"/>
    <mergeCell ref="C1967:C1968"/>
    <mergeCell ref="E1967:E1968"/>
    <mergeCell ref="F1967:F1968"/>
    <mergeCell ref="G1967:G1968"/>
    <mergeCell ref="H1967:H1968"/>
    <mergeCell ref="I1967:I1968"/>
    <mergeCell ref="J1967:J1968"/>
    <mergeCell ref="O1967:O1968"/>
    <mergeCell ref="Q1967:Q1968"/>
    <mergeCell ref="R1967:R1968"/>
    <mergeCell ref="S1967:S1968"/>
    <mergeCell ref="T1967:T1968"/>
    <mergeCell ref="U1967:U1968"/>
    <mergeCell ref="W1967:W1968"/>
    <mergeCell ref="A1969:A1970"/>
    <mergeCell ref="B1969:B1970"/>
    <mergeCell ref="C1969:C1970"/>
    <mergeCell ref="E1969:E1970"/>
    <mergeCell ref="F1969:F1970"/>
    <mergeCell ref="G1969:G1970"/>
    <mergeCell ref="H1969:H1970"/>
    <mergeCell ref="I1969:I1970"/>
    <mergeCell ref="J1969:J1970"/>
    <mergeCell ref="O1969:O1970"/>
    <mergeCell ref="Q1969:Q1970"/>
    <mergeCell ref="R1969:R1970"/>
    <mergeCell ref="S1969:S1970"/>
    <mergeCell ref="T1969:T1970"/>
    <mergeCell ref="U1969:U1970"/>
    <mergeCell ref="W1969:W1970"/>
    <mergeCell ref="A1963:A1964"/>
    <mergeCell ref="B1963:B1964"/>
    <mergeCell ref="C1963:C1964"/>
    <mergeCell ref="E1963:E1964"/>
    <mergeCell ref="F1963:F1964"/>
    <mergeCell ref="G1963:G1964"/>
    <mergeCell ref="H1963:H1964"/>
    <mergeCell ref="I1963:I1964"/>
    <mergeCell ref="J1963:J1964"/>
    <mergeCell ref="O1963:O1964"/>
    <mergeCell ref="Q1963:Q1964"/>
    <mergeCell ref="R1963:R1964"/>
    <mergeCell ref="S1963:S1964"/>
    <mergeCell ref="T1963:T1964"/>
    <mergeCell ref="U1963:U1964"/>
    <mergeCell ref="W1963:W1964"/>
    <mergeCell ref="A1965:A1966"/>
    <mergeCell ref="B1965:B1966"/>
    <mergeCell ref="C1965:C1966"/>
    <mergeCell ref="E1965:E1966"/>
    <mergeCell ref="F1965:F1966"/>
    <mergeCell ref="G1965:G1966"/>
    <mergeCell ref="H1965:H1966"/>
    <mergeCell ref="I1965:I1966"/>
    <mergeCell ref="J1965:J1966"/>
    <mergeCell ref="O1965:O1966"/>
    <mergeCell ref="Q1965:Q1966"/>
    <mergeCell ref="R1965:R1966"/>
    <mergeCell ref="S1965:S1966"/>
    <mergeCell ref="T1965:T1966"/>
    <mergeCell ref="U1965:U1966"/>
    <mergeCell ref="W1965:W1966"/>
    <mergeCell ref="A1975:A1976"/>
    <mergeCell ref="B1975:B1976"/>
    <mergeCell ref="C1975:C1976"/>
    <mergeCell ref="E1975:E1976"/>
    <mergeCell ref="F1975:F1976"/>
    <mergeCell ref="G1975:G1976"/>
    <mergeCell ref="H1975:H1976"/>
    <mergeCell ref="I1975:I1976"/>
    <mergeCell ref="J1975:J1976"/>
    <mergeCell ref="O1975:O1976"/>
    <mergeCell ref="Q1975:Q1976"/>
    <mergeCell ref="R1975:R1976"/>
    <mergeCell ref="S1975:S1976"/>
    <mergeCell ref="T1975:T1976"/>
    <mergeCell ref="U1975:U1976"/>
    <mergeCell ref="W1975:W1976"/>
    <mergeCell ref="A1977:A1978"/>
    <mergeCell ref="B1977:B1978"/>
    <mergeCell ref="C1977:C1978"/>
    <mergeCell ref="E1977:E1978"/>
    <mergeCell ref="F1977:F1978"/>
    <mergeCell ref="G1977:G1978"/>
    <mergeCell ref="H1977:H1978"/>
    <mergeCell ref="I1977:I1978"/>
    <mergeCell ref="J1977:J1978"/>
    <mergeCell ref="O1977:O1978"/>
    <mergeCell ref="Q1977:Q1978"/>
    <mergeCell ref="R1977:R1978"/>
    <mergeCell ref="S1977:S1978"/>
    <mergeCell ref="T1977:T1978"/>
    <mergeCell ref="U1977:U1978"/>
    <mergeCell ref="W1977:W1978"/>
    <mergeCell ref="A1971:A1972"/>
    <mergeCell ref="B1971:B1972"/>
    <mergeCell ref="C1971:C1972"/>
    <mergeCell ref="E1971:E1972"/>
    <mergeCell ref="F1971:F1972"/>
    <mergeCell ref="G1971:G1972"/>
    <mergeCell ref="H1971:H1972"/>
    <mergeCell ref="I1971:I1972"/>
    <mergeCell ref="J1971:J1972"/>
    <mergeCell ref="O1971:O1972"/>
    <mergeCell ref="Q1971:Q1972"/>
    <mergeCell ref="R1971:R1972"/>
    <mergeCell ref="S1971:S1972"/>
    <mergeCell ref="T1971:T1972"/>
    <mergeCell ref="U1971:U1972"/>
    <mergeCell ref="A1973:A1974"/>
    <mergeCell ref="B1973:B1974"/>
    <mergeCell ref="C1973:C1974"/>
    <mergeCell ref="E1973:E1974"/>
    <mergeCell ref="F1973:F1974"/>
    <mergeCell ref="G1973:G1974"/>
    <mergeCell ref="H1973:H1974"/>
    <mergeCell ref="I1973:I1974"/>
    <mergeCell ref="J1973:J1974"/>
    <mergeCell ref="O1973:O1974"/>
    <mergeCell ref="Q1973:Q1974"/>
    <mergeCell ref="R1973:R1974"/>
    <mergeCell ref="S1973:S1974"/>
    <mergeCell ref="T1973:T1974"/>
    <mergeCell ref="U1973:U1974"/>
    <mergeCell ref="W1973:W1974"/>
    <mergeCell ref="A1983:A1984"/>
    <mergeCell ref="B1983:B1984"/>
    <mergeCell ref="C1983:C1984"/>
    <mergeCell ref="E1983:E1984"/>
    <mergeCell ref="F1983:F1984"/>
    <mergeCell ref="G1983:G1984"/>
    <mergeCell ref="H1983:H1984"/>
    <mergeCell ref="I1983:I1984"/>
    <mergeCell ref="J1983:J1984"/>
    <mergeCell ref="O1983:O1984"/>
    <mergeCell ref="Q1983:Q1984"/>
    <mergeCell ref="R1983:R1984"/>
    <mergeCell ref="S1983:S1984"/>
    <mergeCell ref="T1983:T1984"/>
    <mergeCell ref="U1983:U1984"/>
    <mergeCell ref="W1983:W1984"/>
    <mergeCell ref="A1985:A1986"/>
    <mergeCell ref="B1985:B1986"/>
    <mergeCell ref="C1985:C1986"/>
    <mergeCell ref="E1985:E1986"/>
    <mergeCell ref="F1985:F1986"/>
    <mergeCell ref="G1985:G1986"/>
    <mergeCell ref="H1985:H1986"/>
    <mergeCell ref="I1985:I1986"/>
    <mergeCell ref="J1985:J1986"/>
    <mergeCell ref="O1985:O1986"/>
    <mergeCell ref="Q1985:Q1986"/>
    <mergeCell ref="R1985:R1986"/>
    <mergeCell ref="S1985:S1986"/>
    <mergeCell ref="T1985:T1986"/>
    <mergeCell ref="U1985:U1986"/>
    <mergeCell ref="W1985:W1986"/>
    <mergeCell ref="A1979:A1980"/>
    <mergeCell ref="B1979:B1980"/>
    <mergeCell ref="C1979:C1980"/>
    <mergeCell ref="E1979:E1980"/>
    <mergeCell ref="F1979:F1980"/>
    <mergeCell ref="G1979:G1980"/>
    <mergeCell ref="H1979:H1980"/>
    <mergeCell ref="I1979:I1980"/>
    <mergeCell ref="J1979:J1980"/>
    <mergeCell ref="O1979:O1980"/>
    <mergeCell ref="Q1979:Q1980"/>
    <mergeCell ref="R1979:R1980"/>
    <mergeCell ref="S1979:S1980"/>
    <mergeCell ref="T1979:T1980"/>
    <mergeCell ref="U1979:U1980"/>
    <mergeCell ref="A1981:A1982"/>
    <mergeCell ref="B1981:B1982"/>
    <mergeCell ref="C1981:C1982"/>
    <mergeCell ref="E1981:E1982"/>
    <mergeCell ref="F1981:F1982"/>
    <mergeCell ref="G1981:G1982"/>
    <mergeCell ref="H1981:H1982"/>
    <mergeCell ref="I1981:I1982"/>
    <mergeCell ref="J1981:J1982"/>
    <mergeCell ref="O1981:O1982"/>
    <mergeCell ref="Q1981:Q1982"/>
    <mergeCell ref="R1981:R1982"/>
    <mergeCell ref="S1981:S1982"/>
    <mergeCell ref="T1981:T1982"/>
    <mergeCell ref="U1981:U1982"/>
    <mergeCell ref="W1981:W1982"/>
    <mergeCell ref="V1983:V1984"/>
    <mergeCell ref="A1991:A1992"/>
    <mergeCell ref="B1991:B1992"/>
    <mergeCell ref="C1991:C1992"/>
    <mergeCell ref="E1991:E1992"/>
    <mergeCell ref="F1991:F1992"/>
    <mergeCell ref="G1991:G1992"/>
    <mergeCell ref="H1991:H1992"/>
    <mergeCell ref="I1991:I1992"/>
    <mergeCell ref="J1991:J1992"/>
    <mergeCell ref="O1991:O1992"/>
    <mergeCell ref="Q1991:Q1992"/>
    <mergeCell ref="R1991:R1992"/>
    <mergeCell ref="S1991:S1992"/>
    <mergeCell ref="T1991:T1992"/>
    <mergeCell ref="U1991:U1992"/>
    <mergeCell ref="W1991:W1992"/>
    <mergeCell ref="A1993:A1994"/>
    <mergeCell ref="B1993:B1994"/>
    <mergeCell ref="C1993:C1994"/>
    <mergeCell ref="E1993:E1994"/>
    <mergeCell ref="F1993:F1994"/>
    <mergeCell ref="G1993:G1994"/>
    <mergeCell ref="H1993:H1994"/>
    <mergeCell ref="I1993:I1994"/>
    <mergeCell ref="J1993:J1994"/>
    <mergeCell ref="O1993:O1994"/>
    <mergeCell ref="Q1993:Q1994"/>
    <mergeCell ref="R1993:R1994"/>
    <mergeCell ref="S1993:S1994"/>
    <mergeCell ref="T1993:T1994"/>
    <mergeCell ref="U1993:U1994"/>
    <mergeCell ref="W1993:W1994"/>
    <mergeCell ref="A1987:A1988"/>
    <mergeCell ref="B1987:B1988"/>
    <mergeCell ref="C1987:C1988"/>
    <mergeCell ref="E1987:E1988"/>
    <mergeCell ref="F1987:F1988"/>
    <mergeCell ref="G1987:G1988"/>
    <mergeCell ref="H1987:H1988"/>
    <mergeCell ref="I1987:I1988"/>
    <mergeCell ref="J1987:J1988"/>
    <mergeCell ref="O1987:O1988"/>
    <mergeCell ref="Q1987:Q1988"/>
    <mergeCell ref="R1987:R1988"/>
    <mergeCell ref="S1987:S1988"/>
    <mergeCell ref="T1987:T1988"/>
    <mergeCell ref="U1987:U1988"/>
    <mergeCell ref="W1987:W1988"/>
    <mergeCell ref="A1989:A1990"/>
    <mergeCell ref="B1989:B1990"/>
    <mergeCell ref="C1989:C1990"/>
    <mergeCell ref="E1989:E1990"/>
    <mergeCell ref="F1989:F1990"/>
    <mergeCell ref="G1989:G1990"/>
    <mergeCell ref="H1989:H1990"/>
    <mergeCell ref="I1989:I1990"/>
    <mergeCell ref="J1989:J1990"/>
    <mergeCell ref="O1989:O1990"/>
    <mergeCell ref="Q1989:Q1990"/>
    <mergeCell ref="R1989:R1990"/>
    <mergeCell ref="S1989:S1990"/>
    <mergeCell ref="T1989:T1990"/>
    <mergeCell ref="U1989:U1990"/>
    <mergeCell ref="W1989:W1990"/>
    <mergeCell ref="A1999:A2000"/>
    <mergeCell ref="B1999:B2000"/>
    <mergeCell ref="C1999:C2000"/>
    <mergeCell ref="E1999:E2000"/>
    <mergeCell ref="F1999:F2000"/>
    <mergeCell ref="G1999:G2000"/>
    <mergeCell ref="H1999:H2000"/>
    <mergeCell ref="I1999:I2000"/>
    <mergeCell ref="J1999:J2000"/>
    <mergeCell ref="O1999:O2000"/>
    <mergeCell ref="Q1999:Q2000"/>
    <mergeCell ref="R1999:R2000"/>
    <mergeCell ref="S1999:S2000"/>
    <mergeCell ref="T1999:T2000"/>
    <mergeCell ref="U1999:U2000"/>
    <mergeCell ref="A2001:A2002"/>
    <mergeCell ref="B2001:B2002"/>
    <mergeCell ref="C2001:C2002"/>
    <mergeCell ref="E2001:E2002"/>
    <mergeCell ref="F2001:F2002"/>
    <mergeCell ref="G2001:G2002"/>
    <mergeCell ref="H2001:H2002"/>
    <mergeCell ref="I2001:I2002"/>
    <mergeCell ref="J2001:J2002"/>
    <mergeCell ref="O2001:O2002"/>
    <mergeCell ref="Q2001:Q2002"/>
    <mergeCell ref="R2001:R2002"/>
    <mergeCell ref="S2001:S2002"/>
    <mergeCell ref="T2001:T2002"/>
    <mergeCell ref="U2001:U2002"/>
    <mergeCell ref="W2001:W2002"/>
    <mergeCell ref="A1995:A1996"/>
    <mergeCell ref="B1995:B1996"/>
    <mergeCell ref="C1995:C1996"/>
    <mergeCell ref="E1995:E1996"/>
    <mergeCell ref="F1995:F1996"/>
    <mergeCell ref="G1995:G1996"/>
    <mergeCell ref="H1995:H1996"/>
    <mergeCell ref="I1995:I1996"/>
    <mergeCell ref="J1995:J1996"/>
    <mergeCell ref="O1995:O1996"/>
    <mergeCell ref="Q1995:Q1996"/>
    <mergeCell ref="R1995:R1996"/>
    <mergeCell ref="S1995:S1996"/>
    <mergeCell ref="T1995:T1996"/>
    <mergeCell ref="U1995:U1996"/>
    <mergeCell ref="W1995:W1996"/>
    <mergeCell ref="A1997:A1998"/>
    <mergeCell ref="B1997:B1998"/>
    <mergeCell ref="C1997:C1998"/>
    <mergeCell ref="E1997:E1998"/>
    <mergeCell ref="F1997:F1998"/>
    <mergeCell ref="G1997:G1998"/>
    <mergeCell ref="H1997:H1998"/>
    <mergeCell ref="I1997:I1998"/>
    <mergeCell ref="J1997:J1998"/>
    <mergeCell ref="O1997:O1998"/>
    <mergeCell ref="Q1997:Q1998"/>
    <mergeCell ref="R1997:R1998"/>
    <mergeCell ref="S1997:S1998"/>
    <mergeCell ref="T1997:T1998"/>
    <mergeCell ref="U1997:U1998"/>
    <mergeCell ref="W1997:W1998"/>
    <mergeCell ref="A2007:A2008"/>
    <mergeCell ref="B2007:B2008"/>
    <mergeCell ref="C2007:C2008"/>
    <mergeCell ref="E2007:E2008"/>
    <mergeCell ref="F2007:F2008"/>
    <mergeCell ref="G2007:G2008"/>
    <mergeCell ref="H2007:H2008"/>
    <mergeCell ref="I2007:I2008"/>
    <mergeCell ref="J2007:J2008"/>
    <mergeCell ref="O2007:O2008"/>
    <mergeCell ref="Q2007:Q2008"/>
    <mergeCell ref="R2007:R2008"/>
    <mergeCell ref="S2007:S2008"/>
    <mergeCell ref="T2007:T2008"/>
    <mergeCell ref="U2007:U2008"/>
    <mergeCell ref="W2007:W2008"/>
    <mergeCell ref="A2009:A2010"/>
    <mergeCell ref="B2009:B2010"/>
    <mergeCell ref="C2009:C2010"/>
    <mergeCell ref="E2009:E2010"/>
    <mergeCell ref="F2009:F2010"/>
    <mergeCell ref="G2009:G2010"/>
    <mergeCell ref="H2009:H2010"/>
    <mergeCell ref="I2009:I2010"/>
    <mergeCell ref="J2009:J2010"/>
    <mergeCell ref="O2009:O2010"/>
    <mergeCell ref="Q2009:Q2010"/>
    <mergeCell ref="R2009:R2010"/>
    <mergeCell ref="S2009:S2010"/>
    <mergeCell ref="T2009:T2010"/>
    <mergeCell ref="U2009:U2010"/>
    <mergeCell ref="W2009:W2010"/>
    <mergeCell ref="A2003:A2004"/>
    <mergeCell ref="B2003:B2004"/>
    <mergeCell ref="C2003:C2004"/>
    <mergeCell ref="E2003:E2004"/>
    <mergeCell ref="F2003:F2004"/>
    <mergeCell ref="G2003:G2004"/>
    <mergeCell ref="H2003:H2004"/>
    <mergeCell ref="I2003:I2004"/>
    <mergeCell ref="J2003:J2004"/>
    <mergeCell ref="O2003:O2004"/>
    <mergeCell ref="Q2003:Q2004"/>
    <mergeCell ref="R2003:R2004"/>
    <mergeCell ref="S2003:S2004"/>
    <mergeCell ref="T2003:T2004"/>
    <mergeCell ref="U2003:U2004"/>
    <mergeCell ref="W2003:W2004"/>
    <mergeCell ref="A2005:A2006"/>
    <mergeCell ref="B2005:B2006"/>
    <mergeCell ref="C2005:C2006"/>
    <mergeCell ref="E2005:E2006"/>
    <mergeCell ref="F2005:F2006"/>
    <mergeCell ref="G2005:G2006"/>
    <mergeCell ref="H2005:H2006"/>
    <mergeCell ref="I2005:I2006"/>
    <mergeCell ref="J2005:J2006"/>
    <mergeCell ref="O2005:O2006"/>
    <mergeCell ref="Q2005:Q2006"/>
    <mergeCell ref="R2005:R2006"/>
    <mergeCell ref="S2005:S2006"/>
    <mergeCell ref="T2005:T2006"/>
    <mergeCell ref="U2005:U2006"/>
    <mergeCell ref="W2005:W2006"/>
    <mergeCell ref="A2015:A2016"/>
    <mergeCell ref="B2015:B2016"/>
    <mergeCell ref="C2015:C2016"/>
    <mergeCell ref="E2015:E2016"/>
    <mergeCell ref="F2015:F2016"/>
    <mergeCell ref="G2015:G2016"/>
    <mergeCell ref="H2015:H2016"/>
    <mergeCell ref="I2015:I2016"/>
    <mergeCell ref="J2015:J2016"/>
    <mergeCell ref="O2015:O2016"/>
    <mergeCell ref="Q2015:Q2016"/>
    <mergeCell ref="R2015:R2016"/>
    <mergeCell ref="S2015:S2016"/>
    <mergeCell ref="T2015:T2016"/>
    <mergeCell ref="U2015:U2016"/>
    <mergeCell ref="W2015:W2016"/>
    <mergeCell ref="A2017:A2018"/>
    <mergeCell ref="B2017:B2018"/>
    <mergeCell ref="C2017:C2018"/>
    <mergeCell ref="E2017:E2018"/>
    <mergeCell ref="F2017:F2018"/>
    <mergeCell ref="G2017:G2018"/>
    <mergeCell ref="H2017:H2018"/>
    <mergeCell ref="O2017:O2018"/>
    <mergeCell ref="Q2017:Q2018"/>
    <mergeCell ref="R2017:R2018"/>
    <mergeCell ref="S2017:S2018"/>
    <mergeCell ref="T2017:T2018"/>
    <mergeCell ref="U2017:U2018"/>
    <mergeCell ref="W2017:W2018"/>
    <mergeCell ref="A2011:A2012"/>
    <mergeCell ref="B2011:B2012"/>
    <mergeCell ref="C2011:C2012"/>
    <mergeCell ref="E2011:E2012"/>
    <mergeCell ref="F2011:F2012"/>
    <mergeCell ref="G2011:G2012"/>
    <mergeCell ref="H2011:H2012"/>
    <mergeCell ref="I2011:I2012"/>
    <mergeCell ref="J2011:J2012"/>
    <mergeCell ref="O2011:O2012"/>
    <mergeCell ref="Q2011:Q2012"/>
    <mergeCell ref="R2011:R2012"/>
    <mergeCell ref="S2011:S2012"/>
    <mergeCell ref="T2011:T2012"/>
    <mergeCell ref="U2011:U2012"/>
    <mergeCell ref="W2011:W2012"/>
    <mergeCell ref="A2013:A2014"/>
    <mergeCell ref="B2013:B2014"/>
    <mergeCell ref="C2013:C2014"/>
    <mergeCell ref="E2013:E2014"/>
    <mergeCell ref="F2013:F2014"/>
    <mergeCell ref="G2013:G2014"/>
    <mergeCell ref="H2013:H2014"/>
    <mergeCell ref="I2013:I2014"/>
    <mergeCell ref="J2013:J2014"/>
    <mergeCell ref="O2013:O2014"/>
    <mergeCell ref="Q2013:Q2014"/>
    <mergeCell ref="R2013:R2014"/>
    <mergeCell ref="S2013:S2014"/>
    <mergeCell ref="T2013:T2014"/>
    <mergeCell ref="U2013:U2014"/>
    <mergeCell ref="W2013:W2014"/>
    <mergeCell ref="A2023:A2024"/>
    <mergeCell ref="B2023:B2024"/>
    <mergeCell ref="C2023:C2024"/>
    <mergeCell ref="E2023:E2024"/>
    <mergeCell ref="F2023:F2024"/>
    <mergeCell ref="G2023:G2024"/>
    <mergeCell ref="H2023:H2024"/>
    <mergeCell ref="O2023:O2024"/>
    <mergeCell ref="Q2023:Q2024"/>
    <mergeCell ref="R2023:R2024"/>
    <mergeCell ref="S2023:S2024"/>
    <mergeCell ref="T2023:T2024"/>
    <mergeCell ref="U2023:U2024"/>
    <mergeCell ref="W2023:W2024"/>
    <mergeCell ref="A2025:A2026"/>
    <mergeCell ref="B2025:B2026"/>
    <mergeCell ref="C2025:C2026"/>
    <mergeCell ref="E2025:E2026"/>
    <mergeCell ref="F2025:F2026"/>
    <mergeCell ref="G2025:G2026"/>
    <mergeCell ref="H2025:H2026"/>
    <mergeCell ref="O2025:O2026"/>
    <mergeCell ref="Q2025:Q2026"/>
    <mergeCell ref="R2025:R2026"/>
    <mergeCell ref="S2025:S2026"/>
    <mergeCell ref="T2025:T2026"/>
    <mergeCell ref="U2025:U2026"/>
    <mergeCell ref="W2025:W2026"/>
    <mergeCell ref="A2019:A2020"/>
    <mergeCell ref="B2019:B2020"/>
    <mergeCell ref="C2019:C2020"/>
    <mergeCell ref="E2019:E2020"/>
    <mergeCell ref="F2019:F2020"/>
    <mergeCell ref="G2019:G2020"/>
    <mergeCell ref="H2019:H2020"/>
    <mergeCell ref="O2019:O2020"/>
    <mergeCell ref="Q2019:Q2020"/>
    <mergeCell ref="R2019:R2020"/>
    <mergeCell ref="S2019:S2020"/>
    <mergeCell ref="T2019:T2020"/>
    <mergeCell ref="U2019:U2020"/>
    <mergeCell ref="W2019:W2020"/>
    <mergeCell ref="A2021:A2022"/>
    <mergeCell ref="B2021:B2022"/>
    <mergeCell ref="C2021:C2022"/>
    <mergeCell ref="E2021:E2022"/>
    <mergeCell ref="F2021:F2022"/>
    <mergeCell ref="G2021:G2022"/>
    <mergeCell ref="H2021:H2022"/>
    <mergeCell ref="O2021:O2022"/>
    <mergeCell ref="Q2021:Q2022"/>
    <mergeCell ref="R2021:R2022"/>
    <mergeCell ref="S2021:S2022"/>
    <mergeCell ref="T2021:T2022"/>
    <mergeCell ref="U2021:U2022"/>
    <mergeCell ref="W2021:W2022"/>
    <mergeCell ref="D2025:D2026"/>
    <mergeCell ref="V2021:V2022"/>
    <mergeCell ref="V2023:V2024"/>
    <mergeCell ref="V2025:V2026"/>
    <mergeCell ref="A2031:A2032"/>
    <mergeCell ref="B2031:B2032"/>
    <mergeCell ref="C2031:C2032"/>
    <mergeCell ref="E2031:E2032"/>
    <mergeCell ref="F2031:F2032"/>
    <mergeCell ref="G2031:G2032"/>
    <mergeCell ref="H2031:H2032"/>
    <mergeCell ref="O2031:O2032"/>
    <mergeCell ref="Q2031:Q2032"/>
    <mergeCell ref="R2031:R2032"/>
    <mergeCell ref="S2031:S2032"/>
    <mergeCell ref="T2031:T2032"/>
    <mergeCell ref="U2031:U2032"/>
    <mergeCell ref="W2031:W2032"/>
    <mergeCell ref="A2033:A2034"/>
    <mergeCell ref="B2033:B2034"/>
    <mergeCell ref="C2033:C2034"/>
    <mergeCell ref="E2033:E2034"/>
    <mergeCell ref="F2033:F2034"/>
    <mergeCell ref="G2033:G2034"/>
    <mergeCell ref="H2033:H2034"/>
    <mergeCell ref="O2033:O2034"/>
    <mergeCell ref="Q2033:Q2034"/>
    <mergeCell ref="R2033:R2034"/>
    <mergeCell ref="S2033:S2034"/>
    <mergeCell ref="T2033:T2034"/>
    <mergeCell ref="U2033:U2034"/>
    <mergeCell ref="A2027:A2028"/>
    <mergeCell ref="B2027:B2028"/>
    <mergeCell ref="C2027:C2028"/>
    <mergeCell ref="E2027:E2028"/>
    <mergeCell ref="F2027:F2028"/>
    <mergeCell ref="G2027:G2028"/>
    <mergeCell ref="H2027:H2028"/>
    <mergeCell ref="O2027:O2028"/>
    <mergeCell ref="Q2027:Q2028"/>
    <mergeCell ref="R2027:R2028"/>
    <mergeCell ref="S2027:S2028"/>
    <mergeCell ref="T2027:T2028"/>
    <mergeCell ref="U2027:U2028"/>
    <mergeCell ref="W2027:W2028"/>
    <mergeCell ref="A2029:A2030"/>
    <mergeCell ref="B2029:B2030"/>
    <mergeCell ref="C2029:C2030"/>
    <mergeCell ref="E2029:E2030"/>
    <mergeCell ref="F2029:F2030"/>
    <mergeCell ref="G2029:G2030"/>
    <mergeCell ref="H2029:H2030"/>
    <mergeCell ref="O2029:O2030"/>
    <mergeCell ref="Q2029:Q2030"/>
    <mergeCell ref="R2029:R2030"/>
    <mergeCell ref="S2029:S2030"/>
    <mergeCell ref="T2029:T2030"/>
    <mergeCell ref="U2029:U2030"/>
    <mergeCell ref="D2027:D2028"/>
    <mergeCell ref="D2029:D2030"/>
    <mergeCell ref="D2031:D2032"/>
    <mergeCell ref="D2033:D2034"/>
    <mergeCell ref="V2027:V2028"/>
    <mergeCell ref="V2029:V2030"/>
    <mergeCell ref="V2031:V2032"/>
    <mergeCell ref="V2033:V2034"/>
    <mergeCell ref="A2039:A2040"/>
    <mergeCell ref="B2039:B2040"/>
    <mergeCell ref="C2039:C2040"/>
    <mergeCell ref="E2039:E2040"/>
    <mergeCell ref="F2039:F2040"/>
    <mergeCell ref="G2039:G2040"/>
    <mergeCell ref="H2039:H2040"/>
    <mergeCell ref="O2039:O2040"/>
    <mergeCell ref="Q2039:Q2040"/>
    <mergeCell ref="R2039:R2040"/>
    <mergeCell ref="S2039:S2040"/>
    <mergeCell ref="T2039:T2040"/>
    <mergeCell ref="U2039:U2040"/>
    <mergeCell ref="W2039:W2040"/>
    <mergeCell ref="A2041:A2042"/>
    <mergeCell ref="B2041:B2042"/>
    <mergeCell ref="C2041:C2042"/>
    <mergeCell ref="E2041:E2042"/>
    <mergeCell ref="F2041:F2042"/>
    <mergeCell ref="G2041:G2042"/>
    <mergeCell ref="H2041:H2042"/>
    <mergeCell ref="O2041:O2042"/>
    <mergeCell ref="Q2041:Q2042"/>
    <mergeCell ref="R2041:R2042"/>
    <mergeCell ref="S2041:S2042"/>
    <mergeCell ref="T2041:T2042"/>
    <mergeCell ref="U2041:U2042"/>
    <mergeCell ref="W2041:W2042"/>
    <mergeCell ref="A2035:A2036"/>
    <mergeCell ref="B2035:B2036"/>
    <mergeCell ref="C2035:C2036"/>
    <mergeCell ref="E2035:E2036"/>
    <mergeCell ref="F2035:F2036"/>
    <mergeCell ref="G2035:G2036"/>
    <mergeCell ref="H2035:H2036"/>
    <mergeCell ref="O2035:O2036"/>
    <mergeCell ref="Q2035:Q2036"/>
    <mergeCell ref="R2035:R2036"/>
    <mergeCell ref="S2035:S2036"/>
    <mergeCell ref="T2035:T2036"/>
    <mergeCell ref="U2035:U2036"/>
    <mergeCell ref="W2035:W2036"/>
    <mergeCell ref="A2037:A2038"/>
    <mergeCell ref="B2037:B2038"/>
    <mergeCell ref="C2037:C2038"/>
    <mergeCell ref="E2037:E2038"/>
    <mergeCell ref="F2037:F2038"/>
    <mergeCell ref="G2037:G2038"/>
    <mergeCell ref="H2037:H2038"/>
    <mergeCell ref="O2037:O2038"/>
    <mergeCell ref="Q2037:Q2038"/>
    <mergeCell ref="R2037:R2038"/>
    <mergeCell ref="S2037:S2038"/>
    <mergeCell ref="T2037:T2038"/>
    <mergeCell ref="U2037:U2038"/>
    <mergeCell ref="W2037:W2038"/>
    <mergeCell ref="D2035:D2036"/>
    <mergeCell ref="D2037:D2038"/>
    <mergeCell ref="D2039:D2040"/>
    <mergeCell ref="D2041:D2042"/>
    <mergeCell ref="V2035:V2036"/>
    <mergeCell ref="V2037:V2038"/>
    <mergeCell ref="V2039:V2040"/>
    <mergeCell ref="V2041:V2042"/>
    <mergeCell ref="A2047:A2048"/>
    <mergeCell ref="B2047:B2048"/>
    <mergeCell ref="C2047:C2048"/>
    <mergeCell ref="E2047:E2048"/>
    <mergeCell ref="F2047:F2048"/>
    <mergeCell ref="G2047:G2048"/>
    <mergeCell ref="H2047:H2048"/>
    <mergeCell ref="O2047:O2048"/>
    <mergeCell ref="Q2047:Q2048"/>
    <mergeCell ref="R2047:R2048"/>
    <mergeCell ref="S2047:S2048"/>
    <mergeCell ref="T2047:T2048"/>
    <mergeCell ref="U2047:U2048"/>
    <mergeCell ref="W2047:W2048"/>
    <mergeCell ref="A2049:A2050"/>
    <mergeCell ref="B2049:B2050"/>
    <mergeCell ref="C2049:C2050"/>
    <mergeCell ref="E2049:E2050"/>
    <mergeCell ref="F2049:F2050"/>
    <mergeCell ref="G2049:G2050"/>
    <mergeCell ref="H2049:H2050"/>
    <mergeCell ref="O2049:O2050"/>
    <mergeCell ref="Q2049:Q2050"/>
    <mergeCell ref="R2049:R2050"/>
    <mergeCell ref="S2049:S2050"/>
    <mergeCell ref="T2049:T2050"/>
    <mergeCell ref="U2049:U2050"/>
    <mergeCell ref="W2049:W2050"/>
    <mergeCell ref="A2043:A2044"/>
    <mergeCell ref="B2043:B2044"/>
    <mergeCell ref="C2043:C2044"/>
    <mergeCell ref="E2043:E2044"/>
    <mergeCell ref="F2043:F2044"/>
    <mergeCell ref="G2043:G2044"/>
    <mergeCell ref="H2043:H2044"/>
    <mergeCell ref="O2043:O2044"/>
    <mergeCell ref="Q2043:Q2044"/>
    <mergeCell ref="R2043:R2044"/>
    <mergeCell ref="S2043:S2044"/>
    <mergeCell ref="T2043:T2044"/>
    <mergeCell ref="U2043:U2044"/>
    <mergeCell ref="W2043:W2044"/>
    <mergeCell ref="A2045:A2046"/>
    <mergeCell ref="B2045:B2046"/>
    <mergeCell ref="C2045:C2046"/>
    <mergeCell ref="E2045:E2046"/>
    <mergeCell ref="F2045:F2046"/>
    <mergeCell ref="G2045:G2046"/>
    <mergeCell ref="H2045:H2046"/>
    <mergeCell ref="O2045:O2046"/>
    <mergeCell ref="Q2045:Q2046"/>
    <mergeCell ref="R2045:R2046"/>
    <mergeCell ref="S2045:S2046"/>
    <mergeCell ref="T2045:T2046"/>
    <mergeCell ref="U2045:U2046"/>
    <mergeCell ref="D2043:D2044"/>
    <mergeCell ref="D2045:D2046"/>
    <mergeCell ref="D2047:D2048"/>
    <mergeCell ref="D2049:D2050"/>
    <mergeCell ref="V2043:V2044"/>
    <mergeCell ref="V2045:V2046"/>
    <mergeCell ref="V2047:V2048"/>
    <mergeCell ref="V2049:V2050"/>
    <mergeCell ref="A2055:A2056"/>
    <mergeCell ref="B2055:B2056"/>
    <mergeCell ref="C2055:C2056"/>
    <mergeCell ref="E2055:E2056"/>
    <mergeCell ref="F2055:F2056"/>
    <mergeCell ref="G2055:G2056"/>
    <mergeCell ref="H2055:H2056"/>
    <mergeCell ref="O2055:O2056"/>
    <mergeCell ref="Q2055:Q2056"/>
    <mergeCell ref="R2055:R2056"/>
    <mergeCell ref="S2055:S2056"/>
    <mergeCell ref="T2055:T2056"/>
    <mergeCell ref="U2055:U2056"/>
    <mergeCell ref="W2055:W2056"/>
    <mergeCell ref="A2057:A2058"/>
    <mergeCell ref="B2057:B2058"/>
    <mergeCell ref="C2057:C2058"/>
    <mergeCell ref="E2057:E2058"/>
    <mergeCell ref="F2057:F2058"/>
    <mergeCell ref="G2057:G2058"/>
    <mergeCell ref="H2057:H2058"/>
    <mergeCell ref="O2057:O2058"/>
    <mergeCell ref="Q2057:Q2058"/>
    <mergeCell ref="R2057:R2058"/>
    <mergeCell ref="S2057:S2058"/>
    <mergeCell ref="T2057:T2058"/>
    <mergeCell ref="U2057:U2058"/>
    <mergeCell ref="A2051:A2052"/>
    <mergeCell ref="B2051:B2052"/>
    <mergeCell ref="C2051:C2052"/>
    <mergeCell ref="E2051:E2052"/>
    <mergeCell ref="F2051:F2052"/>
    <mergeCell ref="G2051:G2052"/>
    <mergeCell ref="H2051:H2052"/>
    <mergeCell ref="O2051:O2052"/>
    <mergeCell ref="Q2051:Q2052"/>
    <mergeCell ref="R2051:R2052"/>
    <mergeCell ref="S2051:S2052"/>
    <mergeCell ref="T2051:T2052"/>
    <mergeCell ref="U2051:U2052"/>
    <mergeCell ref="W2051:W2052"/>
    <mergeCell ref="A2053:A2054"/>
    <mergeCell ref="B2053:B2054"/>
    <mergeCell ref="C2053:C2054"/>
    <mergeCell ref="E2053:E2054"/>
    <mergeCell ref="F2053:F2054"/>
    <mergeCell ref="G2053:G2054"/>
    <mergeCell ref="H2053:H2054"/>
    <mergeCell ref="O2053:O2054"/>
    <mergeCell ref="Q2053:Q2054"/>
    <mergeCell ref="R2053:R2054"/>
    <mergeCell ref="S2053:S2054"/>
    <mergeCell ref="T2053:T2054"/>
    <mergeCell ref="U2053:U2054"/>
    <mergeCell ref="W2053:W2054"/>
    <mergeCell ref="D2051:D2052"/>
    <mergeCell ref="D2053:D2054"/>
    <mergeCell ref="D2055:D2056"/>
    <mergeCell ref="D2057:D2058"/>
    <mergeCell ref="V2051:V2052"/>
    <mergeCell ref="V2053:V2054"/>
    <mergeCell ref="V2055:V2056"/>
    <mergeCell ref="V2057:V2058"/>
    <mergeCell ref="A2063:A2064"/>
    <mergeCell ref="B2063:B2064"/>
    <mergeCell ref="C2063:C2064"/>
    <mergeCell ref="E2063:E2064"/>
    <mergeCell ref="F2063:F2064"/>
    <mergeCell ref="G2063:G2064"/>
    <mergeCell ref="H2063:H2064"/>
    <mergeCell ref="O2063:O2064"/>
    <mergeCell ref="Q2063:Q2064"/>
    <mergeCell ref="R2063:R2064"/>
    <mergeCell ref="S2063:S2064"/>
    <mergeCell ref="T2063:T2064"/>
    <mergeCell ref="U2063:U2064"/>
    <mergeCell ref="W2063:W2064"/>
    <mergeCell ref="A2065:A2066"/>
    <mergeCell ref="B2065:B2066"/>
    <mergeCell ref="C2065:C2066"/>
    <mergeCell ref="E2065:E2066"/>
    <mergeCell ref="F2065:F2066"/>
    <mergeCell ref="G2065:G2066"/>
    <mergeCell ref="H2065:H2066"/>
    <mergeCell ref="O2065:O2066"/>
    <mergeCell ref="Q2065:Q2066"/>
    <mergeCell ref="R2065:R2066"/>
    <mergeCell ref="S2065:S2066"/>
    <mergeCell ref="T2065:T2066"/>
    <mergeCell ref="U2065:U2066"/>
    <mergeCell ref="W2065:W2066"/>
    <mergeCell ref="A2059:A2060"/>
    <mergeCell ref="B2059:B2060"/>
    <mergeCell ref="C2059:C2060"/>
    <mergeCell ref="E2059:E2060"/>
    <mergeCell ref="F2059:F2060"/>
    <mergeCell ref="G2059:G2060"/>
    <mergeCell ref="H2059:H2060"/>
    <mergeCell ref="O2059:O2060"/>
    <mergeCell ref="Q2059:Q2060"/>
    <mergeCell ref="R2059:R2060"/>
    <mergeCell ref="S2059:S2060"/>
    <mergeCell ref="T2059:T2060"/>
    <mergeCell ref="U2059:U2060"/>
    <mergeCell ref="W2059:W2060"/>
    <mergeCell ref="A2061:A2062"/>
    <mergeCell ref="B2061:B2062"/>
    <mergeCell ref="C2061:C2062"/>
    <mergeCell ref="E2061:E2062"/>
    <mergeCell ref="F2061:F2062"/>
    <mergeCell ref="G2061:G2062"/>
    <mergeCell ref="H2061:H2062"/>
    <mergeCell ref="O2061:O2062"/>
    <mergeCell ref="Q2061:Q2062"/>
    <mergeCell ref="R2061:R2062"/>
    <mergeCell ref="S2061:S2062"/>
    <mergeCell ref="T2061:T2062"/>
    <mergeCell ref="U2061:U2062"/>
    <mergeCell ref="W2061:W2062"/>
    <mergeCell ref="D2059:D2060"/>
    <mergeCell ref="D2061:D2062"/>
    <mergeCell ref="D2063:D2064"/>
    <mergeCell ref="D2065:D2066"/>
    <mergeCell ref="V2059:V2060"/>
    <mergeCell ref="V2061:V2062"/>
    <mergeCell ref="V2063:V2064"/>
    <mergeCell ref="V2065:V2066"/>
    <mergeCell ref="A2071:A2072"/>
    <mergeCell ref="B2071:B2072"/>
    <mergeCell ref="C2071:C2072"/>
    <mergeCell ref="E2071:E2072"/>
    <mergeCell ref="F2071:F2072"/>
    <mergeCell ref="G2071:G2072"/>
    <mergeCell ref="H2071:H2072"/>
    <mergeCell ref="O2071:O2072"/>
    <mergeCell ref="Q2071:Q2072"/>
    <mergeCell ref="R2071:R2072"/>
    <mergeCell ref="S2071:S2072"/>
    <mergeCell ref="T2071:T2072"/>
    <mergeCell ref="U2071:U2072"/>
    <mergeCell ref="W2071:W2072"/>
    <mergeCell ref="A2073:A2074"/>
    <mergeCell ref="B2073:B2074"/>
    <mergeCell ref="C2073:C2074"/>
    <mergeCell ref="E2073:E2074"/>
    <mergeCell ref="G2073:G2074"/>
    <mergeCell ref="H2073:H2074"/>
    <mergeCell ref="O2073:O2074"/>
    <mergeCell ref="Q2073:Q2074"/>
    <mergeCell ref="R2073:R2074"/>
    <mergeCell ref="S2073:S2074"/>
    <mergeCell ref="T2073:T2074"/>
    <mergeCell ref="U2073:U2074"/>
    <mergeCell ref="W2073:W2074"/>
    <mergeCell ref="A2067:A2068"/>
    <mergeCell ref="B2067:B2068"/>
    <mergeCell ref="C2067:C2068"/>
    <mergeCell ref="E2067:E2068"/>
    <mergeCell ref="F2067:F2068"/>
    <mergeCell ref="G2067:G2068"/>
    <mergeCell ref="H2067:H2068"/>
    <mergeCell ref="O2067:O2068"/>
    <mergeCell ref="Q2067:Q2068"/>
    <mergeCell ref="R2067:R2068"/>
    <mergeCell ref="S2067:S2068"/>
    <mergeCell ref="T2067:T2068"/>
    <mergeCell ref="U2067:U2068"/>
    <mergeCell ref="A2069:A2070"/>
    <mergeCell ref="B2069:B2070"/>
    <mergeCell ref="C2069:C2070"/>
    <mergeCell ref="E2069:E2070"/>
    <mergeCell ref="F2069:F2070"/>
    <mergeCell ref="G2069:G2070"/>
    <mergeCell ref="H2069:H2070"/>
    <mergeCell ref="O2069:O2070"/>
    <mergeCell ref="Q2069:Q2070"/>
    <mergeCell ref="R2069:R2070"/>
    <mergeCell ref="S2069:S2070"/>
    <mergeCell ref="T2069:T2070"/>
    <mergeCell ref="U2069:U2070"/>
    <mergeCell ref="W2069:W2070"/>
    <mergeCell ref="F2073:F2074"/>
    <mergeCell ref="D2067:D2068"/>
    <mergeCell ref="D2069:D2070"/>
    <mergeCell ref="D2071:D2072"/>
    <mergeCell ref="D2073:D2074"/>
    <mergeCell ref="V2067:V2068"/>
    <mergeCell ref="V2069:V2070"/>
    <mergeCell ref="V2071:V2072"/>
    <mergeCell ref="V2073:V2074"/>
    <mergeCell ref="A2079:A2080"/>
    <mergeCell ref="B2079:B2080"/>
    <mergeCell ref="C2079:C2080"/>
    <mergeCell ref="E2079:E2080"/>
    <mergeCell ref="F2079:F2080"/>
    <mergeCell ref="G2079:G2080"/>
    <mergeCell ref="H2079:H2080"/>
    <mergeCell ref="O2079:O2080"/>
    <mergeCell ref="Q2079:Q2080"/>
    <mergeCell ref="R2079:R2080"/>
    <mergeCell ref="S2079:S2080"/>
    <mergeCell ref="T2079:T2080"/>
    <mergeCell ref="U2079:U2080"/>
    <mergeCell ref="A2081:A2082"/>
    <mergeCell ref="B2081:B2082"/>
    <mergeCell ref="C2081:C2082"/>
    <mergeCell ref="E2081:E2082"/>
    <mergeCell ref="F2081:F2082"/>
    <mergeCell ref="G2081:G2082"/>
    <mergeCell ref="H2081:H2082"/>
    <mergeCell ref="O2081:O2082"/>
    <mergeCell ref="Q2081:Q2082"/>
    <mergeCell ref="R2081:R2082"/>
    <mergeCell ref="S2081:S2082"/>
    <mergeCell ref="T2081:T2082"/>
    <mergeCell ref="U2081:U2082"/>
    <mergeCell ref="W2081:W2082"/>
    <mergeCell ref="D2083:D2084"/>
    <mergeCell ref="D2085:D2086"/>
    <mergeCell ref="D2087:D2088"/>
    <mergeCell ref="A2075:A2076"/>
    <mergeCell ref="B2075:B2076"/>
    <mergeCell ref="C2075:C2076"/>
    <mergeCell ref="E2075:E2076"/>
    <mergeCell ref="F2075:F2076"/>
    <mergeCell ref="G2075:G2076"/>
    <mergeCell ref="H2075:H2076"/>
    <mergeCell ref="O2075:O2076"/>
    <mergeCell ref="Q2075:Q2076"/>
    <mergeCell ref="R2075:R2076"/>
    <mergeCell ref="S2075:S2076"/>
    <mergeCell ref="T2075:T2076"/>
    <mergeCell ref="U2075:U2076"/>
    <mergeCell ref="W2075:W2076"/>
    <mergeCell ref="A2077:A2078"/>
    <mergeCell ref="B2077:B2078"/>
    <mergeCell ref="C2077:C2078"/>
    <mergeCell ref="E2077:E2078"/>
    <mergeCell ref="F2077:F2078"/>
    <mergeCell ref="G2077:G2078"/>
    <mergeCell ref="H2077:H2078"/>
    <mergeCell ref="O2077:O2078"/>
    <mergeCell ref="Q2077:Q2078"/>
    <mergeCell ref="R2077:R2078"/>
    <mergeCell ref="S2077:S2078"/>
    <mergeCell ref="T2077:T2078"/>
    <mergeCell ref="U2077:U2078"/>
    <mergeCell ref="W2077:W2078"/>
    <mergeCell ref="D2075:D2076"/>
    <mergeCell ref="D2077:D2078"/>
    <mergeCell ref="D2079:D2080"/>
    <mergeCell ref="D2081:D2082"/>
    <mergeCell ref="F2087:F2088"/>
    <mergeCell ref="G2087:G2088"/>
    <mergeCell ref="A2089:A2090"/>
    <mergeCell ref="B2089:B2090"/>
    <mergeCell ref="C2089:C2090"/>
    <mergeCell ref="E2089:E2090"/>
    <mergeCell ref="F2089:F2090"/>
    <mergeCell ref="G2089:G2090"/>
    <mergeCell ref="H2089:H2090"/>
    <mergeCell ref="I2089:I2090"/>
    <mergeCell ref="J2089:J2090"/>
    <mergeCell ref="O2089:O2090"/>
    <mergeCell ref="Q2089:Q2090"/>
    <mergeCell ref="R2089:R2090"/>
    <mergeCell ref="S2089:S2090"/>
    <mergeCell ref="T2089:T2090"/>
    <mergeCell ref="U2089:U2090"/>
    <mergeCell ref="W2089:W2090"/>
    <mergeCell ref="A2091:A2092"/>
    <mergeCell ref="B2091:B2092"/>
    <mergeCell ref="C2091:C2092"/>
    <mergeCell ref="E2091:E2092"/>
    <mergeCell ref="F2091:F2092"/>
    <mergeCell ref="G2091:G2092"/>
    <mergeCell ref="H2091:H2092"/>
    <mergeCell ref="I2091:I2092"/>
    <mergeCell ref="J2091:J2092"/>
    <mergeCell ref="O2091:O2092"/>
    <mergeCell ref="Q2091:Q2092"/>
    <mergeCell ref="R2091:R2092"/>
    <mergeCell ref="S2091:S2092"/>
    <mergeCell ref="T2091:T2092"/>
    <mergeCell ref="U2091:U2092"/>
    <mergeCell ref="W2091:W2092"/>
    <mergeCell ref="A2083:A2084"/>
    <mergeCell ref="B2083:B2084"/>
    <mergeCell ref="C2083:C2084"/>
    <mergeCell ref="E2083:E2084"/>
    <mergeCell ref="F2083:F2084"/>
    <mergeCell ref="G2083:G2084"/>
    <mergeCell ref="H2083:H2084"/>
    <mergeCell ref="O2083:O2084"/>
    <mergeCell ref="Q2083:Q2084"/>
    <mergeCell ref="R2083:R2084"/>
    <mergeCell ref="S2083:S2084"/>
    <mergeCell ref="T2083:T2084"/>
    <mergeCell ref="U2083:U2084"/>
    <mergeCell ref="W2083:W2084"/>
    <mergeCell ref="A2085:A2086"/>
    <mergeCell ref="B2085:B2086"/>
    <mergeCell ref="C2085:C2086"/>
    <mergeCell ref="E2085:E2086"/>
    <mergeCell ref="F2085:F2086"/>
    <mergeCell ref="G2085:G2086"/>
    <mergeCell ref="H2085:H2086"/>
    <mergeCell ref="O2085:O2086"/>
    <mergeCell ref="Q2085:Q2086"/>
    <mergeCell ref="R2085:R2086"/>
    <mergeCell ref="S2085:S2086"/>
    <mergeCell ref="T2085:T2086"/>
    <mergeCell ref="U2085:U2086"/>
    <mergeCell ref="W2085:W2086"/>
    <mergeCell ref="A2087:A2088"/>
    <mergeCell ref="B2087:B2088"/>
    <mergeCell ref="C2087:C2088"/>
    <mergeCell ref="E2087:E2088"/>
    <mergeCell ref="A2097:A2098"/>
    <mergeCell ref="B2097:B2098"/>
    <mergeCell ref="C2097:C2098"/>
    <mergeCell ref="E2097:E2098"/>
    <mergeCell ref="F2097:F2098"/>
    <mergeCell ref="G2097:G2098"/>
    <mergeCell ref="H2097:H2098"/>
    <mergeCell ref="I2097:I2098"/>
    <mergeCell ref="J2097:J2098"/>
    <mergeCell ref="O2097:O2098"/>
    <mergeCell ref="Q2097:Q2098"/>
    <mergeCell ref="R2097:R2098"/>
    <mergeCell ref="S2097:S2098"/>
    <mergeCell ref="T2097:T2098"/>
    <mergeCell ref="U2097:U2098"/>
    <mergeCell ref="W2097:W2098"/>
    <mergeCell ref="A2099:A2100"/>
    <mergeCell ref="B2099:B2100"/>
    <mergeCell ref="C2099:C2100"/>
    <mergeCell ref="E2099:E2100"/>
    <mergeCell ref="F2099:F2100"/>
    <mergeCell ref="G2099:G2100"/>
    <mergeCell ref="H2099:H2100"/>
    <mergeCell ref="I2099:I2100"/>
    <mergeCell ref="J2099:J2100"/>
    <mergeCell ref="O2099:O2100"/>
    <mergeCell ref="Q2099:Q2100"/>
    <mergeCell ref="R2099:R2100"/>
    <mergeCell ref="S2099:S2100"/>
    <mergeCell ref="T2099:T2100"/>
    <mergeCell ref="U2099:U2100"/>
    <mergeCell ref="W2099:W2100"/>
    <mergeCell ref="A2093:A2094"/>
    <mergeCell ref="B2093:B2094"/>
    <mergeCell ref="C2093:C2094"/>
    <mergeCell ref="E2093:E2094"/>
    <mergeCell ref="F2093:F2094"/>
    <mergeCell ref="G2093:G2094"/>
    <mergeCell ref="H2093:H2094"/>
    <mergeCell ref="I2093:I2094"/>
    <mergeCell ref="J2093:J2094"/>
    <mergeCell ref="O2093:O2094"/>
    <mergeCell ref="Q2093:Q2094"/>
    <mergeCell ref="R2093:R2094"/>
    <mergeCell ref="S2093:S2094"/>
    <mergeCell ref="T2093:T2094"/>
    <mergeCell ref="U2093:U2094"/>
    <mergeCell ref="W2093:W2094"/>
    <mergeCell ref="A2095:A2096"/>
    <mergeCell ref="B2095:B2096"/>
    <mergeCell ref="C2095:C2096"/>
    <mergeCell ref="E2095:E2096"/>
    <mergeCell ref="F2095:F2096"/>
    <mergeCell ref="G2095:G2096"/>
    <mergeCell ref="H2095:H2096"/>
    <mergeCell ref="I2095:I2096"/>
    <mergeCell ref="J2095:J2096"/>
    <mergeCell ref="O2095:O2096"/>
    <mergeCell ref="Q2095:Q2096"/>
    <mergeCell ref="R2095:R2096"/>
    <mergeCell ref="S2095:S2096"/>
    <mergeCell ref="T2095:T2096"/>
    <mergeCell ref="U2095:U2096"/>
    <mergeCell ref="W2095:W2096"/>
    <mergeCell ref="A2105:A2106"/>
    <mergeCell ref="B2105:B2106"/>
    <mergeCell ref="C2105:C2106"/>
    <mergeCell ref="E2105:E2106"/>
    <mergeCell ref="F2105:F2106"/>
    <mergeCell ref="G2105:G2106"/>
    <mergeCell ref="H2105:H2106"/>
    <mergeCell ref="I2105:I2106"/>
    <mergeCell ref="J2105:J2106"/>
    <mergeCell ref="O2105:O2106"/>
    <mergeCell ref="Q2105:Q2106"/>
    <mergeCell ref="R2105:R2106"/>
    <mergeCell ref="S2105:S2106"/>
    <mergeCell ref="T2105:T2106"/>
    <mergeCell ref="U2105:U2106"/>
    <mergeCell ref="W2105:W2106"/>
    <mergeCell ref="A2107:A2108"/>
    <mergeCell ref="B2107:B2108"/>
    <mergeCell ref="C2107:C2108"/>
    <mergeCell ref="E2107:E2108"/>
    <mergeCell ref="F2107:F2108"/>
    <mergeCell ref="G2107:G2108"/>
    <mergeCell ref="H2107:H2108"/>
    <mergeCell ref="I2107:I2108"/>
    <mergeCell ref="J2107:J2108"/>
    <mergeCell ref="O2107:O2108"/>
    <mergeCell ref="Q2107:Q2108"/>
    <mergeCell ref="R2107:R2108"/>
    <mergeCell ref="S2107:S2108"/>
    <mergeCell ref="T2107:T2108"/>
    <mergeCell ref="U2107:U2108"/>
    <mergeCell ref="W2107:W2108"/>
    <mergeCell ref="A2101:A2102"/>
    <mergeCell ref="B2101:B2102"/>
    <mergeCell ref="C2101:C2102"/>
    <mergeCell ref="E2101:E2102"/>
    <mergeCell ref="F2101:F2102"/>
    <mergeCell ref="G2101:G2102"/>
    <mergeCell ref="H2101:H2102"/>
    <mergeCell ref="I2101:I2102"/>
    <mergeCell ref="J2101:J2102"/>
    <mergeCell ref="O2101:O2102"/>
    <mergeCell ref="Q2101:Q2102"/>
    <mergeCell ref="R2101:R2102"/>
    <mergeCell ref="S2101:S2102"/>
    <mergeCell ref="T2101:T2102"/>
    <mergeCell ref="U2101:U2102"/>
    <mergeCell ref="W2101:W2102"/>
    <mergeCell ref="A2103:A2104"/>
    <mergeCell ref="B2103:B2104"/>
    <mergeCell ref="C2103:C2104"/>
    <mergeCell ref="E2103:E2104"/>
    <mergeCell ref="F2103:F2104"/>
    <mergeCell ref="G2103:G2104"/>
    <mergeCell ref="H2103:H2104"/>
    <mergeCell ref="I2103:I2104"/>
    <mergeCell ref="J2103:J2104"/>
    <mergeCell ref="O2103:O2104"/>
    <mergeCell ref="Q2103:Q2104"/>
    <mergeCell ref="R2103:R2104"/>
    <mergeCell ref="S2103:S2104"/>
    <mergeCell ref="T2103:T2104"/>
    <mergeCell ref="U2103:U2104"/>
    <mergeCell ref="W2103:W2104"/>
    <mergeCell ref="A2113:A2114"/>
    <mergeCell ref="B2113:B2114"/>
    <mergeCell ref="C2113:C2114"/>
    <mergeCell ref="E2113:E2114"/>
    <mergeCell ref="F2113:F2114"/>
    <mergeCell ref="G2113:G2114"/>
    <mergeCell ref="H2113:H2114"/>
    <mergeCell ref="I2113:I2114"/>
    <mergeCell ref="J2113:J2114"/>
    <mergeCell ref="O2113:O2114"/>
    <mergeCell ref="Q2113:Q2114"/>
    <mergeCell ref="R2113:R2114"/>
    <mergeCell ref="S2113:S2114"/>
    <mergeCell ref="T2113:T2114"/>
    <mergeCell ref="U2113:U2114"/>
    <mergeCell ref="A2115:A2116"/>
    <mergeCell ref="B2115:B2116"/>
    <mergeCell ref="C2115:C2116"/>
    <mergeCell ref="E2115:E2116"/>
    <mergeCell ref="F2115:F2116"/>
    <mergeCell ref="G2115:G2116"/>
    <mergeCell ref="H2115:H2116"/>
    <mergeCell ref="I2115:I2116"/>
    <mergeCell ref="J2115:J2116"/>
    <mergeCell ref="O2115:O2116"/>
    <mergeCell ref="Q2115:Q2116"/>
    <mergeCell ref="R2115:R2116"/>
    <mergeCell ref="S2115:S2116"/>
    <mergeCell ref="T2115:T2116"/>
    <mergeCell ref="U2115:U2116"/>
    <mergeCell ref="W2115:W2116"/>
    <mergeCell ref="A2109:A2110"/>
    <mergeCell ref="B2109:B2110"/>
    <mergeCell ref="C2109:C2110"/>
    <mergeCell ref="E2109:E2110"/>
    <mergeCell ref="F2109:F2110"/>
    <mergeCell ref="G2109:G2110"/>
    <mergeCell ref="H2109:H2110"/>
    <mergeCell ref="I2109:I2110"/>
    <mergeCell ref="J2109:J2110"/>
    <mergeCell ref="O2109:O2110"/>
    <mergeCell ref="Q2109:Q2110"/>
    <mergeCell ref="R2109:R2110"/>
    <mergeCell ref="S2109:S2110"/>
    <mergeCell ref="T2109:T2110"/>
    <mergeCell ref="U2109:U2110"/>
    <mergeCell ref="W2109:W2110"/>
    <mergeCell ref="A2111:A2112"/>
    <mergeCell ref="B2111:B2112"/>
    <mergeCell ref="C2111:C2112"/>
    <mergeCell ref="E2111:E2112"/>
    <mergeCell ref="F2111:F2112"/>
    <mergeCell ref="G2111:G2112"/>
    <mergeCell ref="H2111:H2112"/>
    <mergeCell ref="I2111:I2112"/>
    <mergeCell ref="J2111:J2112"/>
    <mergeCell ref="O2111:O2112"/>
    <mergeCell ref="Q2111:Q2112"/>
    <mergeCell ref="R2111:R2112"/>
    <mergeCell ref="S2111:S2112"/>
    <mergeCell ref="T2111:T2112"/>
    <mergeCell ref="U2111:U2112"/>
    <mergeCell ref="W2111:W2112"/>
    <mergeCell ref="A2121:A2122"/>
    <mergeCell ref="B2121:B2122"/>
    <mergeCell ref="C2121:C2122"/>
    <mergeCell ref="E2121:E2122"/>
    <mergeCell ref="F2121:F2122"/>
    <mergeCell ref="G2121:G2122"/>
    <mergeCell ref="H2121:H2122"/>
    <mergeCell ref="I2121:I2122"/>
    <mergeCell ref="J2121:J2122"/>
    <mergeCell ref="O2121:O2122"/>
    <mergeCell ref="Q2121:Q2122"/>
    <mergeCell ref="R2121:R2122"/>
    <mergeCell ref="S2121:S2122"/>
    <mergeCell ref="T2121:T2122"/>
    <mergeCell ref="U2121:U2122"/>
    <mergeCell ref="W2121:W2122"/>
    <mergeCell ref="A2123:A2124"/>
    <mergeCell ref="B2123:B2124"/>
    <mergeCell ref="C2123:C2124"/>
    <mergeCell ref="E2123:E2124"/>
    <mergeCell ref="F2123:F2124"/>
    <mergeCell ref="G2123:G2124"/>
    <mergeCell ref="H2123:H2124"/>
    <mergeCell ref="I2123:I2124"/>
    <mergeCell ref="J2123:J2124"/>
    <mergeCell ref="O2123:O2124"/>
    <mergeCell ref="Q2123:Q2124"/>
    <mergeCell ref="R2123:R2124"/>
    <mergeCell ref="S2123:S2124"/>
    <mergeCell ref="T2123:T2124"/>
    <mergeCell ref="U2123:U2124"/>
    <mergeCell ref="W2123:W2124"/>
    <mergeCell ref="A2117:A2118"/>
    <mergeCell ref="B2117:B2118"/>
    <mergeCell ref="C2117:C2118"/>
    <mergeCell ref="E2117:E2118"/>
    <mergeCell ref="F2117:F2118"/>
    <mergeCell ref="G2117:G2118"/>
    <mergeCell ref="H2117:H2118"/>
    <mergeCell ref="I2117:I2118"/>
    <mergeCell ref="J2117:J2118"/>
    <mergeCell ref="O2117:O2118"/>
    <mergeCell ref="Q2117:Q2118"/>
    <mergeCell ref="R2117:R2118"/>
    <mergeCell ref="S2117:S2118"/>
    <mergeCell ref="T2117:T2118"/>
    <mergeCell ref="U2117:U2118"/>
    <mergeCell ref="W2117:W2118"/>
    <mergeCell ref="A2119:A2120"/>
    <mergeCell ref="B2119:B2120"/>
    <mergeCell ref="C2119:C2120"/>
    <mergeCell ref="E2119:E2120"/>
    <mergeCell ref="F2119:F2120"/>
    <mergeCell ref="G2119:G2120"/>
    <mergeCell ref="H2119:H2120"/>
    <mergeCell ref="I2119:I2120"/>
    <mergeCell ref="J2119:J2120"/>
    <mergeCell ref="O2119:O2120"/>
    <mergeCell ref="Q2119:Q2120"/>
    <mergeCell ref="R2119:R2120"/>
    <mergeCell ref="S2119:S2120"/>
    <mergeCell ref="T2119:T2120"/>
    <mergeCell ref="U2119:U2120"/>
    <mergeCell ref="W2119:W2120"/>
    <mergeCell ref="A2129:A2130"/>
    <mergeCell ref="B2129:B2130"/>
    <mergeCell ref="C2129:C2130"/>
    <mergeCell ref="E2129:E2130"/>
    <mergeCell ref="F2129:F2130"/>
    <mergeCell ref="G2129:G2130"/>
    <mergeCell ref="H2129:H2130"/>
    <mergeCell ref="I2129:I2130"/>
    <mergeCell ref="J2129:J2130"/>
    <mergeCell ref="O2129:O2130"/>
    <mergeCell ref="Q2129:Q2130"/>
    <mergeCell ref="R2129:R2130"/>
    <mergeCell ref="S2129:S2130"/>
    <mergeCell ref="T2129:T2130"/>
    <mergeCell ref="U2129:U2130"/>
    <mergeCell ref="W2129:W2130"/>
    <mergeCell ref="A2131:A2132"/>
    <mergeCell ref="B2131:B2132"/>
    <mergeCell ref="C2131:C2132"/>
    <mergeCell ref="E2131:E2132"/>
    <mergeCell ref="F2131:F2132"/>
    <mergeCell ref="G2131:G2132"/>
    <mergeCell ref="H2131:H2132"/>
    <mergeCell ref="I2131:I2132"/>
    <mergeCell ref="J2131:J2132"/>
    <mergeCell ref="O2131:O2132"/>
    <mergeCell ref="Q2131:Q2132"/>
    <mergeCell ref="R2131:R2132"/>
    <mergeCell ref="S2131:S2132"/>
    <mergeCell ref="T2131:T2132"/>
    <mergeCell ref="U2131:U2132"/>
    <mergeCell ref="W2131:W2132"/>
    <mergeCell ref="A2125:A2126"/>
    <mergeCell ref="B2125:B2126"/>
    <mergeCell ref="C2125:C2126"/>
    <mergeCell ref="E2125:E2126"/>
    <mergeCell ref="F2125:F2126"/>
    <mergeCell ref="G2125:G2126"/>
    <mergeCell ref="H2125:H2126"/>
    <mergeCell ref="I2125:I2126"/>
    <mergeCell ref="J2125:J2126"/>
    <mergeCell ref="O2125:O2126"/>
    <mergeCell ref="Q2125:Q2126"/>
    <mergeCell ref="R2125:R2126"/>
    <mergeCell ref="S2125:S2126"/>
    <mergeCell ref="T2125:T2126"/>
    <mergeCell ref="U2125:U2126"/>
    <mergeCell ref="W2125:W2126"/>
    <mergeCell ref="A2127:A2128"/>
    <mergeCell ref="B2127:B2128"/>
    <mergeCell ref="C2127:C2128"/>
    <mergeCell ref="E2127:E2128"/>
    <mergeCell ref="F2127:F2128"/>
    <mergeCell ref="G2127:G2128"/>
    <mergeCell ref="H2127:H2128"/>
    <mergeCell ref="I2127:I2128"/>
    <mergeCell ref="J2127:J2128"/>
    <mergeCell ref="O2127:O2128"/>
    <mergeCell ref="Q2127:Q2128"/>
    <mergeCell ref="R2127:R2128"/>
    <mergeCell ref="S2127:S2128"/>
    <mergeCell ref="T2127:T2128"/>
    <mergeCell ref="U2127:U2128"/>
    <mergeCell ref="W2127:W2128"/>
    <mergeCell ref="A2137:A2138"/>
    <mergeCell ref="B2137:B2138"/>
    <mergeCell ref="C2137:C2138"/>
    <mergeCell ref="E2137:E2138"/>
    <mergeCell ref="F2137:F2138"/>
    <mergeCell ref="G2137:G2138"/>
    <mergeCell ref="H2137:H2138"/>
    <mergeCell ref="I2137:I2138"/>
    <mergeCell ref="J2137:J2138"/>
    <mergeCell ref="O2137:O2138"/>
    <mergeCell ref="Q2137:Q2138"/>
    <mergeCell ref="R2137:R2138"/>
    <mergeCell ref="S2137:S2138"/>
    <mergeCell ref="T2137:T2138"/>
    <mergeCell ref="U2137:U2138"/>
    <mergeCell ref="W2137:W2138"/>
    <mergeCell ref="A2139:A2140"/>
    <mergeCell ref="B2139:B2140"/>
    <mergeCell ref="C2139:C2140"/>
    <mergeCell ref="E2139:E2140"/>
    <mergeCell ref="F2139:F2140"/>
    <mergeCell ref="G2139:G2140"/>
    <mergeCell ref="H2139:H2140"/>
    <mergeCell ref="I2139:I2140"/>
    <mergeCell ref="J2139:J2140"/>
    <mergeCell ref="O2139:O2140"/>
    <mergeCell ref="Q2139:Q2140"/>
    <mergeCell ref="R2139:R2140"/>
    <mergeCell ref="S2139:S2140"/>
    <mergeCell ref="T2139:T2140"/>
    <mergeCell ref="U2139:U2140"/>
    <mergeCell ref="W2139:W2140"/>
    <mergeCell ref="A2133:A2134"/>
    <mergeCell ref="B2133:B2134"/>
    <mergeCell ref="C2133:C2134"/>
    <mergeCell ref="E2133:E2134"/>
    <mergeCell ref="F2133:F2134"/>
    <mergeCell ref="G2133:G2134"/>
    <mergeCell ref="H2133:H2134"/>
    <mergeCell ref="I2133:I2134"/>
    <mergeCell ref="J2133:J2134"/>
    <mergeCell ref="O2133:O2134"/>
    <mergeCell ref="Q2133:Q2134"/>
    <mergeCell ref="R2133:R2134"/>
    <mergeCell ref="S2133:S2134"/>
    <mergeCell ref="T2133:T2134"/>
    <mergeCell ref="U2133:U2134"/>
    <mergeCell ref="W2133:W2134"/>
    <mergeCell ref="A2135:A2136"/>
    <mergeCell ref="B2135:B2136"/>
    <mergeCell ref="C2135:C2136"/>
    <mergeCell ref="E2135:E2136"/>
    <mergeCell ref="F2135:F2136"/>
    <mergeCell ref="G2135:G2136"/>
    <mergeCell ref="H2135:H2136"/>
    <mergeCell ref="I2135:I2136"/>
    <mergeCell ref="J2135:J2136"/>
    <mergeCell ref="O2135:O2136"/>
    <mergeCell ref="Q2135:Q2136"/>
    <mergeCell ref="R2135:R2136"/>
    <mergeCell ref="S2135:S2136"/>
    <mergeCell ref="T2135:T2136"/>
    <mergeCell ref="U2135:U2136"/>
    <mergeCell ref="W2135:W2136"/>
    <mergeCell ref="A2145:A2146"/>
    <mergeCell ref="B2145:B2146"/>
    <mergeCell ref="C2145:C2146"/>
    <mergeCell ref="E2145:E2146"/>
    <mergeCell ref="F2145:F2146"/>
    <mergeCell ref="G2145:G2146"/>
    <mergeCell ref="H2145:H2146"/>
    <mergeCell ref="I2145:I2146"/>
    <mergeCell ref="J2145:J2146"/>
    <mergeCell ref="O2145:O2146"/>
    <mergeCell ref="Q2145:Q2146"/>
    <mergeCell ref="R2145:R2146"/>
    <mergeCell ref="S2145:S2146"/>
    <mergeCell ref="T2145:T2146"/>
    <mergeCell ref="U2145:U2146"/>
    <mergeCell ref="W2145:W2146"/>
    <mergeCell ref="A2147:A2148"/>
    <mergeCell ref="B2147:B2148"/>
    <mergeCell ref="C2147:C2148"/>
    <mergeCell ref="E2147:E2148"/>
    <mergeCell ref="F2147:F2148"/>
    <mergeCell ref="G2147:G2148"/>
    <mergeCell ref="H2147:H2148"/>
    <mergeCell ref="I2147:I2148"/>
    <mergeCell ref="J2147:J2148"/>
    <mergeCell ref="O2147:O2148"/>
    <mergeCell ref="Q2147:Q2148"/>
    <mergeCell ref="R2147:R2148"/>
    <mergeCell ref="S2147:S2148"/>
    <mergeCell ref="T2147:T2148"/>
    <mergeCell ref="U2147:U2148"/>
    <mergeCell ref="W2147:W2148"/>
    <mergeCell ref="A2141:A2142"/>
    <mergeCell ref="B2141:B2142"/>
    <mergeCell ref="C2141:C2142"/>
    <mergeCell ref="E2141:E2142"/>
    <mergeCell ref="F2141:F2142"/>
    <mergeCell ref="G2141:G2142"/>
    <mergeCell ref="H2141:H2142"/>
    <mergeCell ref="I2141:I2142"/>
    <mergeCell ref="J2141:J2142"/>
    <mergeCell ref="O2141:O2142"/>
    <mergeCell ref="Q2141:Q2142"/>
    <mergeCell ref="R2141:R2142"/>
    <mergeCell ref="S2141:S2142"/>
    <mergeCell ref="T2141:T2142"/>
    <mergeCell ref="U2141:U2142"/>
    <mergeCell ref="W2141:W2142"/>
    <mergeCell ref="A2143:A2144"/>
    <mergeCell ref="B2143:B2144"/>
    <mergeCell ref="C2143:C2144"/>
    <mergeCell ref="E2143:E2144"/>
    <mergeCell ref="F2143:F2144"/>
    <mergeCell ref="G2143:G2144"/>
    <mergeCell ref="H2143:H2144"/>
    <mergeCell ref="I2143:I2144"/>
    <mergeCell ref="J2143:J2144"/>
    <mergeCell ref="O2143:O2144"/>
    <mergeCell ref="Q2143:Q2144"/>
    <mergeCell ref="R2143:R2144"/>
    <mergeCell ref="S2143:S2144"/>
    <mergeCell ref="T2143:T2144"/>
    <mergeCell ref="U2143:U2144"/>
    <mergeCell ref="W2143:W2144"/>
    <mergeCell ref="A2153:A2154"/>
    <mergeCell ref="B2153:B2154"/>
    <mergeCell ref="C2153:C2154"/>
    <mergeCell ref="E2153:E2154"/>
    <mergeCell ref="F2153:F2154"/>
    <mergeCell ref="G2153:G2154"/>
    <mergeCell ref="H2153:H2154"/>
    <mergeCell ref="O2153:O2154"/>
    <mergeCell ref="Q2153:Q2154"/>
    <mergeCell ref="R2153:R2154"/>
    <mergeCell ref="S2153:S2154"/>
    <mergeCell ref="T2153:T2154"/>
    <mergeCell ref="U2153:U2154"/>
    <mergeCell ref="W2153:W2154"/>
    <mergeCell ref="A2155:A2156"/>
    <mergeCell ref="B2155:B2156"/>
    <mergeCell ref="C2155:C2156"/>
    <mergeCell ref="E2155:E2156"/>
    <mergeCell ref="F2155:F2156"/>
    <mergeCell ref="G2155:G2156"/>
    <mergeCell ref="H2155:H2156"/>
    <mergeCell ref="O2155:O2156"/>
    <mergeCell ref="Q2155:Q2156"/>
    <mergeCell ref="R2155:R2156"/>
    <mergeCell ref="S2155:S2156"/>
    <mergeCell ref="T2155:T2156"/>
    <mergeCell ref="U2155:U2156"/>
    <mergeCell ref="W2155:W2156"/>
    <mergeCell ref="A2149:A2150"/>
    <mergeCell ref="B2149:B2150"/>
    <mergeCell ref="C2149:C2150"/>
    <mergeCell ref="E2149:E2150"/>
    <mergeCell ref="F2149:F2150"/>
    <mergeCell ref="G2149:G2150"/>
    <mergeCell ref="H2149:H2150"/>
    <mergeCell ref="O2149:O2150"/>
    <mergeCell ref="Q2149:Q2150"/>
    <mergeCell ref="R2149:R2150"/>
    <mergeCell ref="S2149:S2150"/>
    <mergeCell ref="T2149:T2150"/>
    <mergeCell ref="U2149:U2150"/>
    <mergeCell ref="W2149:W2150"/>
    <mergeCell ref="A2151:A2152"/>
    <mergeCell ref="B2151:B2152"/>
    <mergeCell ref="C2151:C2152"/>
    <mergeCell ref="E2151:E2152"/>
    <mergeCell ref="F2151:F2152"/>
    <mergeCell ref="G2151:G2152"/>
    <mergeCell ref="H2151:H2152"/>
    <mergeCell ref="O2151:O2152"/>
    <mergeCell ref="Q2151:Q2152"/>
    <mergeCell ref="R2151:R2152"/>
    <mergeCell ref="S2151:S2152"/>
    <mergeCell ref="T2151:T2152"/>
    <mergeCell ref="U2151:U2152"/>
    <mergeCell ref="W2151:W2152"/>
    <mergeCell ref="D2149:D2150"/>
    <mergeCell ref="D2151:D2152"/>
    <mergeCell ref="D2153:D2154"/>
    <mergeCell ref="D2155:D2156"/>
    <mergeCell ref="A2161:A2162"/>
    <mergeCell ref="B2161:B2162"/>
    <mergeCell ref="C2161:C2162"/>
    <mergeCell ref="E2161:E2162"/>
    <mergeCell ref="F2161:F2162"/>
    <mergeCell ref="G2161:G2162"/>
    <mergeCell ref="H2161:H2162"/>
    <mergeCell ref="O2161:O2162"/>
    <mergeCell ref="Q2161:Q2162"/>
    <mergeCell ref="R2161:R2162"/>
    <mergeCell ref="S2161:S2162"/>
    <mergeCell ref="T2161:T2162"/>
    <mergeCell ref="U2161:U2162"/>
    <mergeCell ref="W2161:W2162"/>
    <mergeCell ref="A2163:A2164"/>
    <mergeCell ref="B2163:B2164"/>
    <mergeCell ref="C2163:C2164"/>
    <mergeCell ref="E2163:E2164"/>
    <mergeCell ref="F2163:F2164"/>
    <mergeCell ref="G2163:G2164"/>
    <mergeCell ref="H2163:H2164"/>
    <mergeCell ref="O2163:O2164"/>
    <mergeCell ref="Q2163:Q2164"/>
    <mergeCell ref="R2163:R2164"/>
    <mergeCell ref="S2163:S2164"/>
    <mergeCell ref="T2163:T2164"/>
    <mergeCell ref="U2163:U2164"/>
    <mergeCell ref="W2163:W2164"/>
    <mergeCell ref="A2157:A2158"/>
    <mergeCell ref="B2157:B2158"/>
    <mergeCell ref="C2157:C2158"/>
    <mergeCell ref="E2157:E2158"/>
    <mergeCell ref="F2157:F2158"/>
    <mergeCell ref="G2157:G2158"/>
    <mergeCell ref="H2157:H2158"/>
    <mergeCell ref="O2157:O2158"/>
    <mergeCell ref="Q2157:Q2158"/>
    <mergeCell ref="R2157:R2158"/>
    <mergeCell ref="S2157:S2158"/>
    <mergeCell ref="T2157:T2158"/>
    <mergeCell ref="U2157:U2158"/>
    <mergeCell ref="W2157:W2158"/>
    <mergeCell ref="A2159:A2160"/>
    <mergeCell ref="B2159:B2160"/>
    <mergeCell ref="C2159:C2160"/>
    <mergeCell ref="E2159:E2160"/>
    <mergeCell ref="F2159:F2160"/>
    <mergeCell ref="G2159:G2160"/>
    <mergeCell ref="H2159:H2160"/>
    <mergeCell ref="O2159:O2160"/>
    <mergeCell ref="Q2159:Q2160"/>
    <mergeCell ref="R2159:R2160"/>
    <mergeCell ref="S2159:S2160"/>
    <mergeCell ref="T2159:T2160"/>
    <mergeCell ref="U2159:U2160"/>
    <mergeCell ref="W2159:W2160"/>
    <mergeCell ref="D2157:D2158"/>
    <mergeCell ref="D2159:D2160"/>
    <mergeCell ref="D2161:D2162"/>
    <mergeCell ref="D2163:D2164"/>
    <mergeCell ref="A2169:A2170"/>
    <mergeCell ref="B2169:B2170"/>
    <mergeCell ref="C2169:C2170"/>
    <mergeCell ref="E2169:E2170"/>
    <mergeCell ref="F2169:F2170"/>
    <mergeCell ref="G2169:G2170"/>
    <mergeCell ref="H2169:H2170"/>
    <mergeCell ref="O2169:O2170"/>
    <mergeCell ref="Q2169:Q2170"/>
    <mergeCell ref="R2169:R2170"/>
    <mergeCell ref="S2169:S2170"/>
    <mergeCell ref="T2169:T2170"/>
    <mergeCell ref="U2169:U2170"/>
    <mergeCell ref="W2169:W2170"/>
    <mergeCell ref="A2171:A2172"/>
    <mergeCell ref="B2171:B2172"/>
    <mergeCell ref="C2171:C2172"/>
    <mergeCell ref="E2171:E2172"/>
    <mergeCell ref="F2171:F2172"/>
    <mergeCell ref="G2171:G2172"/>
    <mergeCell ref="H2171:H2172"/>
    <mergeCell ref="O2171:O2172"/>
    <mergeCell ref="Q2171:Q2172"/>
    <mergeCell ref="R2171:R2172"/>
    <mergeCell ref="S2171:S2172"/>
    <mergeCell ref="T2171:T2172"/>
    <mergeCell ref="U2171:U2172"/>
    <mergeCell ref="W2171:W2172"/>
    <mergeCell ref="A2165:A2166"/>
    <mergeCell ref="B2165:B2166"/>
    <mergeCell ref="C2165:C2166"/>
    <mergeCell ref="E2165:E2166"/>
    <mergeCell ref="F2165:F2166"/>
    <mergeCell ref="G2165:G2166"/>
    <mergeCell ref="H2165:H2166"/>
    <mergeCell ref="O2165:O2166"/>
    <mergeCell ref="Q2165:Q2166"/>
    <mergeCell ref="R2165:R2166"/>
    <mergeCell ref="S2165:S2166"/>
    <mergeCell ref="T2165:T2166"/>
    <mergeCell ref="U2165:U2166"/>
    <mergeCell ref="W2165:W2166"/>
    <mergeCell ref="A2167:A2168"/>
    <mergeCell ref="B2167:B2168"/>
    <mergeCell ref="C2167:C2168"/>
    <mergeCell ref="E2167:E2168"/>
    <mergeCell ref="F2167:F2168"/>
    <mergeCell ref="G2167:G2168"/>
    <mergeCell ref="H2167:H2168"/>
    <mergeCell ref="O2167:O2168"/>
    <mergeCell ref="Q2167:Q2168"/>
    <mergeCell ref="R2167:R2168"/>
    <mergeCell ref="S2167:S2168"/>
    <mergeCell ref="T2167:T2168"/>
    <mergeCell ref="U2167:U2168"/>
    <mergeCell ref="W2167:W2168"/>
    <mergeCell ref="D2165:D2166"/>
    <mergeCell ref="D2167:D2168"/>
    <mergeCell ref="D2169:D2170"/>
    <mergeCell ref="D2171:D2172"/>
    <mergeCell ref="V2169:V2170"/>
    <mergeCell ref="V2171:V2172"/>
    <mergeCell ref="A2177:A2178"/>
    <mergeCell ref="B2177:B2178"/>
    <mergeCell ref="C2177:C2178"/>
    <mergeCell ref="E2177:E2178"/>
    <mergeCell ref="F2177:F2178"/>
    <mergeCell ref="G2177:G2178"/>
    <mergeCell ref="H2177:H2178"/>
    <mergeCell ref="O2177:O2178"/>
    <mergeCell ref="Q2177:Q2178"/>
    <mergeCell ref="R2177:R2178"/>
    <mergeCell ref="S2177:S2178"/>
    <mergeCell ref="T2177:T2178"/>
    <mergeCell ref="U2177:U2178"/>
    <mergeCell ref="W2177:W2178"/>
    <mergeCell ref="A2179:A2180"/>
    <mergeCell ref="B2179:B2180"/>
    <mergeCell ref="C2179:C2180"/>
    <mergeCell ref="E2179:E2180"/>
    <mergeCell ref="F2179:F2180"/>
    <mergeCell ref="G2179:G2180"/>
    <mergeCell ref="H2179:H2180"/>
    <mergeCell ref="O2179:O2180"/>
    <mergeCell ref="Q2179:Q2180"/>
    <mergeCell ref="R2179:R2180"/>
    <mergeCell ref="S2179:S2180"/>
    <mergeCell ref="T2179:T2180"/>
    <mergeCell ref="U2179:U2180"/>
    <mergeCell ref="W2179:W2180"/>
    <mergeCell ref="A2173:A2174"/>
    <mergeCell ref="B2173:B2174"/>
    <mergeCell ref="C2173:C2174"/>
    <mergeCell ref="E2173:E2174"/>
    <mergeCell ref="F2173:F2174"/>
    <mergeCell ref="G2173:G2174"/>
    <mergeCell ref="H2173:H2174"/>
    <mergeCell ref="O2173:O2174"/>
    <mergeCell ref="Q2173:Q2174"/>
    <mergeCell ref="R2173:R2174"/>
    <mergeCell ref="S2173:S2174"/>
    <mergeCell ref="T2173:T2174"/>
    <mergeCell ref="U2173:U2174"/>
    <mergeCell ref="W2173:W2174"/>
    <mergeCell ref="A2175:A2176"/>
    <mergeCell ref="B2175:B2176"/>
    <mergeCell ref="C2175:C2176"/>
    <mergeCell ref="E2175:E2176"/>
    <mergeCell ref="F2175:F2176"/>
    <mergeCell ref="G2175:G2176"/>
    <mergeCell ref="H2175:H2176"/>
    <mergeCell ref="O2175:O2176"/>
    <mergeCell ref="Q2175:Q2176"/>
    <mergeCell ref="R2175:R2176"/>
    <mergeCell ref="S2175:S2176"/>
    <mergeCell ref="T2175:T2176"/>
    <mergeCell ref="U2175:U2176"/>
    <mergeCell ref="W2175:W2176"/>
    <mergeCell ref="D2173:D2174"/>
    <mergeCell ref="D2175:D2176"/>
    <mergeCell ref="D2177:D2178"/>
    <mergeCell ref="D2179:D2180"/>
    <mergeCell ref="V2173:V2174"/>
    <mergeCell ref="V2175:V2176"/>
    <mergeCell ref="V2177:V2178"/>
    <mergeCell ref="V2179:V2180"/>
    <mergeCell ref="A2185:A2186"/>
    <mergeCell ref="B2185:B2186"/>
    <mergeCell ref="C2185:C2186"/>
    <mergeCell ref="E2185:E2186"/>
    <mergeCell ref="F2185:F2186"/>
    <mergeCell ref="G2185:G2186"/>
    <mergeCell ref="H2185:H2186"/>
    <mergeCell ref="O2185:O2186"/>
    <mergeCell ref="Q2185:Q2186"/>
    <mergeCell ref="R2185:R2186"/>
    <mergeCell ref="S2185:S2186"/>
    <mergeCell ref="T2185:T2186"/>
    <mergeCell ref="U2185:U2186"/>
    <mergeCell ref="W2185:W2186"/>
    <mergeCell ref="A2187:A2188"/>
    <mergeCell ref="B2187:B2188"/>
    <mergeCell ref="C2187:C2188"/>
    <mergeCell ref="E2187:E2188"/>
    <mergeCell ref="F2187:F2188"/>
    <mergeCell ref="G2187:G2188"/>
    <mergeCell ref="H2187:H2188"/>
    <mergeCell ref="O2187:O2188"/>
    <mergeCell ref="Q2187:Q2188"/>
    <mergeCell ref="R2187:R2188"/>
    <mergeCell ref="S2187:S2188"/>
    <mergeCell ref="T2187:T2188"/>
    <mergeCell ref="U2187:U2188"/>
    <mergeCell ref="W2187:W2188"/>
    <mergeCell ref="A2181:A2182"/>
    <mergeCell ref="B2181:B2182"/>
    <mergeCell ref="C2181:C2182"/>
    <mergeCell ref="E2181:E2182"/>
    <mergeCell ref="F2181:F2182"/>
    <mergeCell ref="G2181:G2182"/>
    <mergeCell ref="H2181:H2182"/>
    <mergeCell ref="O2181:O2182"/>
    <mergeCell ref="Q2181:Q2182"/>
    <mergeCell ref="R2181:R2182"/>
    <mergeCell ref="S2181:S2182"/>
    <mergeCell ref="T2181:T2182"/>
    <mergeCell ref="U2181:U2182"/>
    <mergeCell ref="W2181:W2182"/>
    <mergeCell ref="A2183:A2184"/>
    <mergeCell ref="B2183:B2184"/>
    <mergeCell ref="C2183:C2184"/>
    <mergeCell ref="E2183:E2184"/>
    <mergeCell ref="F2183:F2184"/>
    <mergeCell ref="G2183:G2184"/>
    <mergeCell ref="H2183:H2184"/>
    <mergeCell ref="O2183:O2184"/>
    <mergeCell ref="Q2183:Q2184"/>
    <mergeCell ref="R2183:R2184"/>
    <mergeCell ref="S2183:S2184"/>
    <mergeCell ref="T2183:T2184"/>
    <mergeCell ref="U2183:U2184"/>
    <mergeCell ref="W2183:W2184"/>
    <mergeCell ref="D2181:D2182"/>
    <mergeCell ref="D2183:D2184"/>
    <mergeCell ref="D2185:D2186"/>
    <mergeCell ref="D2187:D2188"/>
    <mergeCell ref="V2181:V2182"/>
    <mergeCell ref="V2183:V2184"/>
    <mergeCell ref="V2185:V2186"/>
    <mergeCell ref="V2187:V2188"/>
    <mergeCell ref="A2193:A2194"/>
    <mergeCell ref="B2193:B2194"/>
    <mergeCell ref="C2193:C2194"/>
    <mergeCell ref="E2193:E2194"/>
    <mergeCell ref="F2193:F2194"/>
    <mergeCell ref="G2193:G2194"/>
    <mergeCell ref="H2193:H2194"/>
    <mergeCell ref="O2193:O2194"/>
    <mergeCell ref="Q2193:Q2194"/>
    <mergeCell ref="R2193:R2194"/>
    <mergeCell ref="S2193:S2194"/>
    <mergeCell ref="T2193:T2194"/>
    <mergeCell ref="U2193:U2194"/>
    <mergeCell ref="A2195:A2196"/>
    <mergeCell ref="B2195:B2196"/>
    <mergeCell ref="C2195:C2196"/>
    <mergeCell ref="E2195:E2196"/>
    <mergeCell ref="F2195:F2196"/>
    <mergeCell ref="G2195:G2196"/>
    <mergeCell ref="H2195:H2196"/>
    <mergeCell ref="O2195:O2196"/>
    <mergeCell ref="Q2195:Q2196"/>
    <mergeCell ref="R2195:R2196"/>
    <mergeCell ref="S2195:S2196"/>
    <mergeCell ref="T2195:T2196"/>
    <mergeCell ref="U2195:U2196"/>
    <mergeCell ref="W2195:W2196"/>
    <mergeCell ref="A2189:A2190"/>
    <mergeCell ref="B2189:B2190"/>
    <mergeCell ref="C2189:C2190"/>
    <mergeCell ref="E2189:E2190"/>
    <mergeCell ref="F2189:F2190"/>
    <mergeCell ref="G2189:G2190"/>
    <mergeCell ref="H2189:H2190"/>
    <mergeCell ref="O2189:O2190"/>
    <mergeCell ref="Q2189:Q2190"/>
    <mergeCell ref="R2189:R2190"/>
    <mergeCell ref="S2189:S2190"/>
    <mergeCell ref="T2189:T2190"/>
    <mergeCell ref="U2189:U2190"/>
    <mergeCell ref="A2191:A2192"/>
    <mergeCell ref="B2191:B2192"/>
    <mergeCell ref="C2191:C2192"/>
    <mergeCell ref="E2191:E2192"/>
    <mergeCell ref="F2191:F2192"/>
    <mergeCell ref="G2191:G2192"/>
    <mergeCell ref="H2191:H2192"/>
    <mergeCell ref="O2191:O2192"/>
    <mergeCell ref="Q2191:Q2192"/>
    <mergeCell ref="R2191:R2192"/>
    <mergeCell ref="S2191:S2192"/>
    <mergeCell ref="T2191:T2192"/>
    <mergeCell ref="U2191:U2192"/>
    <mergeCell ref="W2191:W2192"/>
    <mergeCell ref="D2189:D2190"/>
    <mergeCell ref="D2191:D2192"/>
    <mergeCell ref="D2193:D2194"/>
    <mergeCell ref="D2195:D2196"/>
    <mergeCell ref="V2189:V2190"/>
    <mergeCell ref="V2191:V2192"/>
    <mergeCell ref="V2193:V2194"/>
    <mergeCell ref="V2195:V2196"/>
    <mergeCell ref="A2201:A2202"/>
    <mergeCell ref="B2201:B2202"/>
    <mergeCell ref="C2201:C2202"/>
    <mergeCell ref="E2201:E2202"/>
    <mergeCell ref="F2201:F2202"/>
    <mergeCell ref="G2201:G2202"/>
    <mergeCell ref="H2201:H2202"/>
    <mergeCell ref="O2201:O2202"/>
    <mergeCell ref="Q2201:Q2202"/>
    <mergeCell ref="R2201:R2202"/>
    <mergeCell ref="S2201:S2202"/>
    <mergeCell ref="T2201:T2202"/>
    <mergeCell ref="U2201:U2202"/>
    <mergeCell ref="W2201:W2202"/>
    <mergeCell ref="A2203:A2204"/>
    <mergeCell ref="B2203:B2204"/>
    <mergeCell ref="C2203:C2204"/>
    <mergeCell ref="E2203:E2204"/>
    <mergeCell ref="F2203:F2204"/>
    <mergeCell ref="G2203:G2204"/>
    <mergeCell ref="H2203:H2204"/>
    <mergeCell ref="O2203:O2204"/>
    <mergeCell ref="Q2203:Q2204"/>
    <mergeCell ref="R2203:R2204"/>
    <mergeCell ref="S2203:S2204"/>
    <mergeCell ref="T2203:T2204"/>
    <mergeCell ref="U2203:U2204"/>
    <mergeCell ref="W2203:W2204"/>
    <mergeCell ref="A2197:A2198"/>
    <mergeCell ref="B2197:B2198"/>
    <mergeCell ref="C2197:C2198"/>
    <mergeCell ref="E2197:E2198"/>
    <mergeCell ref="F2197:F2198"/>
    <mergeCell ref="G2197:G2198"/>
    <mergeCell ref="H2197:H2198"/>
    <mergeCell ref="O2197:O2198"/>
    <mergeCell ref="Q2197:Q2198"/>
    <mergeCell ref="R2197:R2198"/>
    <mergeCell ref="S2197:S2198"/>
    <mergeCell ref="T2197:T2198"/>
    <mergeCell ref="U2197:U2198"/>
    <mergeCell ref="W2197:W2198"/>
    <mergeCell ref="A2199:A2200"/>
    <mergeCell ref="B2199:B2200"/>
    <mergeCell ref="C2199:C2200"/>
    <mergeCell ref="E2199:E2200"/>
    <mergeCell ref="F2199:F2200"/>
    <mergeCell ref="G2199:G2200"/>
    <mergeCell ref="H2199:H2200"/>
    <mergeCell ref="O2199:O2200"/>
    <mergeCell ref="Q2199:Q2200"/>
    <mergeCell ref="R2199:R2200"/>
    <mergeCell ref="S2199:S2200"/>
    <mergeCell ref="T2199:T2200"/>
    <mergeCell ref="U2199:U2200"/>
    <mergeCell ref="W2199:W2200"/>
    <mergeCell ref="D2197:D2198"/>
    <mergeCell ref="D2199:D2200"/>
    <mergeCell ref="D2201:D2202"/>
    <mergeCell ref="D2203:D2204"/>
    <mergeCell ref="V2197:V2198"/>
    <mergeCell ref="V2199:V2200"/>
    <mergeCell ref="V2201:V2202"/>
    <mergeCell ref="V2203:V2204"/>
    <mergeCell ref="A2209:A2210"/>
    <mergeCell ref="B2209:B2210"/>
    <mergeCell ref="C2209:C2210"/>
    <mergeCell ref="E2209:E2210"/>
    <mergeCell ref="F2209:F2210"/>
    <mergeCell ref="G2209:G2210"/>
    <mergeCell ref="H2209:H2210"/>
    <mergeCell ref="O2209:O2210"/>
    <mergeCell ref="Q2209:Q2210"/>
    <mergeCell ref="R2209:R2210"/>
    <mergeCell ref="S2209:S2210"/>
    <mergeCell ref="T2209:T2210"/>
    <mergeCell ref="U2209:U2210"/>
    <mergeCell ref="W2209:W2210"/>
    <mergeCell ref="A2211:A2212"/>
    <mergeCell ref="B2211:B2212"/>
    <mergeCell ref="C2211:C2212"/>
    <mergeCell ref="E2211:E2212"/>
    <mergeCell ref="F2211:F2212"/>
    <mergeCell ref="G2211:G2212"/>
    <mergeCell ref="H2211:H2212"/>
    <mergeCell ref="O2211:O2212"/>
    <mergeCell ref="Q2211:Q2212"/>
    <mergeCell ref="R2211:R2212"/>
    <mergeCell ref="S2211:S2212"/>
    <mergeCell ref="T2211:T2212"/>
    <mergeCell ref="U2211:U2212"/>
    <mergeCell ref="W2211:W2212"/>
    <mergeCell ref="A2205:A2206"/>
    <mergeCell ref="B2205:B2206"/>
    <mergeCell ref="C2205:C2206"/>
    <mergeCell ref="E2205:E2206"/>
    <mergeCell ref="F2205:F2206"/>
    <mergeCell ref="G2205:G2206"/>
    <mergeCell ref="H2205:H2206"/>
    <mergeCell ref="O2205:O2206"/>
    <mergeCell ref="Q2205:Q2206"/>
    <mergeCell ref="R2205:R2206"/>
    <mergeCell ref="S2205:S2206"/>
    <mergeCell ref="T2205:T2206"/>
    <mergeCell ref="U2205:U2206"/>
    <mergeCell ref="W2205:W2206"/>
    <mergeCell ref="A2207:A2208"/>
    <mergeCell ref="B2207:B2208"/>
    <mergeCell ref="C2207:C2208"/>
    <mergeCell ref="E2207:E2208"/>
    <mergeCell ref="F2207:F2208"/>
    <mergeCell ref="G2207:G2208"/>
    <mergeCell ref="H2207:H2208"/>
    <mergeCell ref="O2207:O2208"/>
    <mergeCell ref="Q2207:Q2208"/>
    <mergeCell ref="R2207:R2208"/>
    <mergeCell ref="S2207:S2208"/>
    <mergeCell ref="T2207:T2208"/>
    <mergeCell ref="U2207:U2208"/>
    <mergeCell ref="W2207:W2208"/>
    <mergeCell ref="D2205:D2206"/>
    <mergeCell ref="D2207:D2208"/>
    <mergeCell ref="D2209:D2210"/>
    <mergeCell ref="D2211:D2212"/>
    <mergeCell ref="V2207:V2208"/>
    <mergeCell ref="V2209:V2210"/>
    <mergeCell ref="V2211:V2212"/>
    <mergeCell ref="V2205:V2206"/>
    <mergeCell ref="A2213:A2214"/>
    <mergeCell ref="B2213:B2214"/>
    <mergeCell ref="C2213:C2214"/>
    <mergeCell ref="E2213:E2214"/>
    <mergeCell ref="F2213:F2214"/>
    <mergeCell ref="G2213:G2214"/>
    <mergeCell ref="H2213:H2214"/>
    <mergeCell ref="O2213:O2214"/>
    <mergeCell ref="Q2213:Q2214"/>
    <mergeCell ref="R2213:R2214"/>
    <mergeCell ref="S2213:S2214"/>
    <mergeCell ref="T2213:T2214"/>
    <mergeCell ref="U2213:U2214"/>
    <mergeCell ref="W2213:W2214"/>
    <mergeCell ref="A2215:A2216"/>
    <mergeCell ref="B2215:B2216"/>
    <mergeCell ref="C2215:C2216"/>
    <mergeCell ref="E2215:E2216"/>
    <mergeCell ref="F2215:F2216"/>
    <mergeCell ref="G2215:G2216"/>
    <mergeCell ref="H2215:H2216"/>
    <mergeCell ref="O2215:O2216"/>
    <mergeCell ref="Q2215:Q2216"/>
    <mergeCell ref="R2215:R2216"/>
    <mergeCell ref="S2215:S2216"/>
    <mergeCell ref="T2215:T2216"/>
    <mergeCell ref="U2215:U2216"/>
    <mergeCell ref="W2215:W2216"/>
    <mergeCell ref="D2213:D2214"/>
    <mergeCell ref="D2215:D2216"/>
    <mergeCell ref="D2217:D2218"/>
    <mergeCell ref="D2219:D2220"/>
    <mergeCell ref="V2213:V2214"/>
    <mergeCell ref="V2215:V2216"/>
    <mergeCell ref="V2217:V2218"/>
    <mergeCell ref="V2219:V2220"/>
    <mergeCell ref="A2221:A2222"/>
    <mergeCell ref="B2221:B2222"/>
    <mergeCell ref="C2221:C2222"/>
    <mergeCell ref="E2221:E2222"/>
    <mergeCell ref="F2221:F2222"/>
    <mergeCell ref="G2221:G2222"/>
    <mergeCell ref="H2221:H2222"/>
    <mergeCell ref="O2221:O2222"/>
    <mergeCell ref="Q2221:Q2222"/>
    <mergeCell ref="R2221:R2222"/>
    <mergeCell ref="S2221:S2222"/>
    <mergeCell ref="T2221:T2222"/>
    <mergeCell ref="U2221:U2222"/>
    <mergeCell ref="W2221:W2222"/>
    <mergeCell ref="A2223:A2224"/>
    <mergeCell ref="B2223:B2224"/>
    <mergeCell ref="C2223:C2224"/>
    <mergeCell ref="E2223:E2224"/>
    <mergeCell ref="F2223:F2224"/>
    <mergeCell ref="G2223:G2224"/>
    <mergeCell ref="H2223:H2224"/>
    <mergeCell ref="I2223:I2224"/>
    <mergeCell ref="J2223:J2224"/>
    <mergeCell ref="O2223:O2224"/>
    <mergeCell ref="Q2223:Q2224"/>
    <mergeCell ref="R2223:R2224"/>
    <mergeCell ref="S2223:S2224"/>
    <mergeCell ref="T2223:T2224"/>
    <mergeCell ref="U2223:U2224"/>
    <mergeCell ref="W2223:W2224"/>
    <mergeCell ref="D2221:D2222"/>
    <mergeCell ref="D2223:D2224"/>
    <mergeCell ref="A2217:A2218"/>
    <mergeCell ref="B2217:B2218"/>
    <mergeCell ref="C2217:C2218"/>
    <mergeCell ref="E2217:E2218"/>
    <mergeCell ref="F2217:F2218"/>
    <mergeCell ref="G2217:G2218"/>
    <mergeCell ref="H2217:H2218"/>
    <mergeCell ref="O2217:O2218"/>
    <mergeCell ref="Q2217:Q2218"/>
    <mergeCell ref="R2217:R2218"/>
    <mergeCell ref="S2217:S2218"/>
    <mergeCell ref="T2217:T2218"/>
    <mergeCell ref="U2217:U2218"/>
    <mergeCell ref="W2217:W2218"/>
    <mergeCell ref="A2219:A2220"/>
    <mergeCell ref="B2219:B2220"/>
    <mergeCell ref="C2219:C2220"/>
    <mergeCell ref="E2219:E2220"/>
    <mergeCell ref="F2219:F2220"/>
    <mergeCell ref="G2219:G2220"/>
    <mergeCell ref="H2219:H2220"/>
    <mergeCell ref="O2219:O2220"/>
    <mergeCell ref="Q2219:Q2220"/>
    <mergeCell ref="R2219:R2220"/>
    <mergeCell ref="S2219:S2220"/>
    <mergeCell ref="T2219:T2220"/>
    <mergeCell ref="U2219:U2220"/>
    <mergeCell ref="W2219:W2220"/>
    <mergeCell ref="V2223:V2224"/>
    <mergeCell ref="A2229:A2230"/>
    <mergeCell ref="B2229:B2230"/>
    <mergeCell ref="C2229:C2230"/>
    <mergeCell ref="E2229:E2230"/>
    <mergeCell ref="F2229:F2230"/>
    <mergeCell ref="G2229:G2230"/>
    <mergeCell ref="H2229:H2230"/>
    <mergeCell ref="I2229:I2230"/>
    <mergeCell ref="J2229:J2230"/>
    <mergeCell ref="O2229:O2230"/>
    <mergeCell ref="Q2229:Q2230"/>
    <mergeCell ref="R2229:R2230"/>
    <mergeCell ref="S2229:S2230"/>
    <mergeCell ref="T2229:T2230"/>
    <mergeCell ref="U2229:U2230"/>
    <mergeCell ref="W2229:W2230"/>
    <mergeCell ref="A2231:A2232"/>
    <mergeCell ref="B2231:B2232"/>
    <mergeCell ref="C2231:C2232"/>
    <mergeCell ref="E2231:E2232"/>
    <mergeCell ref="F2231:F2232"/>
    <mergeCell ref="G2231:G2232"/>
    <mergeCell ref="H2231:H2232"/>
    <mergeCell ref="I2231:I2232"/>
    <mergeCell ref="J2231:J2232"/>
    <mergeCell ref="O2231:O2232"/>
    <mergeCell ref="Q2231:Q2232"/>
    <mergeCell ref="R2231:R2232"/>
    <mergeCell ref="S2231:S2232"/>
    <mergeCell ref="T2231:T2232"/>
    <mergeCell ref="U2231:U2232"/>
    <mergeCell ref="W2231:W2232"/>
    <mergeCell ref="A2225:A2226"/>
    <mergeCell ref="B2225:B2226"/>
    <mergeCell ref="C2225:C2226"/>
    <mergeCell ref="E2225:E2226"/>
    <mergeCell ref="F2225:F2226"/>
    <mergeCell ref="G2225:G2226"/>
    <mergeCell ref="H2225:H2226"/>
    <mergeCell ref="I2225:I2226"/>
    <mergeCell ref="J2225:J2226"/>
    <mergeCell ref="O2225:O2226"/>
    <mergeCell ref="Q2225:Q2226"/>
    <mergeCell ref="R2225:R2226"/>
    <mergeCell ref="S2225:S2226"/>
    <mergeCell ref="T2225:T2226"/>
    <mergeCell ref="U2225:U2226"/>
    <mergeCell ref="W2225:W2226"/>
    <mergeCell ref="A2227:A2228"/>
    <mergeCell ref="B2227:B2228"/>
    <mergeCell ref="C2227:C2228"/>
    <mergeCell ref="E2227:E2228"/>
    <mergeCell ref="F2227:F2228"/>
    <mergeCell ref="G2227:G2228"/>
    <mergeCell ref="H2227:H2228"/>
    <mergeCell ref="I2227:I2228"/>
    <mergeCell ref="J2227:J2228"/>
    <mergeCell ref="O2227:O2228"/>
    <mergeCell ref="Q2227:Q2228"/>
    <mergeCell ref="R2227:R2228"/>
    <mergeCell ref="S2227:S2228"/>
    <mergeCell ref="T2227:T2228"/>
    <mergeCell ref="U2227:U2228"/>
    <mergeCell ref="W2227:W2228"/>
    <mergeCell ref="A2237:A2238"/>
    <mergeCell ref="B2237:B2238"/>
    <mergeCell ref="C2237:C2238"/>
    <mergeCell ref="E2237:E2238"/>
    <mergeCell ref="F2237:F2238"/>
    <mergeCell ref="G2237:G2238"/>
    <mergeCell ref="H2237:H2238"/>
    <mergeCell ref="I2237:I2238"/>
    <mergeCell ref="J2237:J2238"/>
    <mergeCell ref="O2237:O2238"/>
    <mergeCell ref="Q2237:Q2238"/>
    <mergeCell ref="R2237:R2238"/>
    <mergeCell ref="S2237:S2238"/>
    <mergeCell ref="T2237:T2238"/>
    <mergeCell ref="U2237:U2238"/>
    <mergeCell ref="W2237:W2238"/>
    <mergeCell ref="A2239:A2240"/>
    <mergeCell ref="B2239:B2240"/>
    <mergeCell ref="C2239:C2240"/>
    <mergeCell ref="E2239:E2240"/>
    <mergeCell ref="F2239:F2240"/>
    <mergeCell ref="G2239:G2240"/>
    <mergeCell ref="H2239:H2240"/>
    <mergeCell ref="I2239:I2240"/>
    <mergeCell ref="J2239:J2240"/>
    <mergeCell ref="O2239:O2240"/>
    <mergeCell ref="Q2239:Q2240"/>
    <mergeCell ref="R2239:R2240"/>
    <mergeCell ref="S2239:S2240"/>
    <mergeCell ref="T2239:T2240"/>
    <mergeCell ref="U2239:U2240"/>
    <mergeCell ref="W2239:W2240"/>
    <mergeCell ref="A2233:A2234"/>
    <mergeCell ref="B2233:B2234"/>
    <mergeCell ref="C2233:C2234"/>
    <mergeCell ref="E2233:E2234"/>
    <mergeCell ref="F2233:F2234"/>
    <mergeCell ref="G2233:G2234"/>
    <mergeCell ref="H2233:H2234"/>
    <mergeCell ref="I2233:I2234"/>
    <mergeCell ref="J2233:J2234"/>
    <mergeCell ref="O2233:O2234"/>
    <mergeCell ref="Q2233:Q2234"/>
    <mergeCell ref="R2233:R2234"/>
    <mergeCell ref="S2233:S2234"/>
    <mergeCell ref="T2233:T2234"/>
    <mergeCell ref="U2233:U2234"/>
    <mergeCell ref="W2233:W2234"/>
    <mergeCell ref="A2235:A2236"/>
    <mergeCell ref="B2235:B2236"/>
    <mergeCell ref="C2235:C2236"/>
    <mergeCell ref="E2235:E2236"/>
    <mergeCell ref="F2235:F2236"/>
    <mergeCell ref="G2235:G2236"/>
    <mergeCell ref="H2235:H2236"/>
    <mergeCell ref="I2235:I2236"/>
    <mergeCell ref="J2235:J2236"/>
    <mergeCell ref="O2235:O2236"/>
    <mergeCell ref="Q2235:Q2236"/>
    <mergeCell ref="R2235:R2236"/>
    <mergeCell ref="S2235:S2236"/>
    <mergeCell ref="T2235:T2236"/>
    <mergeCell ref="U2235:U2236"/>
    <mergeCell ref="W2235:W2236"/>
    <mergeCell ref="A2245:A2246"/>
    <mergeCell ref="B2245:B2246"/>
    <mergeCell ref="C2245:C2246"/>
    <mergeCell ref="E2245:E2246"/>
    <mergeCell ref="F2245:F2246"/>
    <mergeCell ref="G2245:G2246"/>
    <mergeCell ref="H2245:H2246"/>
    <mergeCell ref="I2245:I2246"/>
    <mergeCell ref="J2245:J2246"/>
    <mergeCell ref="O2245:O2246"/>
    <mergeCell ref="Q2245:Q2246"/>
    <mergeCell ref="R2245:R2246"/>
    <mergeCell ref="S2245:S2246"/>
    <mergeCell ref="T2245:T2246"/>
    <mergeCell ref="U2245:U2246"/>
    <mergeCell ref="W2245:W2246"/>
    <mergeCell ref="A2247:A2248"/>
    <mergeCell ref="B2247:B2248"/>
    <mergeCell ref="C2247:C2248"/>
    <mergeCell ref="E2247:E2248"/>
    <mergeCell ref="F2247:F2248"/>
    <mergeCell ref="G2247:G2248"/>
    <mergeCell ref="H2247:H2248"/>
    <mergeCell ref="I2247:I2248"/>
    <mergeCell ref="J2247:J2248"/>
    <mergeCell ref="O2247:O2248"/>
    <mergeCell ref="Q2247:Q2248"/>
    <mergeCell ref="R2247:R2248"/>
    <mergeCell ref="S2247:S2248"/>
    <mergeCell ref="T2247:T2248"/>
    <mergeCell ref="U2247:U2248"/>
    <mergeCell ref="W2247:W2248"/>
    <mergeCell ref="A2241:A2242"/>
    <mergeCell ref="B2241:B2242"/>
    <mergeCell ref="C2241:C2242"/>
    <mergeCell ref="E2241:E2242"/>
    <mergeCell ref="F2241:F2242"/>
    <mergeCell ref="G2241:G2242"/>
    <mergeCell ref="H2241:H2242"/>
    <mergeCell ref="I2241:I2242"/>
    <mergeCell ref="J2241:J2242"/>
    <mergeCell ref="O2241:O2242"/>
    <mergeCell ref="Q2241:Q2242"/>
    <mergeCell ref="R2241:R2242"/>
    <mergeCell ref="S2241:S2242"/>
    <mergeCell ref="T2241:T2242"/>
    <mergeCell ref="U2241:U2242"/>
    <mergeCell ref="W2241:W2242"/>
    <mergeCell ref="A2243:A2244"/>
    <mergeCell ref="B2243:B2244"/>
    <mergeCell ref="C2243:C2244"/>
    <mergeCell ref="E2243:E2244"/>
    <mergeCell ref="F2243:F2244"/>
    <mergeCell ref="G2243:G2244"/>
    <mergeCell ref="H2243:H2244"/>
    <mergeCell ref="I2243:I2244"/>
    <mergeCell ref="J2243:J2244"/>
    <mergeCell ref="O2243:O2244"/>
    <mergeCell ref="Q2243:Q2244"/>
    <mergeCell ref="R2243:R2244"/>
    <mergeCell ref="S2243:S2244"/>
    <mergeCell ref="T2243:T2244"/>
    <mergeCell ref="U2243:U2244"/>
    <mergeCell ref="A2253:A2254"/>
    <mergeCell ref="B2253:B2254"/>
    <mergeCell ref="C2253:C2254"/>
    <mergeCell ref="E2253:E2254"/>
    <mergeCell ref="F2253:F2254"/>
    <mergeCell ref="G2253:G2254"/>
    <mergeCell ref="H2253:H2254"/>
    <mergeCell ref="I2253:I2254"/>
    <mergeCell ref="J2253:J2254"/>
    <mergeCell ref="O2253:O2254"/>
    <mergeCell ref="Q2253:Q2254"/>
    <mergeCell ref="R2253:R2254"/>
    <mergeCell ref="S2253:S2254"/>
    <mergeCell ref="T2253:T2254"/>
    <mergeCell ref="U2253:U2254"/>
    <mergeCell ref="W2253:W2254"/>
    <mergeCell ref="A2255:A2256"/>
    <mergeCell ref="B2255:B2256"/>
    <mergeCell ref="C2255:C2256"/>
    <mergeCell ref="E2255:E2256"/>
    <mergeCell ref="F2255:F2256"/>
    <mergeCell ref="G2255:G2256"/>
    <mergeCell ref="H2255:H2256"/>
    <mergeCell ref="I2255:I2256"/>
    <mergeCell ref="J2255:J2256"/>
    <mergeCell ref="O2255:O2256"/>
    <mergeCell ref="Q2255:Q2256"/>
    <mergeCell ref="R2255:R2256"/>
    <mergeCell ref="S2255:S2256"/>
    <mergeCell ref="T2255:T2256"/>
    <mergeCell ref="U2255:U2256"/>
    <mergeCell ref="W2255:W2256"/>
    <mergeCell ref="A2249:A2250"/>
    <mergeCell ref="B2249:B2250"/>
    <mergeCell ref="C2249:C2250"/>
    <mergeCell ref="E2249:E2250"/>
    <mergeCell ref="F2249:F2250"/>
    <mergeCell ref="G2249:G2250"/>
    <mergeCell ref="H2249:H2250"/>
    <mergeCell ref="I2249:I2250"/>
    <mergeCell ref="J2249:J2250"/>
    <mergeCell ref="O2249:O2250"/>
    <mergeCell ref="Q2249:Q2250"/>
    <mergeCell ref="R2249:R2250"/>
    <mergeCell ref="S2249:S2250"/>
    <mergeCell ref="T2249:T2250"/>
    <mergeCell ref="U2249:U2250"/>
    <mergeCell ref="W2249:W2250"/>
    <mergeCell ref="A2251:A2252"/>
    <mergeCell ref="B2251:B2252"/>
    <mergeCell ref="C2251:C2252"/>
    <mergeCell ref="E2251:E2252"/>
    <mergeCell ref="F2251:F2252"/>
    <mergeCell ref="G2251:G2252"/>
    <mergeCell ref="H2251:H2252"/>
    <mergeCell ref="I2251:I2252"/>
    <mergeCell ref="J2251:J2252"/>
    <mergeCell ref="O2251:O2252"/>
    <mergeCell ref="Q2251:Q2252"/>
    <mergeCell ref="R2251:R2252"/>
    <mergeCell ref="S2251:S2252"/>
    <mergeCell ref="T2251:T2252"/>
    <mergeCell ref="U2251:U2252"/>
    <mergeCell ref="W2251:W2252"/>
    <mergeCell ref="B2261:B2262"/>
    <mergeCell ref="C2261:C2262"/>
    <mergeCell ref="E2261:E2262"/>
    <mergeCell ref="F2261:F2262"/>
    <mergeCell ref="G2261:G2262"/>
    <mergeCell ref="H2261:H2262"/>
    <mergeCell ref="I2261:I2262"/>
    <mergeCell ref="J2261:J2262"/>
    <mergeCell ref="O2261:O2262"/>
    <mergeCell ref="Q2261:Q2262"/>
    <mergeCell ref="R2261:R2262"/>
    <mergeCell ref="S2261:S2262"/>
    <mergeCell ref="T2261:T2262"/>
    <mergeCell ref="U2261:U2262"/>
    <mergeCell ref="A2257:A2258"/>
    <mergeCell ref="B2257:B2258"/>
    <mergeCell ref="C2257:C2258"/>
    <mergeCell ref="E2257:E2258"/>
    <mergeCell ref="F2257:F2258"/>
    <mergeCell ref="G2257:G2258"/>
    <mergeCell ref="H2257:H2258"/>
    <mergeCell ref="I2257:I2258"/>
    <mergeCell ref="J2257:J2258"/>
    <mergeCell ref="O2257:O2258"/>
    <mergeCell ref="Q2257:Q2258"/>
    <mergeCell ref="R2257:R2258"/>
    <mergeCell ref="S2257:S2258"/>
    <mergeCell ref="T2257:T2258"/>
    <mergeCell ref="U2257:U2258"/>
    <mergeCell ref="W2257:W2258"/>
    <mergeCell ref="A2259:A2260"/>
    <mergeCell ref="B2259:B2260"/>
    <mergeCell ref="C2259:C2260"/>
    <mergeCell ref="E2259:E2260"/>
    <mergeCell ref="F2259:F2260"/>
    <mergeCell ref="G2259:G2260"/>
    <mergeCell ref="H2259:H2260"/>
    <mergeCell ref="I2259:I2260"/>
    <mergeCell ref="J2259:J2260"/>
    <mergeCell ref="O2259:O2260"/>
    <mergeCell ref="Q2259:Q2260"/>
    <mergeCell ref="R2259:R2260"/>
    <mergeCell ref="S2259:S2260"/>
    <mergeCell ref="T2259:T2260"/>
    <mergeCell ref="U2259:U2260"/>
    <mergeCell ref="W2259:W2260"/>
    <mergeCell ref="W2261:W2262"/>
    <mergeCell ref="A2261:A2262"/>
    <mergeCell ref="A2263:A2264"/>
    <mergeCell ref="B2263:B2264"/>
    <mergeCell ref="C2263:C2264"/>
    <mergeCell ref="E2263:E2264"/>
    <mergeCell ref="F2263:F2264"/>
    <mergeCell ref="G2263:G2264"/>
    <mergeCell ref="H2263:H2264"/>
    <mergeCell ref="I2263:I2264"/>
    <mergeCell ref="J2263:J2264"/>
    <mergeCell ref="O2263:O2264"/>
    <mergeCell ref="Q2263:Q2264"/>
    <mergeCell ref="R2263:R2264"/>
    <mergeCell ref="S2263:S2264"/>
    <mergeCell ref="T2263:T2264"/>
    <mergeCell ref="U2263:U2264"/>
    <mergeCell ref="W2263:W2264"/>
    <mergeCell ref="A2273:A2274"/>
    <mergeCell ref="B2273:B2274"/>
    <mergeCell ref="C2273:C2274"/>
    <mergeCell ref="E2273:E2274"/>
    <mergeCell ref="F2273:F2274"/>
    <mergeCell ref="G2273:G2274"/>
    <mergeCell ref="H2273:H2274"/>
    <mergeCell ref="I2273:I2274"/>
    <mergeCell ref="J2273:J2274"/>
    <mergeCell ref="O2273:O2274"/>
    <mergeCell ref="Q2273:Q2274"/>
    <mergeCell ref="R2273:R2274"/>
    <mergeCell ref="S2273:S2274"/>
    <mergeCell ref="T2273:T2274"/>
    <mergeCell ref="U2273:U2274"/>
    <mergeCell ref="W2273:W2274"/>
    <mergeCell ref="A2265:A2266"/>
    <mergeCell ref="B2265:B2266"/>
    <mergeCell ref="C2265:C2266"/>
    <mergeCell ref="E2265:E2266"/>
    <mergeCell ref="F2265:F2266"/>
    <mergeCell ref="G2265:G2266"/>
    <mergeCell ref="H2265:H2266"/>
    <mergeCell ref="I2265:I2266"/>
    <mergeCell ref="J2265:J2266"/>
    <mergeCell ref="O2265:O2266"/>
    <mergeCell ref="Q2265:Q2266"/>
    <mergeCell ref="R2265:R2266"/>
    <mergeCell ref="S2265:S2266"/>
    <mergeCell ref="T2265:T2266"/>
    <mergeCell ref="U2265:U2266"/>
    <mergeCell ref="A2267:A2268"/>
    <mergeCell ref="B2267:B2268"/>
    <mergeCell ref="C2267:C2268"/>
    <mergeCell ref="E2267:E2268"/>
    <mergeCell ref="F2267:F2268"/>
    <mergeCell ref="G2267:G2268"/>
    <mergeCell ref="H2267:H2268"/>
    <mergeCell ref="I2267:I2268"/>
    <mergeCell ref="J2267:J2268"/>
    <mergeCell ref="O2267:O2268"/>
    <mergeCell ref="Q2267:Q2268"/>
    <mergeCell ref="R2267:R2268"/>
    <mergeCell ref="S2267:S2268"/>
    <mergeCell ref="T2267:T2268"/>
    <mergeCell ref="U2267:U2268"/>
    <mergeCell ref="A2275:A2276"/>
    <mergeCell ref="B2275:B2276"/>
    <mergeCell ref="C2275:C2276"/>
    <mergeCell ref="E2275:E2276"/>
    <mergeCell ref="F2275:F2276"/>
    <mergeCell ref="G2275:G2276"/>
    <mergeCell ref="H2275:H2276"/>
    <mergeCell ref="I2275:I2276"/>
    <mergeCell ref="J2275:J2276"/>
    <mergeCell ref="O2275:O2276"/>
    <mergeCell ref="Q2275:Q2276"/>
    <mergeCell ref="R2275:R2276"/>
    <mergeCell ref="S2275:S2276"/>
    <mergeCell ref="T2275:T2276"/>
    <mergeCell ref="U2275:U2276"/>
    <mergeCell ref="W2275:W2276"/>
    <mergeCell ref="A2269:A2270"/>
    <mergeCell ref="B2269:B2270"/>
    <mergeCell ref="C2269:C2270"/>
    <mergeCell ref="E2269:E2270"/>
    <mergeCell ref="F2269:F2270"/>
    <mergeCell ref="G2269:G2270"/>
    <mergeCell ref="H2269:H2270"/>
    <mergeCell ref="I2269:I2270"/>
    <mergeCell ref="J2269:J2270"/>
    <mergeCell ref="O2269:O2270"/>
    <mergeCell ref="Q2269:Q2270"/>
    <mergeCell ref="R2269:R2270"/>
    <mergeCell ref="S2269:S2270"/>
    <mergeCell ref="T2269:T2270"/>
    <mergeCell ref="U2269:U2270"/>
    <mergeCell ref="W2269:W2270"/>
    <mergeCell ref="A2271:A2272"/>
    <mergeCell ref="B2271:B2272"/>
    <mergeCell ref="C2271:C2272"/>
    <mergeCell ref="E2271:E2272"/>
    <mergeCell ref="F2271:F2272"/>
    <mergeCell ref="G2271:G2272"/>
    <mergeCell ref="H2271:H2272"/>
    <mergeCell ref="I2271:I2272"/>
    <mergeCell ref="J2271:J2272"/>
    <mergeCell ref="O2271:O2272"/>
    <mergeCell ref="Q2271:Q2272"/>
    <mergeCell ref="R2271:R2272"/>
    <mergeCell ref="S2271:S2272"/>
    <mergeCell ref="T2271:T2272"/>
    <mergeCell ref="U2271:U2272"/>
    <mergeCell ref="W2271:W2272"/>
    <mergeCell ref="D2275:D2276"/>
    <mergeCell ref="A2281:A2282"/>
    <mergeCell ref="B2281:B2282"/>
    <mergeCell ref="C2281:C2282"/>
    <mergeCell ref="E2281:E2282"/>
    <mergeCell ref="F2281:F2282"/>
    <mergeCell ref="G2281:G2282"/>
    <mergeCell ref="H2281:H2282"/>
    <mergeCell ref="I2281:I2282"/>
    <mergeCell ref="J2281:J2282"/>
    <mergeCell ref="O2281:O2282"/>
    <mergeCell ref="Q2281:Q2282"/>
    <mergeCell ref="R2281:R2282"/>
    <mergeCell ref="S2281:S2282"/>
    <mergeCell ref="T2281:T2282"/>
    <mergeCell ref="U2281:U2282"/>
    <mergeCell ref="W2281:W2282"/>
    <mergeCell ref="A2283:A2284"/>
    <mergeCell ref="B2283:B2284"/>
    <mergeCell ref="C2283:C2284"/>
    <mergeCell ref="E2283:E2284"/>
    <mergeCell ref="F2283:F2284"/>
    <mergeCell ref="G2283:G2284"/>
    <mergeCell ref="H2283:H2284"/>
    <mergeCell ref="O2283:O2284"/>
    <mergeCell ref="Q2283:Q2284"/>
    <mergeCell ref="R2283:R2284"/>
    <mergeCell ref="S2283:S2284"/>
    <mergeCell ref="T2283:T2284"/>
    <mergeCell ref="U2283:U2284"/>
    <mergeCell ref="W2283:W2284"/>
    <mergeCell ref="A2277:A2278"/>
    <mergeCell ref="B2277:B2278"/>
    <mergeCell ref="C2277:C2278"/>
    <mergeCell ref="E2277:E2278"/>
    <mergeCell ref="F2277:F2278"/>
    <mergeCell ref="G2277:G2278"/>
    <mergeCell ref="H2277:H2278"/>
    <mergeCell ref="I2277:I2278"/>
    <mergeCell ref="J2277:J2278"/>
    <mergeCell ref="O2277:O2278"/>
    <mergeCell ref="Q2277:Q2278"/>
    <mergeCell ref="R2277:R2278"/>
    <mergeCell ref="S2277:S2278"/>
    <mergeCell ref="T2277:T2278"/>
    <mergeCell ref="U2277:U2278"/>
    <mergeCell ref="W2277:W2278"/>
    <mergeCell ref="A2279:A2280"/>
    <mergeCell ref="B2279:B2280"/>
    <mergeCell ref="C2279:C2280"/>
    <mergeCell ref="E2279:E2280"/>
    <mergeCell ref="F2279:F2280"/>
    <mergeCell ref="G2279:G2280"/>
    <mergeCell ref="H2279:H2280"/>
    <mergeCell ref="I2279:I2280"/>
    <mergeCell ref="J2279:J2280"/>
    <mergeCell ref="O2279:O2280"/>
    <mergeCell ref="Q2279:Q2280"/>
    <mergeCell ref="R2279:R2280"/>
    <mergeCell ref="S2279:S2280"/>
    <mergeCell ref="T2279:T2280"/>
    <mergeCell ref="U2279:U2280"/>
    <mergeCell ref="W2279:W2280"/>
    <mergeCell ref="D2277:D2278"/>
    <mergeCell ref="D2279:D2280"/>
    <mergeCell ref="A2289:A2290"/>
    <mergeCell ref="B2289:B2290"/>
    <mergeCell ref="C2289:C2290"/>
    <mergeCell ref="E2289:E2290"/>
    <mergeCell ref="F2289:F2290"/>
    <mergeCell ref="G2289:G2290"/>
    <mergeCell ref="H2289:H2290"/>
    <mergeCell ref="O2289:O2290"/>
    <mergeCell ref="Q2289:Q2290"/>
    <mergeCell ref="R2289:R2290"/>
    <mergeCell ref="S2289:S2290"/>
    <mergeCell ref="T2289:T2290"/>
    <mergeCell ref="U2289:U2290"/>
    <mergeCell ref="W2289:W2290"/>
    <mergeCell ref="A2291:A2292"/>
    <mergeCell ref="B2291:B2292"/>
    <mergeCell ref="C2291:C2292"/>
    <mergeCell ref="E2291:E2292"/>
    <mergeCell ref="F2291:F2292"/>
    <mergeCell ref="G2291:G2292"/>
    <mergeCell ref="H2291:H2292"/>
    <mergeCell ref="O2291:O2292"/>
    <mergeCell ref="Q2291:Q2292"/>
    <mergeCell ref="R2291:R2292"/>
    <mergeCell ref="S2291:S2292"/>
    <mergeCell ref="T2291:T2292"/>
    <mergeCell ref="U2291:U2292"/>
    <mergeCell ref="W2291:W2292"/>
    <mergeCell ref="A2285:A2286"/>
    <mergeCell ref="B2285:B2286"/>
    <mergeCell ref="C2285:C2286"/>
    <mergeCell ref="E2285:E2286"/>
    <mergeCell ref="F2285:F2286"/>
    <mergeCell ref="G2285:G2286"/>
    <mergeCell ref="H2285:H2286"/>
    <mergeCell ref="O2285:O2286"/>
    <mergeCell ref="Q2285:Q2286"/>
    <mergeCell ref="R2285:R2286"/>
    <mergeCell ref="S2285:S2286"/>
    <mergeCell ref="T2285:T2286"/>
    <mergeCell ref="U2285:U2286"/>
    <mergeCell ref="W2285:W2286"/>
    <mergeCell ref="A2287:A2288"/>
    <mergeCell ref="B2287:B2288"/>
    <mergeCell ref="C2287:C2288"/>
    <mergeCell ref="E2287:E2288"/>
    <mergeCell ref="F2287:F2288"/>
    <mergeCell ref="G2287:G2288"/>
    <mergeCell ref="H2287:H2288"/>
    <mergeCell ref="O2287:O2288"/>
    <mergeCell ref="Q2287:Q2288"/>
    <mergeCell ref="R2287:R2288"/>
    <mergeCell ref="S2287:S2288"/>
    <mergeCell ref="T2287:T2288"/>
    <mergeCell ref="U2287:U2288"/>
    <mergeCell ref="W2287:W2288"/>
    <mergeCell ref="D2291:D2292"/>
    <mergeCell ref="V2287:V2288"/>
    <mergeCell ref="V2289:V2290"/>
    <mergeCell ref="V2291:V2292"/>
    <mergeCell ref="A2297:A2298"/>
    <mergeCell ref="B2297:B2298"/>
    <mergeCell ref="C2297:C2298"/>
    <mergeCell ref="E2297:E2298"/>
    <mergeCell ref="F2297:F2298"/>
    <mergeCell ref="G2297:G2298"/>
    <mergeCell ref="H2297:H2298"/>
    <mergeCell ref="O2297:O2298"/>
    <mergeCell ref="Q2297:Q2298"/>
    <mergeCell ref="R2297:R2298"/>
    <mergeCell ref="S2297:S2298"/>
    <mergeCell ref="T2297:T2298"/>
    <mergeCell ref="U2297:U2298"/>
    <mergeCell ref="W2297:W2298"/>
    <mergeCell ref="A2299:A2300"/>
    <mergeCell ref="B2299:B2300"/>
    <mergeCell ref="C2299:C2300"/>
    <mergeCell ref="E2299:E2300"/>
    <mergeCell ref="F2299:F2300"/>
    <mergeCell ref="G2299:G2300"/>
    <mergeCell ref="H2299:H2300"/>
    <mergeCell ref="O2299:O2300"/>
    <mergeCell ref="Q2299:Q2300"/>
    <mergeCell ref="R2299:R2300"/>
    <mergeCell ref="S2299:S2300"/>
    <mergeCell ref="T2299:T2300"/>
    <mergeCell ref="U2299:U2300"/>
    <mergeCell ref="W2299:W2300"/>
    <mergeCell ref="A2293:A2294"/>
    <mergeCell ref="B2293:B2294"/>
    <mergeCell ref="C2293:C2294"/>
    <mergeCell ref="E2293:E2294"/>
    <mergeCell ref="F2293:F2294"/>
    <mergeCell ref="G2293:G2294"/>
    <mergeCell ref="H2293:H2294"/>
    <mergeCell ref="O2293:O2294"/>
    <mergeCell ref="Q2293:Q2294"/>
    <mergeCell ref="R2293:R2294"/>
    <mergeCell ref="S2293:S2294"/>
    <mergeCell ref="T2293:T2294"/>
    <mergeCell ref="U2293:U2294"/>
    <mergeCell ref="W2293:W2294"/>
    <mergeCell ref="A2295:A2296"/>
    <mergeCell ref="B2295:B2296"/>
    <mergeCell ref="C2295:C2296"/>
    <mergeCell ref="E2295:E2296"/>
    <mergeCell ref="F2295:F2296"/>
    <mergeCell ref="G2295:G2296"/>
    <mergeCell ref="H2295:H2296"/>
    <mergeCell ref="O2295:O2296"/>
    <mergeCell ref="Q2295:Q2296"/>
    <mergeCell ref="R2295:R2296"/>
    <mergeCell ref="S2295:S2296"/>
    <mergeCell ref="T2295:T2296"/>
    <mergeCell ref="U2295:U2296"/>
    <mergeCell ref="W2295:W2296"/>
    <mergeCell ref="D2293:D2294"/>
    <mergeCell ref="D2295:D2296"/>
    <mergeCell ref="D2297:D2298"/>
    <mergeCell ref="D2299:D2300"/>
    <mergeCell ref="V2293:V2294"/>
    <mergeCell ref="V2295:V2296"/>
    <mergeCell ref="V2297:V2298"/>
    <mergeCell ref="V2299:V2300"/>
    <mergeCell ref="A2305:A2306"/>
    <mergeCell ref="B2305:B2306"/>
    <mergeCell ref="C2305:C2306"/>
    <mergeCell ref="E2305:E2306"/>
    <mergeCell ref="F2305:F2306"/>
    <mergeCell ref="G2305:G2306"/>
    <mergeCell ref="H2305:H2306"/>
    <mergeCell ref="O2305:O2306"/>
    <mergeCell ref="Q2305:Q2306"/>
    <mergeCell ref="R2305:R2306"/>
    <mergeCell ref="S2305:S2306"/>
    <mergeCell ref="T2305:T2306"/>
    <mergeCell ref="U2305:U2306"/>
    <mergeCell ref="W2305:W2306"/>
    <mergeCell ref="A2307:A2308"/>
    <mergeCell ref="B2307:B2308"/>
    <mergeCell ref="C2307:C2308"/>
    <mergeCell ref="E2307:E2308"/>
    <mergeCell ref="F2307:F2308"/>
    <mergeCell ref="G2307:G2308"/>
    <mergeCell ref="H2307:H2308"/>
    <mergeCell ref="O2307:O2308"/>
    <mergeCell ref="Q2307:Q2308"/>
    <mergeCell ref="R2307:R2308"/>
    <mergeCell ref="S2307:S2308"/>
    <mergeCell ref="T2307:T2308"/>
    <mergeCell ref="U2307:U2308"/>
    <mergeCell ref="W2307:W2308"/>
    <mergeCell ref="A2301:A2302"/>
    <mergeCell ref="B2301:B2302"/>
    <mergeCell ref="C2301:C2302"/>
    <mergeCell ref="E2301:E2302"/>
    <mergeCell ref="F2301:F2302"/>
    <mergeCell ref="G2301:G2302"/>
    <mergeCell ref="H2301:H2302"/>
    <mergeCell ref="O2301:O2302"/>
    <mergeCell ref="Q2301:Q2302"/>
    <mergeCell ref="R2301:R2302"/>
    <mergeCell ref="S2301:S2302"/>
    <mergeCell ref="T2301:T2302"/>
    <mergeCell ref="U2301:U2302"/>
    <mergeCell ref="W2301:W2302"/>
    <mergeCell ref="A2303:A2304"/>
    <mergeCell ref="B2303:B2304"/>
    <mergeCell ref="C2303:C2304"/>
    <mergeCell ref="E2303:E2304"/>
    <mergeCell ref="F2303:F2304"/>
    <mergeCell ref="G2303:G2304"/>
    <mergeCell ref="H2303:H2304"/>
    <mergeCell ref="O2303:O2304"/>
    <mergeCell ref="Q2303:Q2304"/>
    <mergeCell ref="R2303:R2304"/>
    <mergeCell ref="S2303:S2304"/>
    <mergeCell ref="T2303:T2304"/>
    <mergeCell ref="U2303:U2304"/>
    <mergeCell ref="W2303:W2304"/>
    <mergeCell ref="D2301:D2302"/>
    <mergeCell ref="D2303:D2304"/>
    <mergeCell ref="D2305:D2306"/>
    <mergeCell ref="D2307:D2308"/>
    <mergeCell ref="V2301:V2302"/>
    <mergeCell ref="V2303:V2304"/>
    <mergeCell ref="V2305:V2306"/>
    <mergeCell ref="V2307:V2308"/>
    <mergeCell ref="A2313:A2314"/>
    <mergeCell ref="B2313:B2314"/>
    <mergeCell ref="C2313:C2314"/>
    <mergeCell ref="E2313:E2314"/>
    <mergeCell ref="F2313:F2314"/>
    <mergeCell ref="G2313:G2314"/>
    <mergeCell ref="H2313:H2314"/>
    <mergeCell ref="O2313:O2314"/>
    <mergeCell ref="Q2313:Q2314"/>
    <mergeCell ref="R2313:R2314"/>
    <mergeCell ref="S2313:S2314"/>
    <mergeCell ref="T2313:T2314"/>
    <mergeCell ref="U2313:U2314"/>
    <mergeCell ref="W2313:W2314"/>
    <mergeCell ref="A2315:A2316"/>
    <mergeCell ref="B2315:B2316"/>
    <mergeCell ref="C2315:C2316"/>
    <mergeCell ref="E2315:E2316"/>
    <mergeCell ref="F2315:F2316"/>
    <mergeCell ref="G2315:G2316"/>
    <mergeCell ref="H2315:H2316"/>
    <mergeCell ref="O2315:O2316"/>
    <mergeCell ref="Q2315:Q2316"/>
    <mergeCell ref="R2315:R2316"/>
    <mergeCell ref="S2315:S2316"/>
    <mergeCell ref="T2315:T2316"/>
    <mergeCell ref="U2315:U2316"/>
    <mergeCell ref="W2315:W2316"/>
    <mergeCell ref="A2309:A2310"/>
    <mergeCell ref="B2309:B2310"/>
    <mergeCell ref="C2309:C2310"/>
    <mergeCell ref="E2309:E2310"/>
    <mergeCell ref="F2309:F2310"/>
    <mergeCell ref="G2309:G2310"/>
    <mergeCell ref="H2309:H2310"/>
    <mergeCell ref="O2309:O2310"/>
    <mergeCell ref="Q2309:Q2310"/>
    <mergeCell ref="R2309:R2310"/>
    <mergeCell ref="S2309:S2310"/>
    <mergeCell ref="T2309:T2310"/>
    <mergeCell ref="U2309:U2310"/>
    <mergeCell ref="W2309:W2310"/>
    <mergeCell ref="A2311:A2312"/>
    <mergeCell ref="B2311:B2312"/>
    <mergeCell ref="C2311:C2312"/>
    <mergeCell ref="E2311:E2312"/>
    <mergeCell ref="F2311:F2312"/>
    <mergeCell ref="G2311:G2312"/>
    <mergeCell ref="H2311:H2312"/>
    <mergeCell ref="O2311:O2312"/>
    <mergeCell ref="Q2311:Q2312"/>
    <mergeCell ref="R2311:R2312"/>
    <mergeCell ref="S2311:S2312"/>
    <mergeCell ref="T2311:T2312"/>
    <mergeCell ref="U2311:U2312"/>
    <mergeCell ref="W2311:W2312"/>
    <mergeCell ref="D2309:D2310"/>
    <mergeCell ref="D2311:D2312"/>
    <mergeCell ref="D2313:D2314"/>
    <mergeCell ref="D2315:D2316"/>
    <mergeCell ref="V2309:V2310"/>
    <mergeCell ref="V2311:V2312"/>
    <mergeCell ref="V2313:V2314"/>
    <mergeCell ref="V2315:V2316"/>
    <mergeCell ref="A2321:A2322"/>
    <mergeCell ref="B2321:B2322"/>
    <mergeCell ref="C2321:C2322"/>
    <mergeCell ref="E2321:E2322"/>
    <mergeCell ref="F2321:F2322"/>
    <mergeCell ref="G2321:G2322"/>
    <mergeCell ref="H2321:H2322"/>
    <mergeCell ref="O2321:O2322"/>
    <mergeCell ref="Q2321:Q2322"/>
    <mergeCell ref="R2321:R2322"/>
    <mergeCell ref="S2321:S2322"/>
    <mergeCell ref="T2321:T2322"/>
    <mergeCell ref="U2321:U2322"/>
    <mergeCell ref="W2321:W2322"/>
    <mergeCell ref="A2323:A2324"/>
    <mergeCell ref="B2323:B2324"/>
    <mergeCell ref="C2323:C2324"/>
    <mergeCell ref="E2323:E2324"/>
    <mergeCell ref="F2323:F2324"/>
    <mergeCell ref="G2323:G2324"/>
    <mergeCell ref="H2323:H2324"/>
    <mergeCell ref="O2323:O2324"/>
    <mergeCell ref="Q2323:Q2324"/>
    <mergeCell ref="R2323:R2324"/>
    <mergeCell ref="S2323:S2324"/>
    <mergeCell ref="T2323:T2324"/>
    <mergeCell ref="U2323:U2324"/>
    <mergeCell ref="A2317:A2318"/>
    <mergeCell ref="B2317:B2318"/>
    <mergeCell ref="C2317:C2318"/>
    <mergeCell ref="E2317:E2318"/>
    <mergeCell ref="F2317:F2318"/>
    <mergeCell ref="G2317:G2318"/>
    <mergeCell ref="H2317:H2318"/>
    <mergeCell ref="O2317:O2318"/>
    <mergeCell ref="Q2317:Q2318"/>
    <mergeCell ref="R2317:R2318"/>
    <mergeCell ref="S2317:S2318"/>
    <mergeCell ref="T2317:T2318"/>
    <mergeCell ref="U2317:U2318"/>
    <mergeCell ref="W2317:W2318"/>
    <mergeCell ref="A2319:A2320"/>
    <mergeCell ref="B2319:B2320"/>
    <mergeCell ref="C2319:C2320"/>
    <mergeCell ref="E2319:E2320"/>
    <mergeCell ref="F2319:F2320"/>
    <mergeCell ref="G2319:G2320"/>
    <mergeCell ref="H2319:H2320"/>
    <mergeCell ref="O2319:O2320"/>
    <mergeCell ref="Q2319:Q2320"/>
    <mergeCell ref="R2319:R2320"/>
    <mergeCell ref="S2319:S2320"/>
    <mergeCell ref="T2319:T2320"/>
    <mergeCell ref="U2319:U2320"/>
    <mergeCell ref="W2319:W2320"/>
    <mergeCell ref="D2317:D2318"/>
    <mergeCell ref="D2319:D2320"/>
    <mergeCell ref="D2321:D2322"/>
    <mergeCell ref="D2323:D2324"/>
    <mergeCell ref="V2317:V2318"/>
    <mergeCell ref="V2319:V2320"/>
    <mergeCell ref="V2321:V2322"/>
    <mergeCell ref="V2323:V2324"/>
    <mergeCell ref="A2329:A2330"/>
    <mergeCell ref="B2329:B2330"/>
    <mergeCell ref="C2329:C2330"/>
    <mergeCell ref="E2329:E2330"/>
    <mergeCell ref="F2329:F2330"/>
    <mergeCell ref="G2329:G2330"/>
    <mergeCell ref="H2329:H2330"/>
    <mergeCell ref="O2329:O2330"/>
    <mergeCell ref="Q2329:Q2330"/>
    <mergeCell ref="R2329:R2330"/>
    <mergeCell ref="S2329:S2330"/>
    <mergeCell ref="T2329:T2330"/>
    <mergeCell ref="U2329:U2330"/>
    <mergeCell ref="W2329:W2330"/>
    <mergeCell ref="A2331:A2332"/>
    <mergeCell ref="B2331:B2332"/>
    <mergeCell ref="C2331:C2332"/>
    <mergeCell ref="E2331:E2332"/>
    <mergeCell ref="F2331:F2332"/>
    <mergeCell ref="G2331:G2332"/>
    <mergeCell ref="H2331:H2332"/>
    <mergeCell ref="O2331:O2332"/>
    <mergeCell ref="Q2331:Q2332"/>
    <mergeCell ref="R2331:R2332"/>
    <mergeCell ref="S2331:S2332"/>
    <mergeCell ref="T2331:T2332"/>
    <mergeCell ref="U2331:U2332"/>
    <mergeCell ref="W2331:W2332"/>
    <mergeCell ref="A2325:A2326"/>
    <mergeCell ref="B2325:B2326"/>
    <mergeCell ref="C2325:C2326"/>
    <mergeCell ref="E2325:E2326"/>
    <mergeCell ref="F2325:F2326"/>
    <mergeCell ref="G2325:G2326"/>
    <mergeCell ref="H2325:H2326"/>
    <mergeCell ref="O2325:O2326"/>
    <mergeCell ref="Q2325:Q2326"/>
    <mergeCell ref="R2325:R2326"/>
    <mergeCell ref="S2325:S2326"/>
    <mergeCell ref="T2325:T2326"/>
    <mergeCell ref="U2325:U2326"/>
    <mergeCell ref="W2325:W2326"/>
    <mergeCell ref="A2327:A2328"/>
    <mergeCell ref="B2327:B2328"/>
    <mergeCell ref="C2327:C2328"/>
    <mergeCell ref="E2327:E2328"/>
    <mergeCell ref="F2327:F2328"/>
    <mergeCell ref="G2327:G2328"/>
    <mergeCell ref="H2327:H2328"/>
    <mergeCell ref="O2327:O2328"/>
    <mergeCell ref="Q2327:Q2328"/>
    <mergeCell ref="R2327:R2328"/>
    <mergeCell ref="S2327:S2328"/>
    <mergeCell ref="T2327:T2328"/>
    <mergeCell ref="U2327:U2328"/>
    <mergeCell ref="W2327:W2328"/>
    <mergeCell ref="D2325:D2326"/>
    <mergeCell ref="D2327:D2328"/>
    <mergeCell ref="D2329:D2330"/>
    <mergeCell ref="D2331:D2332"/>
    <mergeCell ref="V2325:V2326"/>
    <mergeCell ref="V2327:V2328"/>
    <mergeCell ref="V2329:V2330"/>
    <mergeCell ref="V2331:V2332"/>
    <mergeCell ref="A2337:A2338"/>
    <mergeCell ref="B2337:B2338"/>
    <mergeCell ref="C2337:C2338"/>
    <mergeCell ref="E2337:E2338"/>
    <mergeCell ref="F2337:F2338"/>
    <mergeCell ref="G2337:G2338"/>
    <mergeCell ref="H2337:H2338"/>
    <mergeCell ref="O2337:O2338"/>
    <mergeCell ref="Q2337:Q2338"/>
    <mergeCell ref="R2337:R2338"/>
    <mergeCell ref="S2337:S2338"/>
    <mergeCell ref="T2337:T2338"/>
    <mergeCell ref="U2337:U2338"/>
    <mergeCell ref="W2337:W2338"/>
    <mergeCell ref="A2339:A2340"/>
    <mergeCell ref="B2339:B2340"/>
    <mergeCell ref="C2339:C2340"/>
    <mergeCell ref="E2339:E2340"/>
    <mergeCell ref="G2339:G2340"/>
    <mergeCell ref="H2339:H2340"/>
    <mergeCell ref="O2339:O2340"/>
    <mergeCell ref="Q2339:Q2340"/>
    <mergeCell ref="R2339:R2340"/>
    <mergeCell ref="S2339:S2340"/>
    <mergeCell ref="T2339:T2340"/>
    <mergeCell ref="U2339:U2340"/>
    <mergeCell ref="W2339:W2340"/>
    <mergeCell ref="A2333:A2334"/>
    <mergeCell ref="B2333:B2334"/>
    <mergeCell ref="C2333:C2334"/>
    <mergeCell ref="E2333:E2334"/>
    <mergeCell ref="F2333:F2334"/>
    <mergeCell ref="G2333:G2334"/>
    <mergeCell ref="H2333:H2334"/>
    <mergeCell ref="O2333:O2334"/>
    <mergeCell ref="Q2333:Q2334"/>
    <mergeCell ref="R2333:R2334"/>
    <mergeCell ref="S2333:S2334"/>
    <mergeCell ref="T2333:T2334"/>
    <mergeCell ref="U2333:U2334"/>
    <mergeCell ref="W2333:W2334"/>
    <mergeCell ref="A2335:A2336"/>
    <mergeCell ref="B2335:B2336"/>
    <mergeCell ref="C2335:C2336"/>
    <mergeCell ref="E2335:E2336"/>
    <mergeCell ref="F2335:F2336"/>
    <mergeCell ref="G2335:G2336"/>
    <mergeCell ref="H2335:H2336"/>
    <mergeCell ref="O2335:O2336"/>
    <mergeCell ref="Q2335:Q2336"/>
    <mergeCell ref="R2335:R2336"/>
    <mergeCell ref="S2335:S2336"/>
    <mergeCell ref="T2335:T2336"/>
    <mergeCell ref="U2335:U2336"/>
    <mergeCell ref="W2335:W2336"/>
    <mergeCell ref="D2333:D2334"/>
    <mergeCell ref="D2335:D2336"/>
    <mergeCell ref="D2337:D2338"/>
    <mergeCell ref="D2339:D2340"/>
    <mergeCell ref="V2333:V2334"/>
    <mergeCell ref="V2335:V2336"/>
    <mergeCell ref="V2337:V2338"/>
    <mergeCell ref="V2339:V2340"/>
    <mergeCell ref="A2345:A2346"/>
    <mergeCell ref="B2345:B2346"/>
    <mergeCell ref="C2345:C2346"/>
    <mergeCell ref="E2345:E2346"/>
    <mergeCell ref="F2345:F2346"/>
    <mergeCell ref="G2345:G2346"/>
    <mergeCell ref="H2345:H2346"/>
    <mergeCell ref="O2345:O2346"/>
    <mergeCell ref="Q2345:Q2346"/>
    <mergeCell ref="R2345:R2346"/>
    <mergeCell ref="S2345:S2346"/>
    <mergeCell ref="T2345:T2346"/>
    <mergeCell ref="U2345:U2346"/>
    <mergeCell ref="W2345:W2346"/>
    <mergeCell ref="A2347:A2348"/>
    <mergeCell ref="B2347:B2348"/>
    <mergeCell ref="C2347:C2348"/>
    <mergeCell ref="E2347:E2348"/>
    <mergeCell ref="F2347:F2348"/>
    <mergeCell ref="G2347:G2348"/>
    <mergeCell ref="H2347:H2348"/>
    <mergeCell ref="O2347:O2348"/>
    <mergeCell ref="Q2347:Q2348"/>
    <mergeCell ref="R2347:R2348"/>
    <mergeCell ref="S2347:S2348"/>
    <mergeCell ref="T2347:T2348"/>
    <mergeCell ref="U2347:U2348"/>
    <mergeCell ref="W2347:W2348"/>
    <mergeCell ref="A2341:A2342"/>
    <mergeCell ref="B2341:B2342"/>
    <mergeCell ref="C2341:C2342"/>
    <mergeCell ref="E2341:E2342"/>
    <mergeCell ref="F2341:F2342"/>
    <mergeCell ref="G2341:G2342"/>
    <mergeCell ref="H2341:H2342"/>
    <mergeCell ref="O2341:O2342"/>
    <mergeCell ref="Q2341:Q2342"/>
    <mergeCell ref="R2341:R2342"/>
    <mergeCell ref="S2341:S2342"/>
    <mergeCell ref="T2341:T2342"/>
    <mergeCell ref="U2341:U2342"/>
    <mergeCell ref="W2341:W2342"/>
    <mergeCell ref="A2343:A2344"/>
    <mergeCell ref="B2343:B2344"/>
    <mergeCell ref="C2343:C2344"/>
    <mergeCell ref="E2343:E2344"/>
    <mergeCell ref="F2343:F2344"/>
    <mergeCell ref="G2343:G2344"/>
    <mergeCell ref="H2343:H2344"/>
    <mergeCell ref="O2343:O2344"/>
    <mergeCell ref="Q2343:Q2344"/>
    <mergeCell ref="R2343:R2344"/>
    <mergeCell ref="S2343:S2344"/>
    <mergeCell ref="T2343:T2344"/>
    <mergeCell ref="U2343:U2344"/>
    <mergeCell ref="W2343:W2344"/>
    <mergeCell ref="D2341:D2342"/>
    <mergeCell ref="D2343:D2344"/>
    <mergeCell ref="D2345:D2346"/>
    <mergeCell ref="D2347:D2348"/>
    <mergeCell ref="V2341:V2342"/>
    <mergeCell ref="V2343:V2344"/>
    <mergeCell ref="V2345:V2346"/>
    <mergeCell ref="V2347:V2348"/>
    <mergeCell ref="A2353:A2354"/>
    <mergeCell ref="B2353:B2354"/>
    <mergeCell ref="C2353:C2354"/>
    <mergeCell ref="E2353:E2354"/>
    <mergeCell ref="F2353:F2354"/>
    <mergeCell ref="G2353:G2354"/>
    <mergeCell ref="H2353:H2354"/>
    <mergeCell ref="I2353:I2354"/>
    <mergeCell ref="J2353:J2354"/>
    <mergeCell ref="O2353:O2354"/>
    <mergeCell ref="Q2353:Q2354"/>
    <mergeCell ref="R2353:R2354"/>
    <mergeCell ref="S2353:S2354"/>
    <mergeCell ref="T2353:T2354"/>
    <mergeCell ref="U2353:U2354"/>
    <mergeCell ref="W2353:W2354"/>
    <mergeCell ref="A2355:A2356"/>
    <mergeCell ref="B2355:B2356"/>
    <mergeCell ref="C2355:C2356"/>
    <mergeCell ref="E2355:E2356"/>
    <mergeCell ref="F2355:F2356"/>
    <mergeCell ref="G2355:G2356"/>
    <mergeCell ref="H2355:H2356"/>
    <mergeCell ref="I2355:I2356"/>
    <mergeCell ref="J2355:J2356"/>
    <mergeCell ref="O2355:O2356"/>
    <mergeCell ref="Q2355:Q2356"/>
    <mergeCell ref="R2355:R2356"/>
    <mergeCell ref="S2355:S2356"/>
    <mergeCell ref="T2355:T2356"/>
    <mergeCell ref="U2355:U2356"/>
    <mergeCell ref="W2355:W2356"/>
    <mergeCell ref="A2349:A2350"/>
    <mergeCell ref="B2349:B2350"/>
    <mergeCell ref="C2349:C2350"/>
    <mergeCell ref="E2349:E2350"/>
    <mergeCell ref="F2349:F2350"/>
    <mergeCell ref="G2349:G2350"/>
    <mergeCell ref="H2349:H2350"/>
    <mergeCell ref="O2349:O2350"/>
    <mergeCell ref="Q2349:Q2350"/>
    <mergeCell ref="R2349:R2350"/>
    <mergeCell ref="S2349:S2350"/>
    <mergeCell ref="T2349:T2350"/>
    <mergeCell ref="U2349:U2350"/>
    <mergeCell ref="W2349:W2350"/>
    <mergeCell ref="A2351:A2352"/>
    <mergeCell ref="B2351:B2352"/>
    <mergeCell ref="C2351:C2352"/>
    <mergeCell ref="E2351:E2352"/>
    <mergeCell ref="F2351:F2352"/>
    <mergeCell ref="G2351:G2352"/>
    <mergeCell ref="H2351:H2352"/>
    <mergeCell ref="O2351:O2352"/>
    <mergeCell ref="Q2351:Q2352"/>
    <mergeCell ref="R2351:R2352"/>
    <mergeCell ref="S2351:S2352"/>
    <mergeCell ref="T2351:T2352"/>
    <mergeCell ref="U2351:U2352"/>
    <mergeCell ref="W2351:W2352"/>
    <mergeCell ref="D2349:D2350"/>
    <mergeCell ref="D2351:D2352"/>
    <mergeCell ref="D2353:D2354"/>
    <mergeCell ref="D2355:D2356"/>
    <mergeCell ref="A2361:A2362"/>
    <mergeCell ref="B2361:B2362"/>
    <mergeCell ref="C2361:C2362"/>
    <mergeCell ref="E2361:E2362"/>
    <mergeCell ref="F2361:F2362"/>
    <mergeCell ref="G2361:G2362"/>
    <mergeCell ref="H2361:H2362"/>
    <mergeCell ref="I2361:I2362"/>
    <mergeCell ref="J2361:J2362"/>
    <mergeCell ref="O2361:O2362"/>
    <mergeCell ref="Q2361:Q2362"/>
    <mergeCell ref="R2361:R2362"/>
    <mergeCell ref="S2361:S2362"/>
    <mergeCell ref="T2361:T2362"/>
    <mergeCell ref="U2361:U2362"/>
    <mergeCell ref="W2361:W2362"/>
    <mergeCell ref="A2363:A2364"/>
    <mergeCell ref="B2363:B2364"/>
    <mergeCell ref="C2363:C2364"/>
    <mergeCell ref="E2363:E2364"/>
    <mergeCell ref="F2363:F2364"/>
    <mergeCell ref="G2363:G2364"/>
    <mergeCell ref="H2363:H2364"/>
    <mergeCell ref="I2363:I2364"/>
    <mergeCell ref="J2363:J2364"/>
    <mergeCell ref="O2363:O2364"/>
    <mergeCell ref="Q2363:Q2364"/>
    <mergeCell ref="R2363:R2364"/>
    <mergeCell ref="S2363:S2364"/>
    <mergeCell ref="T2363:T2364"/>
    <mergeCell ref="U2363:U2364"/>
    <mergeCell ref="W2363:W2364"/>
    <mergeCell ref="A2357:A2358"/>
    <mergeCell ref="B2357:B2358"/>
    <mergeCell ref="C2357:C2358"/>
    <mergeCell ref="E2357:E2358"/>
    <mergeCell ref="F2357:F2358"/>
    <mergeCell ref="G2357:G2358"/>
    <mergeCell ref="H2357:H2358"/>
    <mergeCell ref="I2357:I2358"/>
    <mergeCell ref="J2357:J2358"/>
    <mergeCell ref="O2357:O2358"/>
    <mergeCell ref="Q2357:Q2358"/>
    <mergeCell ref="R2357:R2358"/>
    <mergeCell ref="S2357:S2358"/>
    <mergeCell ref="T2357:T2358"/>
    <mergeCell ref="U2357:U2358"/>
    <mergeCell ref="W2357:W2358"/>
    <mergeCell ref="A2359:A2360"/>
    <mergeCell ref="B2359:B2360"/>
    <mergeCell ref="C2359:C2360"/>
    <mergeCell ref="E2359:E2360"/>
    <mergeCell ref="F2359:F2360"/>
    <mergeCell ref="G2359:G2360"/>
    <mergeCell ref="H2359:H2360"/>
    <mergeCell ref="I2359:I2360"/>
    <mergeCell ref="J2359:J2360"/>
    <mergeCell ref="O2359:O2360"/>
    <mergeCell ref="Q2359:Q2360"/>
    <mergeCell ref="R2359:R2360"/>
    <mergeCell ref="S2359:S2360"/>
    <mergeCell ref="T2359:T2360"/>
    <mergeCell ref="U2359:U2360"/>
    <mergeCell ref="W2359:W2360"/>
    <mergeCell ref="A2369:A2370"/>
    <mergeCell ref="B2369:B2370"/>
    <mergeCell ref="C2369:C2370"/>
    <mergeCell ref="E2369:E2370"/>
    <mergeCell ref="F2369:F2370"/>
    <mergeCell ref="G2369:G2370"/>
    <mergeCell ref="H2369:H2370"/>
    <mergeCell ref="I2369:I2370"/>
    <mergeCell ref="J2369:J2370"/>
    <mergeCell ref="O2369:O2370"/>
    <mergeCell ref="Q2369:Q2370"/>
    <mergeCell ref="R2369:R2370"/>
    <mergeCell ref="S2369:S2370"/>
    <mergeCell ref="T2369:T2370"/>
    <mergeCell ref="U2369:U2370"/>
    <mergeCell ref="W2369:W2370"/>
    <mergeCell ref="A2371:A2372"/>
    <mergeCell ref="B2371:B2372"/>
    <mergeCell ref="C2371:C2372"/>
    <mergeCell ref="E2371:E2372"/>
    <mergeCell ref="F2371:F2372"/>
    <mergeCell ref="G2371:G2372"/>
    <mergeCell ref="H2371:H2372"/>
    <mergeCell ref="I2371:I2372"/>
    <mergeCell ref="J2371:J2372"/>
    <mergeCell ref="O2371:O2372"/>
    <mergeCell ref="Q2371:Q2372"/>
    <mergeCell ref="R2371:R2372"/>
    <mergeCell ref="S2371:S2372"/>
    <mergeCell ref="T2371:T2372"/>
    <mergeCell ref="U2371:U2372"/>
    <mergeCell ref="A2365:A2366"/>
    <mergeCell ref="B2365:B2366"/>
    <mergeCell ref="C2365:C2366"/>
    <mergeCell ref="E2365:E2366"/>
    <mergeCell ref="F2365:F2366"/>
    <mergeCell ref="G2365:G2366"/>
    <mergeCell ref="H2365:H2366"/>
    <mergeCell ref="I2365:I2366"/>
    <mergeCell ref="J2365:J2366"/>
    <mergeCell ref="O2365:O2366"/>
    <mergeCell ref="Q2365:Q2366"/>
    <mergeCell ref="R2365:R2366"/>
    <mergeCell ref="S2365:S2366"/>
    <mergeCell ref="T2365:T2366"/>
    <mergeCell ref="U2365:U2366"/>
    <mergeCell ref="W2365:W2366"/>
    <mergeCell ref="A2367:A2368"/>
    <mergeCell ref="B2367:B2368"/>
    <mergeCell ref="C2367:C2368"/>
    <mergeCell ref="E2367:E2368"/>
    <mergeCell ref="F2367:F2368"/>
    <mergeCell ref="G2367:G2368"/>
    <mergeCell ref="H2367:H2368"/>
    <mergeCell ref="I2367:I2368"/>
    <mergeCell ref="J2367:J2368"/>
    <mergeCell ref="O2367:O2368"/>
    <mergeCell ref="Q2367:Q2368"/>
    <mergeCell ref="R2367:R2368"/>
    <mergeCell ref="S2367:S2368"/>
    <mergeCell ref="T2367:T2368"/>
    <mergeCell ref="U2367:U2368"/>
    <mergeCell ref="W2367:W2368"/>
    <mergeCell ref="A2377:A2378"/>
    <mergeCell ref="B2377:B2378"/>
    <mergeCell ref="C2377:C2378"/>
    <mergeCell ref="E2377:E2378"/>
    <mergeCell ref="F2377:F2378"/>
    <mergeCell ref="G2377:G2378"/>
    <mergeCell ref="H2377:H2378"/>
    <mergeCell ref="I2377:I2378"/>
    <mergeCell ref="J2377:J2378"/>
    <mergeCell ref="O2377:O2378"/>
    <mergeCell ref="Q2377:Q2378"/>
    <mergeCell ref="R2377:R2378"/>
    <mergeCell ref="S2377:S2378"/>
    <mergeCell ref="T2377:T2378"/>
    <mergeCell ref="U2377:U2378"/>
    <mergeCell ref="W2377:W2378"/>
    <mergeCell ref="A2379:A2380"/>
    <mergeCell ref="B2379:B2380"/>
    <mergeCell ref="C2379:C2380"/>
    <mergeCell ref="E2379:E2380"/>
    <mergeCell ref="F2379:F2380"/>
    <mergeCell ref="G2379:G2380"/>
    <mergeCell ref="H2379:H2380"/>
    <mergeCell ref="I2379:I2380"/>
    <mergeCell ref="J2379:J2380"/>
    <mergeCell ref="O2379:O2380"/>
    <mergeCell ref="Q2379:Q2380"/>
    <mergeCell ref="R2379:R2380"/>
    <mergeCell ref="S2379:S2380"/>
    <mergeCell ref="T2379:T2380"/>
    <mergeCell ref="U2379:U2380"/>
    <mergeCell ref="W2379:W2380"/>
    <mergeCell ref="A2373:A2374"/>
    <mergeCell ref="B2373:B2374"/>
    <mergeCell ref="C2373:C2374"/>
    <mergeCell ref="E2373:E2374"/>
    <mergeCell ref="F2373:F2374"/>
    <mergeCell ref="G2373:G2374"/>
    <mergeCell ref="H2373:H2374"/>
    <mergeCell ref="I2373:I2374"/>
    <mergeCell ref="J2373:J2374"/>
    <mergeCell ref="O2373:O2374"/>
    <mergeCell ref="Q2373:Q2374"/>
    <mergeCell ref="R2373:R2374"/>
    <mergeCell ref="S2373:S2374"/>
    <mergeCell ref="T2373:T2374"/>
    <mergeCell ref="U2373:U2374"/>
    <mergeCell ref="A2375:A2376"/>
    <mergeCell ref="B2375:B2376"/>
    <mergeCell ref="C2375:C2376"/>
    <mergeCell ref="E2375:E2376"/>
    <mergeCell ref="F2375:F2376"/>
    <mergeCell ref="G2375:G2376"/>
    <mergeCell ref="H2375:H2376"/>
    <mergeCell ref="I2375:I2376"/>
    <mergeCell ref="J2375:J2376"/>
    <mergeCell ref="O2375:O2376"/>
    <mergeCell ref="Q2375:Q2376"/>
    <mergeCell ref="R2375:R2376"/>
    <mergeCell ref="S2375:S2376"/>
    <mergeCell ref="T2375:T2376"/>
    <mergeCell ref="U2375:U2376"/>
    <mergeCell ref="W2375:W2376"/>
    <mergeCell ref="A2385:A2386"/>
    <mergeCell ref="B2385:B2386"/>
    <mergeCell ref="C2385:C2386"/>
    <mergeCell ref="E2385:E2386"/>
    <mergeCell ref="F2385:F2386"/>
    <mergeCell ref="G2385:G2386"/>
    <mergeCell ref="H2385:H2386"/>
    <mergeCell ref="I2385:I2386"/>
    <mergeCell ref="J2385:J2386"/>
    <mergeCell ref="O2385:O2386"/>
    <mergeCell ref="Q2385:Q2386"/>
    <mergeCell ref="R2385:R2386"/>
    <mergeCell ref="S2385:S2386"/>
    <mergeCell ref="T2385:T2386"/>
    <mergeCell ref="U2385:U2386"/>
    <mergeCell ref="W2385:W2386"/>
    <mergeCell ref="A2387:A2388"/>
    <mergeCell ref="B2387:B2388"/>
    <mergeCell ref="C2387:C2388"/>
    <mergeCell ref="E2387:E2388"/>
    <mergeCell ref="F2387:F2388"/>
    <mergeCell ref="G2387:G2388"/>
    <mergeCell ref="H2387:H2388"/>
    <mergeCell ref="I2387:I2388"/>
    <mergeCell ref="J2387:J2388"/>
    <mergeCell ref="O2387:O2388"/>
    <mergeCell ref="Q2387:Q2388"/>
    <mergeCell ref="R2387:R2388"/>
    <mergeCell ref="S2387:S2388"/>
    <mergeCell ref="T2387:T2388"/>
    <mergeCell ref="U2387:U2388"/>
    <mergeCell ref="W2387:W2388"/>
    <mergeCell ref="A2381:A2382"/>
    <mergeCell ref="B2381:B2382"/>
    <mergeCell ref="C2381:C2382"/>
    <mergeCell ref="E2381:E2382"/>
    <mergeCell ref="F2381:F2382"/>
    <mergeCell ref="G2381:G2382"/>
    <mergeCell ref="H2381:H2382"/>
    <mergeCell ref="I2381:I2382"/>
    <mergeCell ref="J2381:J2382"/>
    <mergeCell ref="O2381:O2382"/>
    <mergeCell ref="Q2381:Q2382"/>
    <mergeCell ref="R2381:R2382"/>
    <mergeCell ref="S2381:S2382"/>
    <mergeCell ref="T2381:T2382"/>
    <mergeCell ref="U2381:U2382"/>
    <mergeCell ref="W2381:W2382"/>
    <mergeCell ref="A2383:A2384"/>
    <mergeCell ref="B2383:B2384"/>
    <mergeCell ref="C2383:C2384"/>
    <mergeCell ref="E2383:E2384"/>
    <mergeCell ref="F2383:F2384"/>
    <mergeCell ref="G2383:G2384"/>
    <mergeCell ref="H2383:H2384"/>
    <mergeCell ref="I2383:I2384"/>
    <mergeCell ref="J2383:J2384"/>
    <mergeCell ref="O2383:O2384"/>
    <mergeCell ref="Q2383:Q2384"/>
    <mergeCell ref="R2383:R2384"/>
    <mergeCell ref="S2383:S2384"/>
    <mergeCell ref="T2383:T2384"/>
    <mergeCell ref="U2383:U2384"/>
    <mergeCell ref="W2383:W2384"/>
    <mergeCell ref="A2393:A2394"/>
    <mergeCell ref="B2393:B2394"/>
    <mergeCell ref="C2393:C2394"/>
    <mergeCell ref="E2393:E2394"/>
    <mergeCell ref="F2393:F2394"/>
    <mergeCell ref="G2393:G2394"/>
    <mergeCell ref="H2393:H2394"/>
    <mergeCell ref="I2393:I2394"/>
    <mergeCell ref="J2393:J2394"/>
    <mergeCell ref="O2393:O2394"/>
    <mergeCell ref="Q2393:Q2394"/>
    <mergeCell ref="R2393:R2394"/>
    <mergeCell ref="S2393:S2394"/>
    <mergeCell ref="T2393:T2394"/>
    <mergeCell ref="U2393:U2394"/>
    <mergeCell ref="W2393:W2394"/>
    <mergeCell ref="A2395:A2396"/>
    <mergeCell ref="B2395:B2396"/>
    <mergeCell ref="C2395:C2396"/>
    <mergeCell ref="E2395:E2396"/>
    <mergeCell ref="F2395:F2396"/>
    <mergeCell ref="G2395:G2396"/>
    <mergeCell ref="H2395:H2396"/>
    <mergeCell ref="I2395:I2396"/>
    <mergeCell ref="J2395:J2396"/>
    <mergeCell ref="O2395:O2396"/>
    <mergeCell ref="Q2395:Q2396"/>
    <mergeCell ref="R2395:R2396"/>
    <mergeCell ref="S2395:S2396"/>
    <mergeCell ref="T2395:T2396"/>
    <mergeCell ref="U2395:U2396"/>
    <mergeCell ref="A2389:A2390"/>
    <mergeCell ref="B2389:B2390"/>
    <mergeCell ref="C2389:C2390"/>
    <mergeCell ref="E2389:E2390"/>
    <mergeCell ref="F2389:F2390"/>
    <mergeCell ref="G2389:G2390"/>
    <mergeCell ref="H2389:H2390"/>
    <mergeCell ref="I2389:I2390"/>
    <mergeCell ref="J2389:J2390"/>
    <mergeCell ref="O2389:O2390"/>
    <mergeCell ref="Q2389:Q2390"/>
    <mergeCell ref="R2389:R2390"/>
    <mergeCell ref="S2389:S2390"/>
    <mergeCell ref="T2389:T2390"/>
    <mergeCell ref="U2389:U2390"/>
    <mergeCell ref="W2389:W2390"/>
    <mergeCell ref="A2391:A2392"/>
    <mergeCell ref="B2391:B2392"/>
    <mergeCell ref="C2391:C2392"/>
    <mergeCell ref="E2391:E2392"/>
    <mergeCell ref="F2391:F2392"/>
    <mergeCell ref="G2391:G2392"/>
    <mergeCell ref="H2391:H2392"/>
    <mergeCell ref="I2391:I2392"/>
    <mergeCell ref="J2391:J2392"/>
    <mergeCell ref="O2391:O2392"/>
    <mergeCell ref="Q2391:Q2392"/>
    <mergeCell ref="R2391:R2392"/>
    <mergeCell ref="S2391:S2392"/>
    <mergeCell ref="T2391:T2392"/>
    <mergeCell ref="U2391:U2392"/>
    <mergeCell ref="W2391:W2392"/>
    <mergeCell ref="A2401:A2402"/>
    <mergeCell ref="B2401:B2402"/>
    <mergeCell ref="C2401:C2402"/>
    <mergeCell ref="E2401:E2402"/>
    <mergeCell ref="F2401:F2402"/>
    <mergeCell ref="G2401:G2402"/>
    <mergeCell ref="H2401:H2402"/>
    <mergeCell ref="I2401:I2402"/>
    <mergeCell ref="J2401:J2402"/>
    <mergeCell ref="O2401:O2402"/>
    <mergeCell ref="Q2401:Q2402"/>
    <mergeCell ref="R2401:R2402"/>
    <mergeCell ref="S2401:S2402"/>
    <mergeCell ref="T2401:T2402"/>
    <mergeCell ref="U2401:U2402"/>
    <mergeCell ref="W2401:W2402"/>
    <mergeCell ref="A2403:A2404"/>
    <mergeCell ref="B2403:B2404"/>
    <mergeCell ref="C2403:C2404"/>
    <mergeCell ref="E2403:E2404"/>
    <mergeCell ref="F2403:F2404"/>
    <mergeCell ref="G2403:G2404"/>
    <mergeCell ref="H2403:H2404"/>
    <mergeCell ref="I2403:I2404"/>
    <mergeCell ref="J2403:J2404"/>
    <mergeCell ref="O2403:O2404"/>
    <mergeCell ref="Q2403:Q2404"/>
    <mergeCell ref="R2403:R2404"/>
    <mergeCell ref="S2403:S2404"/>
    <mergeCell ref="T2403:T2404"/>
    <mergeCell ref="U2403:U2404"/>
    <mergeCell ref="W2403:W2404"/>
    <mergeCell ref="A2397:A2398"/>
    <mergeCell ref="B2397:B2398"/>
    <mergeCell ref="C2397:C2398"/>
    <mergeCell ref="E2397:E2398"/>
    <mergeCell ref="F2397:F2398"/>
    <mergeCell ref="G2397:G2398"/>
    <mergeCell ref="H2397:H2398"/>
    <mergeCell ref="I2397:I2398"/>
    <mergeCell ref="J2397:J2398"/>
    <mergeCell ref="O2397:O2398"/>
    <mergeCell ref="Q2397:Q2398"/>
    <mergeCell ref="R2397:R2398"/>
    <mergeCell ref="S2397:S2398"/>
    <mergeCell ref="T2397:T2398"/>
    <mergeCell ref="U2397:U2398"/>
    <mergeCell ref="W2397:W2398"/>
    <mergeCell ref="A2399:A2400"/>
    <mergeCell ref="B2399:B2400"/>
    <mergeCell ref="C2399:C2400"/>
    <mergeCell ref="E2399:E2400"/>
    <mergeCell ref="F2399:F2400"/>
    <mergeCell ref="G2399:G2400"/>
    <mergeCell ref="H2399:H2400"/>
    <mergeCell ref="I2399:I2400"/>
    <mergeCell ref="J2399:J2400"/>
    <mergeCell ref="O2399:O2400"/>
    <mergeCell ref="Q2399:Q2400"/>
    <mergeCell ref="R2399:R2400"/>
    <mergeCell ref="S2399:S2400"/>
    <mergeCell ref="T2399:T2400"/>
    <mergeCell ref="U2399:U2400"/>
    <mergeCell ref="W2399:W2400"/>
    <mergeCell ref="A2409:A2410"/>
    <mergeCell ref="B2409:B2410"/>
    <mergeCell ref="C2409:C2410"/>
    <mergeCell ref="E2409:E2410"/>
    <mergeCell ref="F2409:F2410"/>
    <mergeCell ref="G2409:G2410"/>
    <mergeCell ref="H2409:H2410"/>
    <mergeCell ref="I2409:I2410"/>
    <mergeCell ref="J2409:J2410"/>
    <mergeCell ref="O2409:O2410"/>
    <mergeCell ref="Q2409:Q2410"/>
    <mergeCell ref="R2409:R2410"/>
    <mergeCell ref="S2409:S2410"/>
    <mergeCell ref="T2409:T2410"/>
    <mergeCell ref="U2409:U2410"/>
    <mergeCell ref="W2409:W2410"/>
    <mergeCell ref="A2411:A2412"/>
    <mergeCell ref="B2411:B2412"/>
    <mergeCell ref="C2411:C2412"/>
    <mergeCell ref="E2411:E2412"/>
    <mergeCell ref="F2411:F2412"/>
    <mergeCell ref="G2411:G2412"/>
    <mergeCell ref="H2411:H2412"/>
    <mergeCell ref="I2411:I2412"/>
    <mergeCell ref="J2411:J2412"/>
    <mergeCell ref="O2411:O2412"/>
    <mergeCell ref="Q2411:Q2412"/>
    <mergeCell ref="R2411:R2412"/>
    <mergeCell ref="S2411:S2412"/>
    <mergeCell ref="T2411:T2412"/>
    <mergeCell ref="U2411:U2412"/>
    <mergeCell ref="W2411:W2412"/>
    <mergeCell ref="A2405:A2406"/>
    <mergeCell ref="B2405:B2406"/>
    <mergeCell ref="C2405:C2406"/>
    <mergeCell ref="E2405:E2406"/>
    <mergeCell ref="F2405:F2406"/>
    <mergeCell ref="G2405:G2406"/>
    <mergeCell ref="H2405:H2406"/>
    <mergeCell ref="I2405:I2406"/>
    <mergeCell ref="J2405:J2406"/>
    <mergeCell ref="O2405:O2406"/>
    <mergeCell ref="Q2405:Q2406"/>
    <mergeCell ref="R2405:R2406"/>
    <mergeCell ref="S2405:S2406"/>
    <mergeCell ref="T2405:T2406"/>
    <mergeCell ref="U2405:U2406"/>
    <mergeCell ref="W2405:W2406"/>
    <mergeCell ref="A2407:A2408"/>
    <mergeCell ref="B2407:B2408"/>
    <mergeCell ref="C2407:C2408"/>
    <mergeCell ref="E2407:E2408"/>
    <mergeCell ref="F2407:F2408"/>
    <mergeCell ref="G2407:G2408"/>
    <mergeCell ref="H2407:H2408"/>
    <mergeCell ref="I2407:I2408"/>
    <mergeCell ref="J2407:J2408"/>
    <mergeCell ref="O2407:O2408"/>
    <mergeCell ref="Q2407:Q2408"/>
    <mergeCell ref="R2407:R2408"/>
    <mergeCell ref="S2407:S2408"/>
    <mergeCell ref="T2407:T2408"/>
    <mergeCell ref="U2407:U2408"/>
    <mergeCell ref="W2407:W2408"/>
    <mergeCell ref="A2417:A2418"/>
    <mergeCell ref="B2417:B2418"/>
    <mergeCell ref="C2417:C2418"/>
    <mergeCell ref="E2417:E2418"/>
    <mergeCell ref="F2417:F2418"/>
    <mergeCell ref="G2417:G2418"/>
    <mergeCell ref="H2417:H2418"/>
    <mergeCell ref="O2417:O2418"/>
    <mergeCell ref="Q2417:Q2418"/>
    <mergeCell ref="R2417:R2418"/>
    <mergeCell ref="S2417:S2418"/>
    <mergeCell ref="T2417:T2418"/>
    <mergeCell ref="U2417:U2418"/>
    <mergeCell ref="W2417:W2418"/>
    <mergeCell ref="A2419:A2420"/>
    <mergeCell ref="B2419:B2420"/>
    <mergeCell ref="C2419:C2420"/>
    <mergeCell ref="E2419:E2420"/>
    <mergeCell ref="F2419:F2420"/>
    <mergeCell ref="G2419:G2420"/>
    <mergeCell ref="H2419:H2420"/>
    <mergeCell ref="O2419:O2420"/>
    <mergeCell ref="Q2419:Q2420"/>
    <mergeCell ref="R2419:R2420"/>
    <mergeCell ref="S2419:S2420"/>
    <mergeCell ref="T2419:T2420"/>
    <mergeCell ref="U2419:U2420"/>
    <mergeCell ref="W2419:W2420"/>
    <mergeCell ref="A2413:A2414"/>
    <mergeCell ref="B2413:B2414"/>
    <mergeCell ref="C2413:C2414"/>
    <mergeCell ref="E2413:E2414"/>
    <mergeCell ref="F2413:F2414"/>
    <mergeCell ref="G2413:G2414"/>
    <mergeCell ref="H2413:H2414"/>
    <mergeCell ref="O2413:O2414"/>
    <mergeCell ref="Q2413:Q2414"/>
    <mergeCell ref="R2413:R2414"/>
    <mergeCell ref="S2413:S2414"/>
    <mergeCell ref="T2413:T2414"/>
    <mergeCell ref="U2413:U2414"/>
    <mergeCell ref="W2413:W2414"/>
    <mergeCell ref="A2415:A2416"/>
    <mergeCell ref="B2415:B2416"/>
    <mergeCell ref="C2415:C2416"/>
    <mergeCell ref="E2415:E2416"/>
    <mergeCell ref="F2415:F2416"/>
    <mergeCell ref="G2415:G2416"/>
    <mergeCell ref="H2415:H2416"/>
    <mergeCell ref="O2415:O2416"/>
    <mergeCell ref="Q2415:Q2416"/>
    <mergeCell ref="R2415:R2416"/>
    <mergeCell ref="S2415:S2416"/>
    <mergeCell ref="T2415:T2416"/>
    <mergeCell ref="U2415:U2416"/>
    <mergeCell ref="W2415:W2416"/>
    <mergeCell ref="V2415:V2416"/>
    <mergeCell ref="V2417:V2418"/>
    <mergeCell ref="V2419:V2420"/>
    <mergeCell ref="A2425:A2426"/>
    <mergeCell ref="B2425:B2426"/>
    <mergeCell ref="C2425:C2426"/>
    <mergeCell ref="E2425:E2426"/>
    <mergeCell ref="F2425:F2426"/>
    <mergeCell ref="G2425:G2426"/>
    <mergeCell ref="H2425:H2426"/>
    <mergeCell ref="O2425:O2426"/>
    <mergeCell ref="Q2425:Q2426"/>
    <mergeCell ref="R2425:R2426"/>
    <mergeCell ref="S2425:S2426"/>
    <mergeCell ref="T2425:T2426"/>
    <mergeCell ref="U2425:U2426"/>
    <mergeCell ref="A2427:A2428"/>
    <mergeCell ref="B2427:B2428"/>
    <mergeCell ref="C2427:C2428"/>
    <mergeCell ref="E2427:E2428"/>
    <mergeCell ref="F2427:F2428"/>
    <mergeCell ref="G2427:G2428"/>
    <mergeCell ref="H2427:H2428"/>
    <mergeCell ref="O2427:O2428"/>
    <mergeCell ref="Q2427:Q2428"/>
    <mergeCell ref="R2427:R2428"/>
    <mergeCell ref="S2427:S2428"/>
    <mergeCell ref="T2427:T2428"/>
    <mergeCell ref="U2427:U2428"/>
    <mergeCell ref="W2427:W2428"/>
    <mergeCell ref="A2421:A2422"/>
    <mergeCell ref="B2421:B2422"/>
    <mergeCell ref="C2421:C2422"/>
    <mergeCell ref="E2421:E2422"/>
    <mergeCell ref="F2421:F2422"/>
    <mergeCell ref="G2421:G2422"/>
    <mergeCell ref="H2421:H2422"/>
    <mergeCell ref="O2421:O2422"/>
    <mergeCell ref="Q2421:Q2422"/>
    <mergeCell ref="R2421:R2422"/>
    <mergeCell ref="S2421:S2422"/>
    <mergeCell ref="T2421:T2422"/>
    <mergeCell ref="U2421:U2422"/>
    <mergeCell ref="W2421:W2422"/>
    <mergeCell ref="A2423:A2424"/>
    <mergeCell ref="B2423:B2424"/>
    <mergeCell ref="C2423:C2424"/>
    <mergeCell ref="E2423:E2424"/>
    <mergeCell ref="F2423:F2424"/>
    <mergeCell ref="G2423:G2424"/>
    <mergeCell ref="H2423:H2424"/>
    <mergeCell ref="O2423:O2424"/>
    <mergeCell ref="Q2423:Q2424"/>
    <mergeCell ref="R2423:R2424"/>
    <mergeCell ref="S2423:S2424"/>
    <mergeCell ref="T2423:T2424"/>
    <mergeCell ref="U2423:U2424"/>
    <mergeCell ref="W2423:W2424"/>
    <mergeCell ref="D2423:D2424"/>
    <mergeCell ref="D2425:D2426"/>
    <mergeCell ref="D2427:D2428"/>
    <mergeCell ref="V2421:V2422"/>
    <mergeCell ref="V2423:V2424"/>
    <mergeCell ref="V2425:V2426"/>
    <mergeCell ref="V2427:V2428"/>
    <mergeCell ref="A2433:A2434"/>
    <mergeCell ref="B2433:B2434"/>
    <mergeCell ref="C2433:C2434"/>
    <mergeCell ref="E2433:E2434"/>
    <mergeCell ref="F2433:F2434"/>
    <mergeCell ref="G2433:G2434"/>
    <mergeCell ref="H2433:H2434"/>
    <mergeCell ref="O2433:O2434"/>
    <mergeCell ref="Q2433:Q2434"/>
    <mergeCell ref="R2433:R2434"/>
    <mergeCell ref="S2433:S2434"/>
    <mergeCell ref="T2433:T2434"/>
    <mergeCell ref="U2433:U2434"/>
    <mergeCell ref="W2433:W2434"/>
    <mergeCell ref="A2435:A2436"/>
    <mergeCell ref="B2435:B2436"/>
    <mergeCell ref="C2435:C2436"/>
    <mergeCell ref="E2435:E2436"/>
    <mergeCell ref="F2435:F2436"/>
    <mergeCell ref="G2435:G2436"/>
    <mergeCell ref="H2435:H2436"/>
    <mergeCell ref="O2435:O2436"/>
    <mergeCell ref="Q2435:Q2436"/>
    <mergeCell ref="R2435:R2436"/>
    <mergeCell ref="S2435:S2436"/>
    <mergeCell ref="T2435:T2436"/>
    <mergeCell ref="U2435:U2436"/>
    <mergeCell ref="W2435:W2436"/>
    <mergeCell ref="A2429:A2430"/>
    <mergeCell ref="B2429:B2430"/>
    <mergeCell ref="C2429:C2430"/>
    <mergeCell ref="E2429:E2430"/>
    <mergeCell ref="F2429:F2430"/>
    <mergeCell ref="G2429:G2430"/>
    <mergeCell ref="H2429:H2430"/>
    <mergeCell ref="O2429:O2430"/>
    <mergeCell ref="Q2429:Q2430"/>
    <mergeCell ref="R2429:R2430"/>
    <mergeCell ref="S2429:S2430"/>
    <mergeCell ref="T2429:T2430"/>
    <mergeCell ref="U2429:U2430"/>
    <mergeCell ref="W2429:W2430"/>
    <mergeCell ref="A2431:A2432"/>
    <mergeCell ref="B2431:B2432"/>
    <mergeCell ref="C2431:C2432"/>
    <mergeCell ref="E2431:E2432"/>
    <mergeCell ref="F2431:F2432"/>
    <mergeCell ref="G2431:G2432"/>
    <mergeCell ref="H2431:H2432"/>
    <mergeCell ref="O2431:O2432"/>
    <mergeCell ref="Q2431:Q2432"/>
    <mergeCell ref="R2431:R2432"/>
    <mergeCell ref="S2431:S2432"/>
    <mergeCell ref="T2431:T2432"/>
    <mergeCell ref="U2431:U2432"/>
    <mergeCell ref="W2431:W2432"/>
    <mergeCell ref="D2429:D2430"/>
    <mergeCell ref="D2431:D2432"/>
    <mergeCell ref="D2433:D2434"/>
    <mergeCell ref="D2435:D2436"/>
    <mergeCell ref="V2429:V2430"/>
    <mergeCell ref="V2431:V2432"/>
    <mergeCell ref="V2433:V2434"/>
    <mergeCell ref="V2435:V2436"/>
    <mergeCell ref="A2441:A2442"/>
    <mergeCell ref="B2441:B2442"/>
    <mergeCell ref="C2441:C2442"/>
    <mergeCell ref="E2441:E2442"/>
    <mergeCell ref="F2441:F2442"/>
    <mergeCell ref="G2441:G2442"/>
    <mergeCell ref="H2441:H2442"/>
    <mergeCell ref="O2441:O2442"/>
    <mergeCell ref="Q2441:Q2442"/>
    <mergeCell ref="R2441:R2442"/>
    <mergeCell ref="S2441:S2442"/>
    <mergeCell ref="T2441:T2442"/>
    <mergeCell ref="U2441:U2442"/>
    <mergeCell ref="W2441:W2442"/>
    <mergeCell ref="A2443:A2444"/>
    <mergeCell ref="B2443:B2444"/>
    <mergeCell ref="C2443:C2444"/>
    <mergeCell ref="E2443:E2444"/>
    <mergeCell ref="F2443:F2444"/>
    <mergeCell ref="G2443:G2444"/>
    <mergeCell ref="H2443:H2444"/>
    <mergeCell ref="O2443:O2444"/>
    <mergeCell ref="Q2443:Q2444"/>
    <mergeCell ref="R2443:R2444"/>
    <mergeCell ref="S2443:S2444"/>
    <mergeCell ref="T2443:T2444"/>
    <mergeCell ref="U2443:U2444"/>
    <mergeCell ref="W2443:W2444"/>
    <mergeCell ref="A2437:A2438"/>
    <mergeCell ref="B2437:B2438"/>
    <mergeCell ref="C2437:C2438"/>
    <mergeCell ref="E2437:E2438"/>
    <mergeCell ref="F2437:F2438"/>
    <mergeCell ref="G2437:G2438"/>
    <mergeCell ref="H2437:H2438"/>
    <mergeCell ref="O2437:O2438"/>
    <mergeCell ref="Q2437:Q2438"/>
    <mergeCell ref="R2437:R2438"/>
    <mergeCell ref="S2437:S2438"/>
    <mergeCell ref="T2437:T2438"/>
    <mergeCell ref="U2437:U2438"/>
    <mergeCell ref="W2437:W2438"/>
    <mergeCell ref="A2439:A2440"/>
    <mergeCell ref="B2439:B2440"/>
    <mergeCell ref="C2439:C2440"/>
    <mergeCell ref="E2439:E2440"/>
    <mergeCell ref="F2439:F2440"/>
    <mergeCell ref="G2439:G2440"/>
    <mergeCell ref="H2439:H2440"/>
    <mergeCell ref="O2439:O2440"/>
    <mergeCell ref="Q2439:Q2440"/>
    <mergeCell ref="R2439:R2440"/>
    <mergeCell ref="S2439:S2440"/>
    <mergeCell ref="T2439:T2440"/>
    <mergeCell ref="U2439:U2440"/>
    <mergeCell ref="W2439:W2440"/>
    <mergeCell ref="D2437:D2438"/>
    <mergeCell ref="D2439:D2440"/>
    <mergeCell ref="D2441:D2442"/>
    <mergeCell ref="D2443:D2444"/>
    <mergeCell ref="V2437:V2438"/>
    <mergeCell ref="V2439:V2440"/>
    <mergeCell ref="V2441:V2442"/>
    <mergeCell ref="V2443:V2444"/>
    <mergeCell ref="A2449:A2450"/>
    <mergeCell ref="B2449:B2450"/>
    <mergeCell ref="C2449:C2450"/>
    <mergeCell ref="E2449:E2450"/>
    <mergeCell ref="F2449:F2450"/>
    <mergeCell ref="G2449:G2450"/>
    <mergeCell ref="H2449:H2450"/>
    <mergeCell ref="O2449:O2450"/>
    <mergeCell ref="Q2449:Q2450"/>
    <mergeCell ref="R2449:R2450"/>
    <mergeCell ref="S2449:S2450"/>
    <mergeCell ref="T2449:T2450"/>
    <mergeCell ref="U2449:U2450"/>
    <mergeCell ref="W2449:W2450"/>
    <mergeCell ref="A2451:A2452"/>
    <mergeCell ref="B2451:B2452"/>
    <mergeCell ref="C2451:C2452"/>
    <mergeCell ref="E2451:E2452"/>
    <mergeCell ref="F2451:F2452"/>
    <mergeCell ref="G2451:G2452"/>
    <mergeCell ref="H2451:H2452"/>
    <mergeCell ref="O2451:O2452"/>
    <mergeCell ref="Q2451:Q2452"/>
    <mergeCell ref="R2451:R2452"/>
    <mergeCell ref="S2451:S2452"/>
    <mergeCell ref="T2451:T2452"/>
    <mergeCell ref="U2451:U2452"/>
    <mergeCell ref="A2445:A2446"/>
    <mergeCell ref="B2445:B2446"/>
    <mergeCell ref="C2445:C2446"/>
    <mergeCell ref="E2445:E2446"/>
    <mergeCell ref="F2445:F2446"/>
    <mergeCell ref="G2445:G2446"/>
    <mergeCell ref="H2445:H2446"/>
    <mergeCell ref="O2445:O2446"/>
    <mergeCell ref="Q2445:Q2446"/>
    <mergeCell ref="R2445:R2446"/>
    <mergeCell ref="S2445:S2446"/>
    <mergeCell ref="T2445:T2446"/>
    <mergeCell ref="U2445:U2446"/>
    <mergeCell ref="W2445:W2446"/>
    <mergeCell ref="A2447:A2448"/>
    <mergeCell ref="B2447:B2448"/>
    <mergeCell ref="C2447:C2448"/>
    <mergeCell ref="E2447:E2448"/>
    <mergeCell ref="F2447:F2448"/>
    <mergeCell ref="G2447:G2448"/>
    <mergeCell ref="H2447:H2448"/>
    <mergeCell ref="O2447:O2448"/>
    <mergeCell ref="Q2447:Q2448"/>
    <mergeCell ref="R2447:R2448"/>
    <mergeCell ref="S2447:S2448"/>
    <mergeCell ref="T2447:T2448"/>
    <mergeCell ref="U2447:U2448"/>
    <mergeCell ref="W2447:W2448"/>
    <mergeCell ref="D2445:D2446"/>
    <mergeCell ref="D2447:D2448"/>
    <mergeCell ref="D2449:D2450"/>
    <mergeCell ref="D2451:D2452"/>
    <mergeCell ref="V2445:V2446"/>
    <mergeCell ref="V2447:V2448"/>
    <mergeCell ref="V2449:V2450"/>
    <mergeCell ref="V2451:V2452"/>
    <mergeCell ref="A2457:A2458"/>
    <mergeCell ref="B2457:B2458"/>
    <mergeCell ref="C2457:C2458"/>
    <mergeCell ref="E2457:E2458"/>
    <mergeCell ref="F2457:F2458"/>
    <mergeCell ref="G2457:G2458"/>
    <mergeCell ref="H2457:H2458"/>
    <mergeCell ref="O2457:O2458"/>
    <mergeCell ref="Q2457:Q2458"/>
    <mergeCell ref="R2457:R2458"/>
    <mergeCell ref="S2457:S2458"/>
    <mergeCell ref="T2457:T2458"/>
    <mergeCell ref="U2457:U2458"/>
    <mergeCell ref="W2457:W2458"/>
    <mergeCell ref="A2459:A2460"/>
    <mergeCell ref="B2459:B2460"/>
    <mergeCell ref="C2459:C2460"/>
    <mergeCell ref="E2459:E2460"/>
    <mergeCell ref="F2459:F2460"/>
    <mergeCell ref="G2459:G2460"/>
    <mergeCell ref="H2459:H2460"/>
    <mergeCell ref="O2459:O2460"/>
    <mergeCell ref="Q2459:Q2460"/>
    <mergeCell ref="R2459:R2460"/>
    <mergeCell ref="S2459:S2460"/>
    <mergeCell ref="T2459:T2460"/>
    <mergeCell ref="U2459:U2460"/>
    <mergeCell ref="W2459:W2460"/>
    <mergeCell ref="A2453:A2454"/>
    <mergeCell ref="B2453:B2454"/>
    <mergeCell ref="C2453:C2454"/>
    <mergeCell ref="E2453:E2454"/>
    <mergeCell ref="F2453:F2454"/>
    <mergeCell ref="G2453:G2454"/>
    <mergeCell ref="H2453:H2454"/>
    <mergeCell ref="O2453:O2454"/>
    <mergeCell ref="Q2453:Q2454"/>
    <mergeCell ref="R2453:R2454"/>
    <mergeCell ref="S2453:S2454"/>
    <mergeCell ref="T2453:T2454"/>
    <mergeCell ref="U2453:U2454"/>
    <mergeCell ref="A2455:A2456"/>
    <mergeCell ref="B2455:B2456"/>
    <mergeCell ref="C2455:C2456"/>
    <mergeCell ref="E2455:E2456"/>
    <mergeCell ref="F2455:F2456"/>
    <mergeCell ref="G2455:G2456"/>
    <mergeCell ref="H2455:H2456"/>
    <mergeCell ref="O2455:O2456"/>
    <mergeCell ref="Q2455:Q2456"/>
    <mergeCell ref="R2455:R2456"/>
    <mergeCell ref="S2455:S2456"/>
    <mergeCell ref="T2455:T2456"/>
    <mergeCell ref="U2455:U2456"/>
    <mergeCell ref="W2455:W2456"/>
    <mergeCell ref="D2453:D2454"/>
    <mergeCell ref="D2455:D2456"/>
    <mergeCell ref="D2457:D2458"/>
    <mergeCell ref="D2459:D2460"/>
    <mergeCell ref="V2453:V2454"/>
    <mergeCell ref="V2455:V2456"/>
    <mergeCell ref="V2457:V2458"/>
    <mergeCell ref="V2459:V2460"/>
    <mergeCell ref="F2465:F2466"/>
    <mergeCell ref="G2465:G2466"/>
    <mergeCell ref="H2465:H2466"/>
    <mergeCell ref="O2465:O2466"/>
    <mergeCell ref="Q2465:Q2466"/>
    <mergeCell ref="R2465:R2466"/>
    <mergeCell ref="S2465:S2466"/>
    <mergeCell ref="T2465:T2466"/>
    <mergeCell ref="U2465:U2466"/>
    <mergeCell ref="W2465:W2466"/>
    <mergeCell ref="A2467:A2468"/>
    <mergeCell ref="B2467:B2468"/>
    <mergeCell ref="C2467:C2468"/>
    <mergeCell ref="E2467:E2468"/>
    <mergeCell ref="F2467:F2468"/>
    <mergeCell ref="G2467:G2468"/>
    <mergeCell ref="H2467:H2468"/>
    <mergeCell ref="O2467:O2468"/>
    <mergeCell ref="Q2467:Q2468"/>
    <mergeCell ref="R2467:R2468"/>
    <mergeCell ref="S2467:S2468"/>
    <mergeCell ref="T2467:T2468"/>
    <mergeCell ref="U2467:U2468"/>
    <mergeCell ref="W2467:W2468"/>
    <mergeCell ref="A2461:A2462"/>
    <mergeCell ref="B2461:B2462"/>
    <mergeCell ref="C2461:C2462"/>
    <mergeCell ref="E2461:E2462"/>
    <mergeCell ref="F2461:F2462"/>
    <mergeCell ref="G2461:G2462"/>
    <mergeCell ref="H2461:H2462"/>
    <mergeCell ref="O2461:O2462"/>
    <mergeCell ref="Q2461:Q2462"/>
    <mergeCell ref="R2461:R2462"/>
    <mergeCell ref="S2461:S2462"/>
    <mergeCell ref="T2461:T2462"/>
    <mergeCell ref="U2461:U2462"/>
    <mergeCell ref="W2461:W2462"/>
    <mergeCell ref="A2463:A2464"/>
    <mergeCell ref="B2463:B2464"/>
    <mergeCell ref="C2463:C2464"/>
    <mergeCell ref="E2463:E2464"/>
    <mergeCell ref="F2463:F2464"/>
    <mergeCell ref="G2463:G2464"/>
    <mergeCell ref="H2463:H2464"/>
    <mergeCell ref="O2463:O2464"/>
    <mergeCell ref="Q2463:Q2464"/>
    <mergeCell ref="R2463:R2464"/>
    <mergeCell ref="S2463:S2464"/>
    <mergeCell ref="T2463:T2464"/>
    <mergeCell ref="U2463:U2464"/>
    <mergeCell ref="W2463:W2464"/>
    <mergeCell ref="D2461:D2462"/>
    <mergeCell ref="D2463:D2464"/>
    <mergeCell ref="D2465:D2466"/>
    <mergeCell ref="D2467:D2468"/>
    <mergeCell ref="V2461:V2462"/>
    <mergeCell ref="V2463:V2464"/>
    <mergeCell ref="V2465:V2466"/>
    <mergeCell ref="V2467:V2468"/>
    <mergeCell ref="H2087:H2088"/>
    <mergeCell ref="O2087:O2088"/>
    <mergeCell ref="Q2087:Q2088"/>
    <mergeCell ref="R2087:R2088"/>
    <mergeCell ref="S2087:S2088"/>
    <mergeCell ref="T2087:T2088"/>
    <mergeCell ref="U2087:U2088"/>
    <mergeCell ref="W2087:W2088"/>
    <mergeCell ref="A2477:A2478"/>
    <mergeCell ref="B2477:B2478"/>
    <mergeCell ref="C2477:C2478"/>
    <mergeCell ref="E2477:E2478"/>
    <mergeCell ref="F2477:F2478"/>
    <mergeCell ref="G2477:G2478"/>
    <mergeCell ref="H2477:H2478"/>
    <mergeCell ref="O2477:O2478"/>
    <mergeCell ref="Q2477:Q2478"/>
    <mergeCell ref="R2477:R2478"/>
    <mergeCell ref="S2477:S2478"/>
    <mergeCell ref="T2477:T2478"/>
    <mergeCell ref="U2477:U2478"/>
    <mergeCell ref="W2477:W2478"/>
    <mergeCell ref="A2479:A2480"/>
    <mergeCell ref="B2479:B2480"/>
    <mergeCell ref="C2479:C2480"/>
    <mergeCell ref="E2479:E2480"/>
    <mergeCell ref="F2479:F2480"/>
    <mergeCell ref="G2479:G2480"/>
    <mergeCell ref="H2479:H2480"/>
    <mergeCell ref="O2479:O2480"/>
    <mergeCell ref="Q2479:Q2480"/>
    <mergeCell ref="R2479:R2480"/>
    <mergeCell ref="S2479:S2480"/>
    <mergeCell ref="T2479:T2480"/>
    <mergeCell ref="U2479:U2480"/>
    <mergeCell ref="W2479:W2480"/>
    <mergeCell ref="A2473:A2474"/>
    <mergeCell ref="B2473:B2474"/>
    <mergeCell ref="C2473:C2474"/>
    <mergeCell ref="E2473:E2474"/>
    <mergeCell ref="F2473:F2474"/>
    <mergeCell ref="G2473:G2474"/>
    <mergeCell ref="H2473:H2474"/>
    <mergeCell ref="O2473:O2474"/>
    <mergeCell ref="Q2473:Q2474"/>
    <mergeCell ref="R2473:R2474"/>
    <mergeCell ref="S2473:S2474"/>
    <mergeCell ref="T2473:T2474"/>
    <mergeCell ref="U2473:U2474"/>
    <mergeCell ref="W2473:W2474"/>
    <mergeCell ref="A2475:A2476"/>
    <mergeCell ref="B2475:B2476"/>
    <mergeCell ref="Q2469:Q2470"/>
    <mergeCell ref="R2469:R2470"/>
    <mergeCell ref="S2469:S2470"/>
    <mergeCell ref="T2469:T2470"/>
    <mergeCell ref="U2469:U2470"/>
    <mergeCell ref="W2469:W2470"/>
    <mergeCell ref="A2471:A2472"/>
    <mergeCell ref="B2471:B2472"/>
    <mergeCell ref="C2471:C2472"/>
    <mergeCell ref="E2471:E2472"/>
    <mergeCell ref="C2475:C2476"/>
    <mergeCell ref="E2475:E2476"/>
    <mergeCell ref="Q2499:Q2500"/>
    <mergeCell ref="R2499:R2500"/>
    <mergeCell ref="S2499:S2500"/>
    <mergeCell ref="T2499:T2500"/>
    <mergeCell ref="U2499:U2500"/>
    <mergeCell ref="Q2501:Q2502"/>
    <mergeCell ref="R2501:R2502"/>
    <mergeCell ref="S2501:S2502"/>
    <mergeCell ref="T2501:T2502"/>
    <mergeCell ref="U2501:U2502"/>
    <mergeCell ref="Q2503:Q2504"/>
    <mergeCell ref="R2503:R2504"/>
    <mergeCell ref="S2503:S2504"/>
    <mergeCell ref="T2503:T2504"/>
    <mergeCell ref="U2503:U2504"/>
    <mergeCell ref="Q2505:Q2506"/>
    <mergeCell ref="R2505:R2506"/>
    <mergeCell ref="S2505:S2506"/>
    <mergeCell ref="T2505:T2506"/>
    <mergeCell ref="U2505:U2506"/>
    <mergeCell ref="Q2491:Q2492"/>
    <mergeCell ref="R2491:R2492"/>
    <mergeCell ref="S2491:S2492"/>
    <mergeCell ref="T2491:T2492"/>
    <mergeCell ref="U2491:U2492"/>
    <mergeCell ref="Q2493:Q2494"/>
    <mergeCell ref="R2493:R2494"/>
    <mergeCell ref="S2493:S2494"/>
    <mergeCell ref="T2493:T2494"/>
    <mergeCell ref="U2493:U2494"/>
    <mergeCell ref="Q2495:Q2496"/>
    <mergeCell ref="R2495:R2496"/>
    <mergeCell ref="S2495:S2496"/>
    <mergeCell ref="T2495:T2496"/>
    <mergeCell ref="U2495:U2496"/>
    <mergeCell ref="Q2497:Q2498"/>
    <mergeCell ref="R2497:R2498"/>
    <mergeCell ref="S2497:S2498"/>
    <mergeCell ref="T2497:T2498"/>
    <mergeCell ref="U2497:U2498"/>
    <mergeCell ref="Q2515:Q2516"/>
    <mergeCell ref="R2515:R2516"/>
    <mergeCell ref="S2515:S2516"/>
    <mergeCell ref="T2515:T2516"/>
    <mergeCell ref="U2515:U2516"/>
    <mergeCell ref="Q2517:Q2518"/>
    <mergeCell ref="R2517:R2518"/>
    <mergeCell ref="S2517:S2518"/>
    <mergeCell ref="T2517:T2518"/>
    <mergeCell ref="U2517:U2518"/>
    <mergeCell ref="Q2519:Q2520"/>
    <mergeCell ref="R2519:R2520"/>
    <mergeCell ref="S2519:S2520"/>
    <mergeCell ref="T2519:T2520"/>
    <mergeCell ref="U2519:U2520"/>
    <mergeCell ref="Q2521:Q2522"/>
    <mergeCell ref="R2521:R2522"/>
    <mergeCell ref="S2521:S2522"/>
    <mergeCell ref="T2521:T2522"/>
    <mergeCell ref="U2521:U2522"/>
    <mergeCell ref="Q2507:Q2508"/>
    <mergeCell ref="R2507:R2508"/>
    <mergeCell ref="S2507:S2508"/>
    <mergeCell ref="T2507:T2508"/>
    <mergeCell ref="U2507:U2508"/>
    <mergeCell ref="Q2509:Q2510"/>
    <mergeCell ref="R2509:R2510"/>
    <mergeCell ref="S2509:S2510"/>
    <mergeCell ref="T2509:T2510"/>
    <mergeCell ref="U2509:U2510"/>
    <mergeCell ref="Q2511:Q2512"/>
    <mergeCell ref="R2511:R2512"/>
    <mergeCell ref="S2511:S2512"/>
    <mergeCell ref="T2511:T2512"/>
    <mergeCell ref="U2511:U2512"/>
    <mergeCell ref="Q2513:Q2514"/>
    <mergeCell ref="R2513:R2514"/>
    <mergeCell ref="S2513:S2514"/>
    <mergeCell ref="T2513:T2514"/>
    <mergeCell ref="U2513:U2514"/>
    <mergeCell ref="Q2531:Q2532"/>
    <mergeCell ref="R2531:R2532"/>
    <mergeCell ref="S2531:S2532"/>
    <mergeCell ref="T2531:T2532"/>
    <mergeCell ref="U2531:U2532"/>
    <mergeCell ref="Q2533:Q2534"/>
    <mergeCell ref="R2533:R2534"/>
    <mergeCell ref="S2533:S2534"/>
    <mergeCell ref="T2533:T2534"/>
    <mergeCell ref="U2533:U2534"/>
    <mergeCell ref="Q2535:Q2536"/>
    <mergeCell ref="R2535:R2536"/>
    <mergeCell ref="S2535:S2536"/>
    <mergeCell ref="T2535:T2536"/>
    <mergeCell ref="U2535:U2536"/>
    <mergeCell ref="Q2537:Q2538"/>
    <mergeCell ref="R2537:R2538"/>
    <mergeCell ref="S2537:S2538"/>
    <mergeCell ref="T2537:T2538"/>
    <mergeCell ref="U2537:U2538"/>
    <mergeCell ref="Q2523:Q2524"/>
    <mergeCell ref="R2523:R2524"/>
    <mergeCell ref="S2523:S2524"/>
    <mergeCell ref="T2523:T2524"/>
    <mergeCell ref="U2523:U2524"/>
    <mergeCell ref="Q2525:Q2526"/>
    <mergeCell ref="R2525:R2526"/>
    <mergeCell ref="S2525:S2526"/>
    <mergeCell ref="T2525:T2526"/>
    <mergeCell ref="U2525:U2526"/>
    <mergeCell ref="Q2527:Q2528"/>
    <mergeCell ref="R2527:R2528"/>
    <mergeCell ref="S2527:S2528"/>
    <mergeCell ref="T2527:T2528"/>
    <mergeCell ref="U2527:U2528"/>
    <mergeCell ref="Q2529:Q2530"/>
    <mergeCell ref="R2529:R2530"/>
    <mergeCell ref="S2529:S2530"/>
    <mergeCell ref="T2529:T2530"/>
    <mergeCell ref="U2529:U2530"/>
    <mergeCell ref="Q2547:Q2548"/>
    <mergeCell ref="R2547:R2548"/>
    <mergeCell ref="S2547:S2548"/>
    <mergeCell ref="T2547:T2548"/>
    <mergeCell ref="U2547:U2548"/>
    <mergeCell ref="Q2549:Q2550"/>
    <mergeCell ref="R2549:R2550"/>
    <mergeCell ref="S2549:S2550"/>
    <mergeCell ref="T2549:T2550"/>
    <mergeCell ref="U2549:U2550"/>
    <mergeCell ref="Q2551:Q2552"/>
    <mergeCell ref="R2551:R2552"/>
    <mergeCell ref="S2551:S2552"/>
    <mergeCell ref="T2551:T2552"/>
    <mergeCell ref="U2551:U2552"/>
    <mergeCell ref="Q2553:Q2554"/>
    <mergeCell ref="R2553:R2554"/>
    <mergeCell ref="S2553:S2554"/>
    <mergeCell ref="T2553:T2554"/>
    <mergeCell ref="U2553:U2554"/>
    <mergeCell ref="Q2539:Q2540"/>
    <mergeCell ref="R2539:R2540"/>
    <mergeCell ref="S2539:S2540"/>
    <mergeCell ref="T2539:T2540"/>
    <mergeCell ref="U2539:U2540"/>
    <mergeCell ref="Q2541:Q2542"/>
    <mergeCell ref="R2541:R2542"/>
    <mergeCell ref="S2541:S2542"/>
    <mergeCell ref="T2541:T2542"/>
    <mergeCell ref="U2541:U2542"/>
    <mergeCell ref="Q2543:Q2544"/>
    <mergeCell ref="R2543:R2544"/>
    <mergeCell ref="S2543:S2544"/>
    <mergeCell ref="T2543:T2544"/>
    <mergeCell ref="U2543:U2544"/>
    <mergeCell ref="Q2545:Q2546"/>
    <mergeCell ref="R2545:R2546"/>
    <mergeCell ref="S2545:S2546"/>
    <mergeCell ref="T2545:T2546"/>
    <mergeCell ref="U2545:U2546"/>
    <mergeCell ref="Q2563:Q2564"/>
    <mergeCell ref="R2563:R2564"/>
    <mergeCell ref="S2563:S2564"/>
    <mergeCell ref="T2563:T2564"/>
    <mergeCell ref="U2563:U2564"/>
    <mergeCell ref="Q2565:Q2566"/>
    <mergeCell ref="R2565:R2566"/>
    <mergeCell ref="S2565:S2566"/>
    <mergeCell ref="T2565:T2566"/>
    <mergeCell ref="U2565:U2566"/>
    <mergeCell ref="Q2567:Q2568"/>
    <mergeCell ref="R2567:R2568"/>
    <mergeCell ref="S2567:S2568"/>
    <mergeCell ref="T2567:T2568"/>
    <mergeCell ref="U2567:U2568"/>
    <mergeCell ref="Q2569:Q2570"/>
    <mergeCell ref="R2569:R2570"/>
    <mergeCell ref="S2569:S2570"/>
    <mergeCell ref="T2569:T2570"/>
    <mergeCell ref="U2569:U2570"/>
    <mergeCell ref="Q2555:Q2556"/>
    <mergeCell ref="R2555:R2556"/>
    <mergeCell ref="S2555:S2556"/>
    <mergeCell ref="T2555:T2556"/>
    <mergeCell ref="U2555:U2556"/>
    <mergeCell ref="Q2557:Q2558"/>
    <mergeCell ref="R2557:R2558"/>
    <mergeCell ref="S2557:S2558"/>
    <mergeCell ref="T2557:T2558"/>
    <mergeCell ref="U2557:U2558"/>
    <mergeCell ref="Q2559:Q2560"/>
    <mergeCell ref="R2559:R2560"/>
    <mergeCell ref="S2559:S2560"/>
    <mergeCell ref="T2559:T2560"/>
    <mergeCell ref="U2559:U2560"/>
    <mergeCell ref="Q2561:Q2562"/>
    <mergeCell ref="R2561:R2562"/>
    <mergeCell ref="S2561:S2562"/>
    <mergeCell ref="T2561:T2562"/>
    <mergeCell ref="U2561:U2562"/>
    <mergeCell ref="Q2579:Q2580"/>
    <mergeCell ref="R2579:R2580"/>
    <mergeCell ref="S2579:S2580"/>
    <mergeCell ref="T2579:T2580"/>
    <mergeCell ref="U2579:U2580"/>
    <mergeCell ref="Q2581:Q2582"/>
    <mergeCell ref="R2581:R2582"/>
    <mergeCell ref="S2581:S2582"/>
    <mergeCell ref="T2581:T2582"/>
    <mergeCell ref="U2581:U2582"/>
    <mergeCell ref="Q2583:Q2584"/>
    <mergeCell ref="R2583:R2584"/>
    <mergeCell ref="S2583:S2584"/>
    <mergeCell ref="T2583:T2584"/>
    <mergeCell ref="U2583:U2584"/>
    <mergeCell ref="Q2585:Q2586"/>
    <mergeCell ref="R2585:R2586"/>
    <mergeCell ref="S2585:S2586"/>
    <mergeCell ref="T2585:T2586"/>
    <mergeCell ref="U2585:U2586"/>
    <mergeCell ref="Q2571:Q2572"/>
    <mergeCell ref="R2571:R2572"/>
    <mergeCell ref="S2571:S2572"/>
    <mergeCell ref="T2571:T2572"/>
    <mergeCell ref="U2571:U2572"/>
    <mergeCell ref="Q2573:Q2574"/>
    <mergeCell ref="R2573:R2574"/>
    <mergeCell ref="S2573:S2574"/>
    <mergeCell ref="T2573:T2574"/>
    <mergeCell ref="U2573:U2574"/>
    <mergeCell ref="Q2575:Q2576"/>
    <mergeCell ref="R2575:R2576"/>
    <mergeCell ref="S2575:S2576"/>
    <mergeCell ref="T2575:T2576"/>
    <mergeCell ref="U2575:U2576"/>
    <mergeCell ref="Q2577:Q2578"/>
    <mergeCell ref="R2577:R2578"/>
    <mergeCell ref="S2577:S2578"/>
    <mergeCell ref="T2577:T2578"/>
    <mergeCell ref="U2577:U2578"/>
    <mergeCell ref="Q2587:Q2588"/>
    <mergeCell ref="R2587:R2588"/>
    <mergeCell ref="S2587:S2588"/>
    <mergeCell ref="T2587:T2588"/>
    <mergeCell ref="U2587:U2588"/>
    <mergeCell ref="Q2589:Q2590"/>
    <mergeCell ref="R2589:R2590"/>
    <mergeCell ref="S2589:S2590"/>
    <mergeCell ref="T2589:T2590"/>
    <mergeCell ref="U2589:U2590"/>
    <mergeCell ref="Q2591:Q2592"/>
    <mergeCell ref="R2591:R2592"/>
    <mergeCell ref="S2591:S2592"/>
    <mergeCell ref="T2591:T2592"/>
    <mergeCell ref="U2591:U2592"/>
    <mergeCell ref="Q2593:Q2594"/>
    <mergeCell ref="R2593:R2594"/>
    <mergeCell ref="S2593:S2594"/>
    <mergeCell ref="T2593:T2594"/>
    <mergeCell ref="U2593:U2594"/>
    <mergeCell ref="Q2595:Q2596"/>
    <mergeCell ref="R2595:R2596"/>
    <mergeCell ref="S2595:S2596"/>
    <mergeCell ref="T2595:T2596"/>
    <mergeCell ref="U2595:U2596"/>
    <mergeCell ref="Q2597:Q2598"/>
    <mergeCell ref="R2597:R2598"/>
    <mergeCell ref="S2597:S2598"/>
    <mergeCell ref="T2597:T2598"/>
    <mergeCell ref="U2597:U2598"/>
    <mergeCell ref="Q2599:Q2600"/>
    <mergeCell ref="R2599:R2600"/>
    <mergeCell ref="S2599:S2600"/>
    <mergeCell ref="T2599:T2600"/>
    <mergeCell ref="U2599:U2600"/>
    <mergeCell ref="U2601:U2602"/>
    <mergeCell ref="Q2619:Q2620"/>
    <mergeCell ref="R2619:R2620"/>
    <mergeCell ref="S2619:S2620"/>
    <mergeCell ref="T2619:T2620"/>
    <mergeCell ref="U2619:U2620"/>
    <mergeCell ref="Q2621:Q2622"/>
    <mergeCell ref="R2621:R2622"/>
    <mergeCell ref="S2621:S2622"/>
    <mergeCell ref="T2621:T2622"/>
    <mergeCell ref="U2621:U2622"/>
    <mergeCell ref="Q2623:Q2624"/>
    <mergeCell ref="R2623:R2624"/>
    <mergeCell ref="S2623:S2624"/>
    <mergeCell ref="T2623:T2624"/>
    <mergeCell ref="U2623:U2624"/>
    <mergeCell ref="Q2611:Q2612"/>
    <mergeCell ref="R2611:R2612"/>
    <mergeCell ref="S2611:S2612"/>
    <mergeCell ref="T2611:T2612"/>
    <mergeCell ref="U2611:U2612"/>
    <mergeCell ref="Q2613:Q2614"/>
    <mergeCell ref="R2613:R2614"/>
    <mergeCell ref="S2613:S2614"/>
    <mergeCell ref="T2613:T2614"/>
    <mergeCell ref="U2613:U2614"/>
    <mergeCell ref="Q2615:Q2616"/>
    <mergeCell ref="R2615:R2616"/>
    <mergeCell ref="S2615:S2616"/>
    <mergeCell ref="Q2603:Q2604"/>
    <mergeCell ref="R2603:R2604"/>
    <mergeCell ref="S2603:S2604"/>
    <mergeCell ref="T2603:T2604"/>
    <mergeCell ref="U2603:U2604"/>
    <mergeCell ref="Q2605:Q2606"/>
    <mergeCell ref="R2605:R2606"/>
    <mergeCell ref="S2605:S2606"/>
    <mergeCell ref="T2605:T2606"/>
    <mergeCell ref="U2605:U2606"/>
    <mergeCell ref="Q2607:Q2608"/>
    <mergeCell ref="R2607:R2608"/>
    <mergeCell ref="S2607:S2608"/>
    <mergeCell ref="T2607:T2608"/>
    <mergeCell ref="U2607:U2608"/>
    <mergeCell ref="Q2601:Q2602"/>
    <mergeCell ref="R2601:R2602"/>
    <mergeCell ref="S2601:S2602"/>
    <mergeCell ref="T2601:T2602"/>
    <mergeCell ref="C2601:C2602"/>
    <mergeCell ref="B2601:B2602"/>
    <mergeCell ref="A2601:A2602"/>
    <mergeCell ref="O2599:O2600"/>
    <mergeCell ref="H2599:H2600"/>
    <mergeCell ref="G2599:G2600"/>
    <mergeCell ref="F2599:F2600"/>
    <mergeCell ref="E2599:E2600"/>
    <mergeCell ref="C2599:C2600"/>
    <mergeCell ref="B2599:B2600"/>
    <mergeCell ref="A2599:A2600"/>
    <mergeCell ref="O2597:O2598"/>
    <mergeCell ref="H2597:H2598"/>
    <mergeCell ref="G2597:G2598"/>
    <mergeCell ref="F2597:F2598"/>
    <mergeCell ref="E2597:E2598"/>
    <mergeCell ref="C2597:C2598"/>
    <mergeCell ref="B2597:B2598"/>
    <mergeCell ref="A2597:A2598"/>
    <mergeCell ref="F2601:F2602"/>
    <mergeCell ref="H2601:H2602"/>
    <mergeCell ref="G2601:G2602"/>
    <mergeCell ref="E2601:E2602"/>
    <mergeCell ref="O2607:O2608"/>
    <mergeCell ref="H2607:H2608"/>
    <mergeCell ref="G2607:G2608"/>
    <mergeCell ref="F2607:F2608"/>
    <mergeCell ref="E2607:E2608"/>
    <mergeCell ref="C2607:C2608"/>
    <mergeCell ref="B2607:B2608"/>
    <mergeCell ref="A2607:A2608"/>
    <mergeCell ref="O2605:O2606"/>
    <mergeCell ref="H2605:H2606"/>
    <mergeCell ref="G2605:G2606"/>
    <mergeCell ref="F2605:F2606"/>
    <mergeCell ref="E2605:E2606"/>
    <mergeCell ref="C2605:C2606"/>
    <mergeCell ref="B2605:B2606"/>
    <mergeCell ref="A2605:A2606"/>
    <mergeCell ref="O2603:O2604"/>
    <mergeCell ref="H2603:H2604"/>
    <mergeCell ref="G2603:G2604"/>
    <mergeCell ref="F2603:F2604"/>
    <mergeCell ref="E2603:E2604"/>
    <mergeCell ref="C2603:C2604"/>
    <mergeCell ref="B2603:B2604"/>
    <mergeCell ref="A2603:A2604"/>
    <mergeCell ref="O2601:O2602"/>
    <mergeCell ref="F2589:F2590"/>
    <mergeCell ref="E2589:E2590"/>
    <mergeCell ref="C2589:C2590"/>
    <mergeCell ref="B2589:B2590"/>
    <mergeCell ref="A2589:A2590"/>
    <mergeCell ref="O2587:O2588"/>
    <mergeCell ref="H2587:H2588"/>
    <mergeCell ref="G2587:G2588"/>
    <mergeCell ref="F2587:F2588"/>
    <mergeCell ref="E2587:E2588"/>
    <mergeCell ref="C2587:C2588"/>
    <mergeCell ref="B2587:B2588"/>
    <mergeCell ref="A2587:A2588"/>
    <mergeCell ref="O2585:O2586"/>
    <mergeCell ref="H2585:H2586"/>
    <mergeCell ref="G2585:G2586"/>
    <mergeCell ref="F2585:F2586"/>
    <mergeCell ref="E2585:E2586"/>
    <mergeCell ref="C2585:C2586"/>
    <mergeCell ref="B2585:B2586"/>
    <mergeCell ref="A2585:A2586"/>
    <mergeCell ref="O2589:O2590"/>
    <mergeCell ref="H2589:H2590"/>
    <mergeCell ref="G2589:G2590"/>
    <mergeCell ref="O2595:O2596"/>
    <mergeCell ref="H2595:H2596"/>
    <mergeCell ref="G2595:G2596"/>
    <mergeCell ref="F2595:F2596"/>
    <mergeCell ref="E2595:E2596"/>
    <mergeCell ref="C2595:C2596"/>
    <mergeCell ref="B2595:B2596"/>
    <mergeCell ref="A2595:A2596"/>
    <mergeCell ref="O2593:O2594"/>
    <mergeCell ref="H2593:H2594"/>
    <mergeCell ref="G2593:G2594"/>
    <mergeCell ref="F2593:F2594"/>
    <mergeCell ref="E2593:E2594"/>
    <mergeCell ref="C2593:C2594"/>
    <mergeCell ref="B2593:B2594"/>
    <mergeCell ref="A2593:A2594"/>
    <mergeCell ref="G2577:G2578"/>
    <mergeCell ref="F2577:F2578"/>
    <mergeCell ref="E2577:E2578"/>
    <mergeCell ref="C2577:C2578"/>
    <mergeCell ref="B2577:B2578"/>
    <mergeCell ref="A2577:A2578"/>
    <mergeCell ref="O2575:O2576"/>
    <mergeCell ref="H2575:H2576"/>
    <mergeCell ref="G2575:G2576"/>
    <mergeCell ref="F2575:F2576"/>
    <mergeCell ref="E2575:E2576"/>
    <mergeCell ref="C2575:C2576"/>
    <mergeCell ref="B2575:B2576"/>
    <mergeCell ref="A2575:A2576"/>
    <mergeCell ref="O2573:O2574"/>
    <mergeCell ref="H2573:H2574"/>
    <mergeCell ref="G2573:G2574"/>
    <mergeCell ref="F2573:F2574"/>
    <mergeCell ref="E2573:E2574"/>
    <mergeCell ref="C2573:C2574"/>
    <mergeCell ref="B2573:B2574"/>
    <mergeCell ref="A2573:A2574"/>
    <mergeCell ref="O2583:O2584"/>
    <mergeCell ref="H2583:H2584"/>
    <mergeCell ref="G2583:G2584"/>
    <mergeCell ref="F2583:F2584"/>
    <mergeCell ref="E2583:E2584"/>
    <mergeCell ref="C2583:C2584"/>
    <mergeCell ref="B2583:B2584"/>
    <mergeCell ref="A2583:A2584"/>
    <mergeCell ref="O2581:O2582"/>
    <mergeCell ref="H2581:H2582"/>
    <mergeCell ref="G2581:G2582"/>
    <mergeCell ref="F2581:F2582"/>
    <mergeCell ref="E2581:E2582"/>
    <mergeCell ref="C2581:C2582"/>
    <mergeCell ref="B2581:B2582"/>
    <mergeCell ref="A2581:A2582"/>
    <mergeCell ref="O2579:O2580"/>
    <mergeCell ref="H2579:H2580"/>
    <mergeCell ref="G2579:G2580"/>
    <mergeCell ref="F2579:F2580"/>
    <mergeCell ref="E2579:E2580"/>
    <mergeCell ref="C2579:C2580"/>
    <mergeCell ref="B2579:B2580"/>
    <mergeCell ref="A2579:A2580"/>
    <mergeCell ref="O2565:O2566"/>
    <mergeCell ref="H2565:H2566"/>
    <mergeCell ref="G2565:G2566"/>
    <mergeCell ref="F2565:F2566"/>
    <mergeCell ref="E2565:E2566"/>
    <mergeCell ref="C2565:C2566"/>
    <mergeCell ref="B2565:B2566"/>
    <mergeCell ref="A2565:A2566"/>
    <mergeCell ref="O2563:O2564"/>
    <mergeCell ref="H2563:H2564"/>
    <mergeCell ref="G2563:G2564"/>
    <mergeCell ref="F2563:F2564"/>
    <mergeCell ref="E2563:E2564"/>
    <mergeCell ref="C2563:C2564"/>
    <mergeCell ref="B2563:B2564"/>
    <mergeCell ref="A2563:A2564"/>
    <mergeCell ref="O2561:O2562"/>
    <mergeCell ref="H2561:H2562"/>
    <mergeCell ref="G2561:G2562"/>
    <mergeCell ref="F2561:F2562"/>
    <mergeCell ref="E2561:E2562"/>
    <mergeCell ref="C2561:C2562"/>
    <mergeCell ref="B2561:B2562"/>
    <mergeCell ref="A2561:A2562"/>
    <mergeCell ref="D2555:D2556"/>
    <mergeCell ref="D2557:D2558"/>
    <mergeCell ref="D2559:D2560"/>
    <mergeCell ref="D2561:D2562"/>
    <mergeCell ref="D2563:D2564"/>
    <mergeCell ref="D2565:D2566"/>
    <mergeCell ref="O2591:O2592"/>
    <mergeCell ref="H2591:H2592"/>
    <mergeCell ref="G2591:G2592"/>
    <mergeCell ref="F2591:F2592"/>
    <mergeCell ref="E2591:E2592"/>
    <mergeCell ref="C2591:C2592"/>
    <mergeCell ref="B2591:B2592"/>
    <mergeCell ref="A2591:A2592"/>
    <mergeCell ref="O2571:O2572"/>
    <mergeCell ref="H2571:H2572"/>
    <mergeCell ref="G2571:G2572"/>
    <mergeCell ref="F2571:F2572"/>
    <mergeCell ref="E2571:E2572"/>
    <mergeCell ref="C2571:C2572"/>
    <mergeCell ref="B2571:B2572"/>
    <mergeCell ref="A2571:A2572"/>
    <mergeCell ref="O2569:O2570"/>
    <mergeCell ref="H2569:H2570"/>
    <mergeCell ref="G2569:G2570"/>
    <mergeCell ref="F2569:F2570"/>
    <mergeCell ref="E2569:E2570"/>
    <mergeCell ref="C2569:C2570"/>
    <mergeCell ref="B2569:B2570"/>
    <mergeCell ref="A2569:A2570"/>
    <mergeCell ref="O2567:O2568"/>
    <mergeCell ref="H2567:H2568"/>
    <mergeCell ref="G2567:G2568"/>
    <mergeCell ref="F2567:F2568"/>
    <mergeCell ref="E2567:E2568"/>
    <mergeCell ref="C2567:C2568"/>
    <mergeCell ref="B2567:B2568"/>
    <mergeCell ref="A2567:A2568"/>
    <mergeCell ref="O2577:O2578"/>
    <mergeCell ref="H2577:H2578"/>
    <mergeCell ref="O2553:O2554"/>
    <mergeCell ref="H2553:H2554"/>
    <mergeCell ref="G2553:G2554"/>
    <mergeCell ref="F2553:F2554"/>
    <mergeCell ref="E2553:E2554"/>
    <mergeCell ref="C2553:C2554"/>
    <mergeCell ref="B2553:B2554"/>
    <mergeCell ref="A2553:A2554"/>
    <mergeCell ref="O2551:O2552"/>
    <mergeCell ref="H2551:H2552"/>
    <mergeCell ref="G2551:G2552"/>
    <mergeCell ref="F2551:F2552"/>
    <mergeCell ref="E2551:E2552"/>
    <mergeCell ref="C2551:C2552"/>
    <mergeCell ref="B2551:B2552"/>
    <mergeCell ref="A2551:A2552"/>
    <mergeCell ref="O2549:O2550"/>
    <mergeCell ref="H2549:H2550"/>
    <mergeCell ref="G2549:G2550"/>
    <mergeCell ref="F2549:F2550"/>
    <mergeCell ref="E2549:E2550"/>
    <mergeCell ref="C2549:C2550"/>
    <mergeCell ref="B2549:B2550"/>
    <mergeCell ref="A2549:A2550"/>
    <mergeCell ref="D2543:D2544"/>
    <mergeCell ref="D2545:D2546"/>
    <mergeCell ref="D2547:D2548"/>
    <mergeCell ref="D2549:D2550"/>
    <mergeCell ref="D2551:D2552"/>
    <mergeCell ref="D2553:D2554"/>
    <mergeCell ref="O2559:O2560"/>
    <mergeCell ref="H2559:H2560"/>
    <mergeCell ref="G2559:G2560"/>
    <mergeCell ref="F2559:F2560"/>
    <mergeCell ref="E2559:E2560"/>
    <mergeCell ref="C2559:C2560"/>
    <mergeCell ref="B2559:B2560"/>
    <mergeCell ref="A2559:A2560"/>
    <mergeCell ref="O2557:O2558"/>
    <mergeCell ref="H2557:H2558"/>
    <mergeCell ref="G2557:G2558"/>
    <mergeCell ref="F2557:F2558"/>
    <mergeCell ref="E2557:E2558"/>
    <mergeCell ref="C2557:C2558"/>
    <mergeCell ref="B2557:B2558"/>
    <mergeCell ref="A2557:A2558"/>
    <mergeCell ref="O2555:O2556"/>
    <mergeCell ref="H2555:H2556"/>
    <mergeCell ref="G2555:G2556"/>
    <mergeCell ref="F2555:F2556"/>
    <mergeCell ref="E2555:E2556"/>
    <mergeCell ref="C2555:C2556"/>
    <mergeCell ref="B2555:B2556"/>
    <mergeCell ref="A2555:A2556"/>
    <mergeCell ref="O2541:O2542"/>
    <mergeCell ref="J2541:J2542"/>
    <mergeCell ref="I2541:I2542"/>
    <mergeCell ref="H2541:H2542"/>
    <mergeCell ref="G2541:G2542"/>
    <mergeCell ref="F2541:F2542"/>
    <mergeCell ref="E2541:E2542"/>
    <mergeCell ref="C2541:C2542"/>
    <mergeCell ref="B2541:B2542"/>
    <mergeCell ref="A2541:A2542"/>
    <mergeCell ref="O2539:O2540"/>
    <mergeCell ref="J2539:J2540"/>
    <mergeCell ref="I2539:I2540"/>
    <mergeCell ref="H2539:H2540"/>
    <mergeCell ref="G2539:G2540"/>
    <mergeCell ref="F2539:F2540"/>
    <mergeCell ref="E2539:E2540"/>
    <mergeCell ref="C2539:C2540"/>
    <mergeCell ref="B2539:B2540"/>
    <mergeCell ref="A2539:A2540"/>
    <mergeCell ref="D2535:D2536"/>
    <mergeCell ref="D2537:D2538"/>
    <mergeCell ref="D2539:D2540"/>
    <mergeCell ref="D2541:D2542"/>
    <mergeCell ref="O2547:O2548"/>
    <mergeCell ref="H2547:H2548"/>
    <mergeCell ref="G2547:G2548"/>
    <mergeCell ref="F2547:F2548"/>
    <mergeCell ref="E2547:E2548"/>
    <mergeCell ref="C2547:C2548"/>
    <mergeCell ref="B2547:B2548"/>
    <mergeCell ref="A2547:A2548"/>
    <mergeCell ref="O2545:O2546"/>
    <mergeCell ref="H2545:H2546"/>
    <mergeCell ref="G2545:G2546"/>
    <mergeCell ref="F2545:F2546"/>
    <mergeCell ref="E2545:E2546"/>
    <mergeCell ref="C2545:C2546"/>
    <mergeCell ref="B2545:B2546"/>
    <mergeCell ref="A2545:A2546"/>
    <mergeCell ref="O2543:O2544"/>
    <mergeCell ref="J2543:J2544"/>
    <mergeCell ref="I2543:I2544"/>
    <mergeCell ref="H2543:H2544"/>
    <mergeCell ref="G2543:G2544"/>
    <mergeCell ref="F2543:F2544"/>
    <mergeCell ref="E2543:E2544"/>
    <mergeCell ref="C2543:C2544"/>
    <mergeCell ref="B2543:B2544"/>
    <mergeCell ref="A2543:A2544"/>
    <mergeCell ref="O2533:O2534"/>
    <mergeCell ref="J2533:J2534"/>
    <mergeCell ref="I2533:I2534"/>
    <mergeCell ref="H2533:H2534"/>
    <mergeCell ref="G2533:G2534"/>
    <mergeCell ref="F2533:F2534"/>
    <mergeCell ref="E2533:E2534"/>
    <mergeCell ref="C2533:C2534"/>
    <mergeCell ref="B2533:B2534"/>
    <mergeCell ref="A2533:A2534"/>
    <mergeCell ref="O2531:O2532"/>
    <mergeCell ref="J2531:J2532"/>
    <mergeCell ref="I2531:I2532"/>
    <mergeCell ref="H2531:H2532"/>
    <mergeCell ref="G2531:G2532"/>
    <mergeCell ref="F2531:F2532"/>
    <mergeCell ref="E2531:E2532"/>
    <mergeCell ref="C2531:C2532"/>
    <mergeCell ref="B2531:B2532"/>
    <mergeCell ref="A2531:A2532"/>
    <mergeCell ref="O2537:O2538"/>
    <mergeCell ref="J2537:J2538"/>
    <mergeCell ref="I2537:I2538"/>
    <mergeCell ref="H2537:H2538"/>
    <mergeCell ref="G2537:G2538"/>
    <mergeCell ref="F2537:F2538"/>
    <mergeCell ref="E2537:E2538"/>
    <mergeCell ref="C2537:C2538"/>
    <mergeCell ref="B2537:B2538"/>
    <mergeCell ref="A2537:A2538"/>
    <mergeCell ref="O2535:O2536"/>
    <mergeCell ref="J2535:J2536"/>
    <mergeCell ref="I2535:I2536"/>
    <mergeCell ref="H2535:H2536"/>
    <mergeCell ref="G2535:G2536"/>
    <mergeCell ref="F2535:F2536"/>
    <mergeCell ref="E2535:E2536"/>
    <mergeCell ref="C2535:C2536"/>
    <mergeCell ref="B2535:B2536"/>
    <mergeCell ref="A2535:A2536"/>
    <mergeCell ref="O2525:O2526"/>
    <mergeCell ref="J2525:J2526"/>
    <mergeCell ref="I2525:I2526"/>
    <mergeCell ref="H2525:H2526"/>
    <mergeCell ref="G2525:G2526"/>
    <mergeCell ref="F2525:F2526"/>
    <mergeCell ref="E2525:E2526"/>
    <mergeCell ref="C2525:C2526"/>
    <mergeCell ref="B2525:B2526"/>
    <mergeCell ref="A2525:A2526"/>
    <mergeCell ref="O2523:O2524"/>
    <mergeCell ref="J2523:J2524"/>
    <mergeCell ref="I2523:I2524"/>
    <mergeCell ref="H2523:H2524"/>
    <mergeCell ref="G2523:G2524"/>
    <mergeCell ref="F2523:F2524"/>
    <mergeCell ref="E2523:E2524"/>
    <mergeCell ref="C2523:C2524"/>
    <mergeCell ref="B2523:B2524"/>
    <mergeCell ref="A2523:A2524"/>
    <mergeCell ref="O2529:O2530"/>
    <mergeCell ref="J2529:J2530"/>
    <mergeCell ref="I2529:I2530"/>
    <mergeCell ref="H2529:H2530"/>
    <mergeCell ref="G2529:G2530"/>
    <mergeCell ref="F2529:F2530"/>
    <mergeCell ref="E2529:E2530"/>
    <mergeCell ref="C2529:C2530"/>
    <mergeCell ref="B2529:B2530"/>
    <mergeCell ref="A2529:A2530"/>
    <mergeCell ref="O2527:O2528"/>
    <mergeCell ref="J2527:J2528"/>
    <mergeCell ref="I2527:I2528"/>
    <mergeCell ref="H2527:H2528"/>
    <mergeCell ref="G2527:G2528"/>
    <mergeCell ref="F2527:F2528"/>
    <mergeCell ref="E2527:E2528"/>
    <mergeCell ref="C2527:C2528"/>
    <mergeCell ref="B2527:B2528"/>
    <mergeCell ref="A2527:A2528"/>
    <mergeCell ref="O2517:O2518"/>
    <mergeCell ref="J2517:J2518"/>
    <mergeCell ref="I2517:I2518"/>
    <mergeCell ref="H2517:H2518"/>
    <mergeCell ref="G2517:G2518"/>
    <mergeCell ref="F2517:F2518"/>
    <mergeCell ref="E2517:E2518"/>
    <mergeCell ref="C2517:C2518"/>
    <mergeCell ref="B2517:B2518"/>
    <mergeCell ref="A2517:A2518"/>
    <mergeCell ref="O2515:O2516"/>
    <mergeCell ref="J2515:J2516"/>
    <mergeCell ref="I2515:I2516"/>
    <mergeCell ref="H2515:H2516"/>
    <mergeCell ref="G2515:G2516"/>
    <mergeCell ref="F2515:F2516"/>
    <mergeCell ref="E2515:E2516"/>
    <mergeCell ref="C2515:C2516"/>
    <mergeCell ref="B2515:B2516"/>
    <mergeCell ref="A2515:A2516"/>
    <mergeCell ref="O2521:O2522"/>
    <mergeCell ref="J2521:J2522"/>
    <mergeCell ref="I2521:I2522"/>
    <mergeCell ref="H2521:H2522"/>
    <mergeCell ref="G2521:G2522"/>
    <mergeCell ref="F2521:F2522"/>
    <mergeCell ref="E2521:E2522"/>
    <mergeCell ref="C2521:C2522"/>
    <mergeCell ref="B2521:B2522"/>
    <mergeCell ref="A2521:A2522"/>
    <mergeCell ref="O2519:O2520"/>
    <mergeCell ref="J2519:J2520"/>
    <mergeCell ref="I2519:I2520"/>
    <mergeCell ref="H2519:H2520"/>
    <mergeCell ref="G2519:G2520"/>
    <mergeCell ref="F2519:F2520"/>
    <mergeCell ref="E2519:E2520"/>
    <mergeCell ref="C2519:C2520"/>
    <mergeCell ref="B2519:B2520"/>
    <mergeCell ref="A2519:A2520"/>
    <mergeCell ref="O2509:O2510"/>
    <mergeCell ref="J2509:J2510"/>
    <mergeCell ref="I2509:I2510"/>
    <mergeCell ref="H2509:H2510"/>
    <mergeCell ref="G2509:G2510"/>
    <mergeCell ref="F2509:F2510"/>
    <mergeCell ref="E2509:E2510"/>
    <mergeCell ref="C2509:C2510"/>
    <mergeCell ref="B2509:B2510"/>
    <mergeCell ref="A2509:A2510"/>
    <mergeCell ref="O2507:O2508"/>
    <mergeCell ref="J2507:J2508"/>
    <mergeCell ref="I2507:I2508"/>
    <mergeCell ref="H2507:H2508"/>
    <mergeCell ref="G2507:G2508"/>
    <mergeCell ref="F2507:F2508"/>
    <mergeCell ref="E2507:E2508"/>
    <mergeCell ref="C2507:C2508"/>
    <mergeCell ref="B2507:B2508"/>
    <mergeCell ref="A2507:A2508"/>
    <mergeCell ref="O2513:O2514"/>
    <mergeCell ref="J2513:J2514"/>
    <mergeCell ref="I2513:I2514"/>
    <mergeCell ref="H2513:H2514"/>
    <mergeCell ref="G2513:G2514"/>
    <mergeCell ref="F2513:F2514"/>
    <mergeCell ref="E2513:E2514"/>
    <mergeCell ref="C2513:C2514"/>
    <mergeCell ref="B2513:B2514"/>
    <mergeCell ref="A2513:A2514"/>
    <mergeCell ref="O2511:O2512"/>
    <mergeCell ref="J2511:J2512"/>
    <mergeCell ref="I2511:I2512"/>
    <mergeCell ref="H2511:H2512"/>
    <mergeCell ref="G2511:G2512"/>
    <mergeCell ref="F2511:F2512"/>
    <mergeCell ref="E2511:E2512"/>
    <mergeCell ref="C2511:C2512"/>
    <mergeCell ref="B2511:B2512"/>
    <mergeCell ref="A2511:A2512"/>
    <mergeCell ref="O2501:O2502"/>
    <mergeCell ref="J2501:J2502"/>
    <mergeCell ref="I2501:I2502"/>
    <mergeCell ref="H2501:H2502"/>
    <mergeCell ref="G2501:G2502"/>
    <mergeCell ref="F2501:F2502"/>
    <mergeCell ref="E2501:E2502"/>
    <mergeCell ref="C2501:C2502"/>
    <mergeCell ref="B2501:B2502"/>
    <mergeCell ref="A2501:A2502"/>
    <mergeCell ref="O2499:O2500"/>
    <mergeCell ref="J2499:J2500"/>
    <mergeCell ref="I2499:I2500"/>
    <mergeCell ref="H2499:H2500"/>
    <mergeCell ref="G2499:G2500"/>
    <mergeCell ref="F2499:F2500"/>
    <mergeCell ref="E2499:E2500"/>
    <mergeCell ref="C2499:C2500"/>
    <mergeCell ref="B2499:B2500"/>
    <mergeCell ref="A2499:A2500"/>
    <mergeCell ref="O2505:O2506"/>
    <mergeCell ref="J2505:J2506"/>
    <mergeCell ref="I2505:I2506"/>
    <mergeCell ref="H2505:H2506"/>
    <mergeCell ref="G2505:G2506"/>
    <mergeCell ref="F2505:F2506"/>
    <mergeCell ref="E2505:E2506"/>
    <mergeCell ref="C2505:C2506"/>
    <mergeCell ref="B2505:B2506"/>
    <mergeCell ref="A2505:A2506"/>
    <mergeCell ref="O2503:O2504"/>
    <mergeCell ref="J2503:J2504"/>
    <mergeCell ref="I2503:I2504"/>
    <mergeCell ref="H2503:H2504"/>
    <mergeCell ref="G2503:G2504"/>
    <mergeCell ref="F2503:F2504"/>
    <mergeCell ref="E2503:E2504"/>
    <mergeCell ref="C2503:C2504"/>
    <mergeCell ref="B2503:B2504"/>
    <mergeCell ref="A2503:A2504"/>
    <mergeCell ref="O2493:O2494"/>
    <mergeCell ref="J2493:J2494"/>
    <mergeCell ref="I2493:I2494"/>
    <mergeCell ref="H2493:H2494"/>
    <mergeCell ref="G2493:G2494"/>
    <mergeCell ref="F2493:F2494"/>
    <mergeCell ref="E2493:E2494"/>
    <mergeCell ref="C2493:C2494"/>
    <mergeCell ref="B2493:B2494"/>
    <mergeCell ref="A2493:A2494"/>
    <mergeCell ref="O2491:O2492"/>
    <mergeCell ref="J2491:J2492"/>
    <mergeCell ref="I2491:I2492"/>
    <mergeCell ref="H2491:H2492"/>
    <mergeCell ref="G2491:G2492"/>
    <mergeCell ref="F2491:F2492"/>
    <mergeCell ref="E2491:E2492"/>
    <mergeCell ref="C2491:C2492"/>
    <mergeCell ref="B2491:B2492"/>
    <mergeCell ref="A2491:A2492"/>
    <mergeCell ref="O2497:O2498"/>
    <mergeCell ref="J2497:J2498"/>
    <mergeCell ref="I2497:I2498"/>
    <mergeCell ref="H2497:H2498"/>
    <mergeCell ref="G2497:G2498"/>
    <mergeCell ref="F2497:F2498"/>
    <mergeCell ref="E2497:E2498"/>
    <mergeCell ref="C2497:C2498"/>
    <mergeCell ref="B2497:B2498"/>
    <mergeCell ref="A2497:A2498"/>
    <mergeCell ref="O2495:O2496"/>
    <mergeCell ref="J2495:J2496"/>
    <mergeCell ref="I2495:I2496"/>
    <mergeCell ref="H2495:H2496"/>
    <mergeCell ref="G2495:G2496"/>
    <mergeCell ref="F2495:F2496"/>
    <mergeCell ref="E2495:E2496"/>
    <mergeCell ref="C2495:C2496"/>
    <mergeCell ref="B2495:B2496"/>
    <mergeCell ref="A2495:A2496"/>
    <mergeCell ref="F2475:F2476"/>
    <mergeCell ref="G2475:G2476"/>
    <mergeCell ref="H2475:H2476"/>
    <mergeCell ref="O2475:O2476"/>
    <mergeCell ref="F2339:F2340"/>
    <mergeCell ref="Q2475:Q2476"/>
    <mergeCell ref="R2475:R2476"/>
    <mergeCell ref="S2475:S2476"/>
    <mergeCell ref="T2475:T2476"/>
    <mergeCell ref="U2475:U2476"/>
    <mergeCell ref="W2475:W2476"/>
    <mergeCell ref="A2469:A2470"/>
    <mergeCell ref="B2469:B2470"/>
    <mergeCell ref="C2469:C2470"/>
    <mergeCell ref="E2469:E2470"/>
    <mergeCell ref="G2469:G2470"/>
    <mergeCell ref="H2469:H2470"/>
    <mergeCell ref="O2469:O2470"/>
    <mergeCell ref="O2489:O2490"/>
    <mergeCell ref="J2489:J2490"/>
    <mergeCell ref="I2489:I2490"/>
    <mergeCell ref="H2489:H2490"/>
    <mergeCell ref="G2489:G2490"/>
    <mergeCell ref="F2489:F2490"/>
    <mergeCell ref="E2489:E2490"/>
    <mergeCell ref="C2489:C2490"/>
    <mergeCell ref="B2489:B2490"/>
    <mergeCell ref="A2489:A2490"/>
    <mergeCell ref="O2487:O2488"/>
    <mergeCell ref="J2487:J2488"/>
    <mergeCell ref="I2487:I2488"/>
    <mergeCell ref="H2487:H2488"/>
    <mergeCell ref="G2487:G2488"/>
    <mergeCell ref="F2487:F2488"/>
    <mergeCell ref="E2487:E2488"/>
    <mergeCell ref="C2487:C2488"/>
    <mergeCell ref="B2487:B2488"/>
    <mergeCell ref="A2487:A2488"/>
    <mergeCell ref="Q2487:Q2488"/>
    <mergeCell ref="R2487:R2488"/>
    <mergeCell ref="S2487:S2488"/>
    <mergeCell ref="T2487:T2488"/>
    <mergeCell ref="U2487:U2488"/>
    <mergeCell ref="Q2489:Q2490"/>
    <mergeCell ref="R2489:R2490"/>
    <mergeCell ref="S2489:S2490"/>
    <mergeCell ref="T2489:T2490"/>
    <mergeCell ref="U2489:U2490"/>
    <mergeCell ref="F2471:F2472"/>
    <mergeCell ref="G2471:G2472"/>
    <mergeCell ref="H2471:H2472"/>
    <mergeCell ref="O2471:O2472"/>
    <mergeCell ref="Q2471:Q2472"/>
    <mergeCell ref="R2471:R2472"/>
    <mergeCell ref="S2471:S2472"/>
    <mergeCell ref="T2471:T2472"/>
    <mergeCell ref="U2471:U2472"/>
    <mergeCell ref="W2471:W2472"/>
    <mergeCell ref="A2465:A2466"/>
    <mergeCell ref="B2465:B2466"/>
    <mergeCell ref="C2465:C2466"/>
    <mergeCell ref="E2465:E2466"/>
    <mergeCell ref="O2485:O2486"/>
    <mergeCell ref="J2485:J2486"/>
    <mergeCell ref="I2485:I2486"/>
    <mergeCell ref="H2485:H2486"/>
    <mergeCell ref="G2485:G2486"/>
    <mergeCell ref="F2485:F2486"/>
    <mergeCell ref="E2485:E2486"/>
    <mergeCell ref="C2485:C2486"/>
    <mergeCell ref="B2485:B2486"/>
    <mergeCell ref="A2485:A2486"/>
    <mergeCell ref="O2483:O2484"/>
    <mergeCell ref="H2483:H2484"/>
    <mergeCell ref="G2483:G2484"/>
    <mergeCell ref="F2483:F2484"/>
    <mergeCell ref="E2483:E2484"/>
    <mergeCell ref="C2483:C2484"/>
    <mergeCell ref="B2483:B2484"/>
    <mergeCell ref="A2483:A2484"/>
    <mergeCell ref="A2481:A2482"/>
    <mergeCell ref="B2481:B2482"/>
    <mergeCell ref="C2481:C2482"/>
    <mergeCell ref="E2481:E2482"/>
    <mergeCell ref="F2481:F2482"/>
    <mergeCell ref="G2481:G2482"/>
    <mergeCell ref="H2481:H2482"/>
    <mergeCell ref="O2481:O2482"/>
    <mergeCell ref="Q2481:Q2482"/>
    <mergeCell ref="R2481:R2482"/>
    <mergeCell ref="S2481:S2482"/>
    <mergeCell ref="T2481:T2482"/>
    <mergeCell ref="U2481:U2482"/>
    <mergeCell ref="W2481:W2482"/>
    <mergeCell ref="Q2483:Q2484"/>
    <mergeCell ref="R2483:R2484"/>
    <mergeCell ref="S2483:S2484"/>
    <mergeCell ref="T2483:T2484"/>
    <mergeCell ref="U2483:U2484"/>
    <mergeCell ref="Q2485:Q2486"/>
    <mergeCell ref="R2485:R2486"/>
    <mergeCell ref="S2485:S2486"/>
    <mergeCell ref="T2485:T2486"/>
    <mergeCell ref="U2485:U2486"/>
    <mergeCell ref="A745:A746"/>
    <mergeCell ref="B745:B746"/>
    <mergeCell ref="C745:C746"/>
    <mergeCell ref="E745:E746"/>
    <mergeCell ref="F745:F746"/>
    <mergeCell ref="G745:G746"/>
    <mergeCell ref="H745:H746"/>
    <mergeCell ref="I745:I746"/>
    <mergeCell ref="J745:J746"/>
    <mergeCell ref="O745:O746"/>
    <mergeCell ref="Q745:Q746"/>
    <mergeCell ref="R745:R746"/>
    <mergeCell ref="S745:S746"/>
    <mergeCell ref="T745:T746"/>
    <mergeCell ref="U745:U746"/>
    <mergeCell ref="W745:W746"/>
    <mergeCell ref="A747:A748"/>
    <mergeCell ref="B747:B748"/>
    <mergeCell ref="C747:C748"/>
    <mergeCell ref="E747:E748"/>
    <mergeCell ref="F747:F748"/>
    <mergeCell ref="G747:G748"/>
    <mergeCell ref="H747:H748"/>
    <mergeCell ref="I747:I748"/>
    <mergeCell ref="J747:J748"/>
    <mergeCell ref="O747:O748"/>
    <mergeCell ref="Q747:Q748"/>
    <mergeCell ref="R747:R748"/>
    <mergeCell ref="S747:S748"/>
    <mergeCell ref="T747:T748"/>
    <mergeCell ref="U747:U748"/>
    <mergeCell ref="W747:W748"/>
    <mergeCell ref="A749:A750"/>
    <mergeCell ref="B749:B750"/>
    <mergeCell ref="C749:C750"/>
    <mergeCell ref="E749:E750"/>
    <mergeCell ref="F749:F750"/>
    <mergeCell ref="G749:G750"/>
    <mergeCell ref="H749:H750"/>
    <mergeCell ref="I749:I750"/>
    <mergeCell ref="J749:J750"/>
    <mergeCell ref="O749:O750"/>
    <mergeCell ref="Q749:Q750"/>
    <mergeCell ref="R749:R750"/>
    <mergeCell ref="S749:S750"/>
    <mergeCell ref="T749:T750"/>
    <mergeCell ref="U749:U750"/>
    <mergeCell ref="W749:W750"/>
    <mergeCell ref="D745:D746"/>
    <mergeCell ref="D747:D748"/>
    <mergeCell ref="D749:D750"/>
    <mergeCell ref="A751:A752"/>
    <mergeCell ref="B751:B752"/>
    <mergeCell ref="C751:C752"/>
    <mergeCell ref="E751:E752"/>
    <mergeCell ref="F751:F752"/>
    <mergeCell ref="G751:G752"/>
    <mergeCell ref="H751:H752"/>
    <mergeCell ref="I751:I752"/>
    <mergeCell ref="J751:J752"/>
    <mergeCell ref="O751:O752"/>
    <mergeCell ref="Q751:Q752"/>
    <mergeCell ref="R751:R752"/>
    <mergeCell ref="S751:S752"/>
    <mergeCell ref="T751:T752"/>
    <mergeCell ref="U751:U752"/>
    <mergeCell ref="W751:W752"/>
    <mergeCell ref="A753:A754"/>
    <mergeCell ref="B753:B754"/>
    <mergeCell ref="C753:C754"/>
    <mergeCell ref="E753:E754"/>
    <mergeCell ref="F753:F754"/>
    <mergeCell ref="G753:G754"/>
    <mergeCell ref="H753:H754"/>
    <mergeCell ref="I753:I754"/>
    <mergeCell ref="J753:J754"/>
    <mergeCell ref="O753:O754"/>
    <mergeCell ref="Q753:Q754"/>
    <mergeCell ref="R753:R754"/>
    <mergeCell ref="S753:S754"/>
    <mergeCell ref="T753:T754"/>
    <mergeCell ref="U753:U754"/>
    <mergeCell ref="W753:W754"/>
    <mergeCell ref="A755:A756"/>
    <mergeCell ref="B755:B756"/>
    <mergeCell ref="C755:C756"/>
    <mergeCell ref="E755:E756"/>
    <mergeCell ref="F755:F756"/>
    <mergeCell ref="G755:G756"/>
    <mergeCell ref="H755:H756"/>
    <mergeCell ref="I755:I756"/>
    <mergeCell ref="J755:J756"/>
    <mergeCell ref="O755:O756"/>
    <mergeCell ref="Q755:Q756"/>
    <mergeCell ref="R755:R756"/>
    <mergeCell ref="S755:S756"/>
    <mergeCell ref="T755:T756"/>
    <mergeCell ref="U755:U756"/>
    <mergeCell ref="W755:W756"/>
    <mergeCell ref="D751:D752"/>
    <mergeCell ref="D753:D754"/>
    <mergeCell ref="D755:D756"/>
    <mergeCell ref="P751:P752"/>
    <mergeCell ref="A757:A758"/>
    <mergeCell ref="B757:B758"/>
    <mergeCell ref="C757:C758"/>
    <mergeCell ref="E757:E758"/>
    <mergeCell ref="F757:F758"/>
    <mergeCell ref="G757:G758"/>
    <mergeCell ref="H757:H758"/>
    <mergeCell ref="I757:I758"/>
    <mergeCell ref="J757:J758"/>
    <mergeCell ref="O757:O758"/>
    <mergeCell ref="Q757:Q758"/>
    <mergeCell ref="R757:R758"/>
    <mergeCell ref="S757:S758"/>
    <mergeCell ref="T757:T758"/>
    <mergeCell ref="U757:U758"/>
    <mergeCell ref="W757:W758"/>
    <mergeCell ref="A759:A760"/>
    <mergeCell ref="B759:B760"/>
    <mergeCell ref="C759:C760"/>
    <mergeCell ref="E759:E760"/>
    <mergeCell ref="F759:F760"/>
    <mergeCell ref="G759:G760"/>
    <mergeCell ref="H759:H760"/>
    <mergeCell ref="I759:I760"/>
    <mergeCell ref="J759:J760"/>
    <mergeCell ref="O759:O760"/>
    <mergeCell ref="Q759:Q760"/>
    <mergeCell ref="R759:R760"/>
    <mergeCell ref="S759:S760"/>
    <mergeCell ref="T759:T760"/>
    <mergeCell ref="U759:U760"/>
    <mergeCell ref="W759:W760"/>
    <mergeCell ref="A761:A762"/>
    <mergeCell ref="B761:B762"/>
    <mergeCell ref="C761:C762"/>
    <mergeCell ref="E761:E762"/>
    <mergeCell ref="F761:F762"/>
    <mergeCell ref="G761:G762"/>
    <mergeCell ref="H761:H762"/>
    <mergeCell ref="I761:I762"/>
    <mergeCell ref="J761:J762"/>
    <mergeCell ref="O761:O762"/>
    <mergeCell ref="Q761:Q762"/>
    <mergeCell ref="R761:R762"/>
    <mergeCell ref="S761:S762"/>
    <mergeCell ref="T761:T762"/>
    <mergeCell ref="U761:U762"/>
    <mergeCell ref="W761:W762"/>
    <mergeCell ref="D757:D758"/>
    <mergeCell ref="D759:D760"/>
    <mergeCell ref="D761:D762"/>
    <mergeCell ref="P759:P760"/>
    <mergeCell ref="A763:A764"/>
    <mergeCell ref="B763:B764"/>
    <mergeCell ref="C763:C764"/>
    <mergeCell ref="E763:E764"/>
    <mergeCell ref="F763:F764"/>
    <mergeCell ref="G763:G764"/>
    <mergeCell ref="H763:H764"/>
    <mergeCell ref="I763:I764"/>
    <mergeCell ref="J763:J764"/>
    <mergeCell ref="O763:O764"/>
    <mergeCell ref="Q763:Q764"/>
    <mergeCell ref="R763:R764"/>
    <mergeCell ref="S763:S764"/>
    <mergeCell ref="T763:T764"/>
    <mergeCell ref="U763:U764"/>
    <mergeCell ref="W763:W764"/>
    <mergeCell ref="A765:A766"/>
    <mergeCell ref="B765:B766"/>
    <mergeCell ref="C765:C766"/>
    <mergeCell ref="E765:E766"/>
    <mergeCell ref="F765:F766"/>
    <mergeCell ref="G765:G766"/>
    <mergeCell ref="H765:H766"/>
    <mergeCell ref="I765:I766"/>
    <mergeCell ref="J765:J766"/>
    <mergeCell ref="O765:O766"/>
    <mergeCell ref="Q765:Q766"/>
    <mergeCell ref="R765:R766"/>
    <mergeCell ref="S765:S766"/>
    <mergeCell ref="T765:T766"/>
    <mergeCell ref="U765:U766"/>
    <mergeCell ref="W765:W766"/>
    <mergeCell ref="A767:A768"/>
    <mergeCell ref="B767:B768"/>
    <mergeCell ref="C767:C768"/>
    <mergeCell ref="E767:E768"/>
    <mergeCell ref="F767:F768"/>
    <mergeCell ref="G767:G768"/>
    <mergeCell ref="H767:H768"/>
    <mergeCell ref="I767:I768"/>
    <mergeCell ref="J767:J768"/>
    <mergeCell ref="O767:O768"/>
    <mergeCell ref="Q767:Q768"/>
    <mergeCell ref="R767:R768"/>
    <mergeCell ref="S767:S768"/>
    <mergeCell ref="T767:T768"/>
    <mergeCell ref="U767:U768"/>
    <mergeCell ref="D763:D764"/>
    <mergeCell ref="D765:D766"/>
    <mergeCell ref="D767:D768"/>
    <mergeCell ref="A769:A770"/>
    <mergeCell ref="B769:B770"/>
    <mergeCell ref="C769:C770"/>
    <mergeCell ref="E769:E770"/>
    <mergeCell ref="F769:F770"/>
    <mergeCell ref="G769:G770"/>
    <mergeCell ref="H769:H770"/>
    <mergeCell ref="I769:I770"/>
    <mergeCell ref="J769:J770"/>
    <mergeCell ref="O769:O770"/>
    <mergeCell ref="Q769:Q770"/>
    <mergeCell ref="R769:R770"/>
    <mergeCell ref="S769:S770"/>
    <mergeCell ref="T769:T770"/>
    <mergeCell ref="U769:U770"/>
    <mergeCell ref="W769:W770"/>
    <mergeCell ref="A771:A772"/>
    <mergeCell ref="B771:B772"/>
    <mergeCell ref="C771:C772"/>
    <mergeCell ref="E771:E772"/>
    <mergeCell ref="F771:F772"/>
    <mergeCell ref="G771:G772"/>
    <mergeCell ref="H771:H772"/>
    <mergeCell ref="I771:I772"/>
    <mergeCell ref="J771:J772"/>
    <mergeCell ref="O771:O772"/>
    <mergeCell ref="Q771:Q772"/>
    <mergeCell ref="R771:R772"/>
    <mergeCell ref="S771:S772"/>
    <mergeCell ref="T771:T772"/>
    <mergeCell ref="U771:U772"/>
    <mergeCell ref="W771:W772"/>
    <mergeCell ref="A773:A774"/>
    <mergeCell ref="B773:B774"/>
    <mergeCell ref="C773:C774"/>
    <mergeCell ref="E773:E774"/>
    <mergeCell ref="F773:F774"/>
    <mergeCell ref="G773:G774"/>
    <mergeCell ref="H773:H774"/>
    <mergeCell ref="I773:I774"/>
    <mergeCell ref="J773:J774"/>
    <mergeCell ref="O773:O774"/>
    <mergeCell ref="Q773:Q774"/>
    <mergeCell ref="R773:R774"/>
    <mergeCell ref="S773:S774"/>
    <mergeCell ref="T773:T774"/>
    <mergeCell ref="U773:U774"/>
    <mergeCell ref="W773:W774"/>
    <mergeCell ref="D769:D770"/>
    <mergeCell ref="D771:D772"/>
    <mergeCell ref="D773:D774"/>
    <mergeCell ref="P771:P772"/>
    <mergeCell ref="A775:A776"/>
    <mergeCell ref="B775:B776"/>
    <mergeCell ref="C775:C776"/>
    <mergeCell ref="E775:E776"/>
    <mergeCell ref="F775:F776"/>
    <mergeCell ref="G775:G776"/>
    <mergeCell ref="H775:H776"/>
    <mergeCell ref="I775:I776"/>
    <mergeCell ref="J775:J776"/>
    <mergeCell ref="O775:O776"/>
    <mergeCell ref="Q775:Q776"/>
    <mergeCell ref="R775:R776"/>
    <mergeCell ref="S775:S776"/>
    <mergeCell ref="T775:T776"/>
    <mergeCell ref="U775:U776"/>
    <mergeCell ref="W775:W776"/>
    <mergeCell ref="A777:A778"/>
    <mergeCell ref="B777:B778"/>
    <mergeCell ref="C777:C778"/>
    <mergeCell ref="E777:E778"/>
    <mergeCell ref="F777:F778"/>
    <mergeCell ref="G777:G778"/>
    <mergeCell ref="H777:H778"/>
    <mergeCell ref="I777:I778"/>
    <mergeCell ref="J777:J778"/>
    <mergeCell ref="O777:O778"/>
    <mergeCell ref="Q777:Q778"/>
    <mergeCell ref="R777:R778"/>
    <mergeCell ref="S777:S778"/>
    <mergeCell ref="T777:T778"/>
    <mergeCell ref="U777:U778"/>
    <mergeCell ref="W777:W778"/>
    <mergeCell ref="A779:A780"/>
    <mergeCell ref="B779:B780"/>
    <mergeCell ref="C779:C780"/>
    <mergeCell ref="E779:E780"/>
    <mergeCell ref="F779:F780"/>
    <mergeCell ref="G779:G780"/>
    <mergeCell ref="H779:H780"/>
    <mergeCell ref="I779:I780"/>
    <mergeCell ref="J779:J780"/>
    <mergeCell ref="O779:O780"/>
    <mergeCell ref="Q779:Q780"/>
    <mergeCell ref="R779:R780"/>
    <mergeCell ref="S779:S780"/>
    <mergeCell ref="T779:T780"/>
    <mergeCell ref="U779:U780"/>
    <mergeCell ref="W779:W780"/>
    <mergeCell ref="D775:D776"/>
    <mergeCell ref="D777:D778"/>
    <mergeCell ref="D779:D780"/>
    <mergeCell ref="A781:A782"/>
    <mergeCell ref="B781:B782"/>
    <mergeCell ref="C781:C782"/>
    <mergeCell ref="E781:E782"/>
    <mergeCell ref="F781:F782"/>
    <mergeCell ref="G781:G782"/>
    <mergeCell ref="H781:H782"/>
    <mergeCell ref="I781:I782"/>
    <mergeCell ref="J781:J782"/>
    <mergeCell ref="O781:O782"/>
    <mergeCell ref="Q781:Q782"/>
    <mergeCell ref="R781:R782"/>
    <mergeCell ref="S781:S782"/>
    <mergeCell ref="T781:T782"/>
    <mergeCell ref="U781:U782"/>
    <mergeCell ref="W781:W782"/>
    <mergeCell ref="A783:A784"/>
    <mergeCell ref="B783:B784"/>
    <mergeCell ref="C783:C784"/>
    <mergeCell ref="E783:E784"/>
    <mergeCell ref="F783:F784"/>
    <mergeCell ref="G783:G784"/>
    <mergeCell ref="H783:H784"/>
    <mergeCell ref="I783:I784"/>
    <mergeCell ref="J783:J784"/>
    <mergeCell ref="O783:O784"/>
    <mergeCell ref="Q783:Q784"/>
    <mergeCell ref="R783:R784"/>
    <mergeCell ref="S783:S784"/>
    <mergeCell ref="T783:T784"/>
    <mergeCell ref="U783:U784"/>
    <mergeCell ref="A785:A786"/>
    <mergeCell ref="B785:B786"/>
    <mergeCell ref="C785:C786"/>
    <mergeCell ref="E785:E786"/>
    <mergeCell ref="F785:F786"/>
    <mergeCell ref="G785:G786"/>
    <mergeCell ref="H785:H786"/>
    <mergeCell ref="I785:I786"/>
    <mergeCell ref="J785:J786"/>
    <mergeCell ref="O785:O786"/>
    <mergeCell ref="Q785:Q786"/>
    <mergeCell ref="R785:R786"/>
    <mergeCell ref="S785:S786"/>
    <mergeCell ref="T785:T786"/>
    <mergeCell ref="U785:U786"/>
    <mergeCell ref="W785:W786"/>
    <mergeCell ref="D781:D782"/>
    <mergeCell ref="D783:D784"/>
    <mergeCell ref="D785:D786"/>
    <mergeCell ref="A787:A788"/>
    <mergeCell ref="B787:B788"/>
    <mergeCell ref="C787:C788"/>
    <mergeCell ref="E787:E788"/>
    <mergeCell ref="F787:F788"/>
    <mergeCell ref="G787:G788"/>
    <mergeCell ref="H787:H788"/>
    <mergeCell ref="I787:I788"/>
    <mergeCell ref="J787:J788"/>
    <mergeCell ref="O787:O788"/>
    <mergeCell ref="Q787:Q788"/>
    <mergeCell ref="R787:R788"/>
    <mergeCell ref="S787:S788"/>
    <mergeCell ref="T787:T788"/>
    <mergeCell ref="U787:U788"/>
    <mergeCell ref="W787:W788"/>
    <mergeCell ref="A789:A790"/>
    <mergeCell ref="B789:B790"/>
    <mergeCell ref="C789:C790"/>
    <mergeCell ref="E789:E790"/>
    <mergeCell ref="F789:F790"/>
    <mergeCell ref="G789:G790"/>
    <mergeCell ref="H789:H790"/>
    <mergeCell ref="I789:I790"/>
    <mergeCell ref="J789:J790"/>
    <mergeCell ref="O789:O790"/>
    <mergeCell ref="Q789:Q790"/>
    <mergeCell ref="R789:R790"/>
    <mergeCell ref="S789:S790"/>
    <mergeCell ref="T789:T790"/>
    <mergeCell ref="U789:U790"/>
    <mergeCell ref="W789:W790"/>
    <mergeCell ref="A791:A792"/>
    <mergeCell ref="B791:B792"/>
    <mergeCell ref="C791:C792"/>
    <mergeCell ref="E791:E792"/>
    <mergeCell ref="F791:F792"/>
    <mergeCell ref="G791:G792"/>
    <mergeCell ref="H791:H792"/>
    <mergeCell ref="I791:I792"/>
    <mergeCell ref="J791:J792"/>
    <mergeCell ref="O791:O792"/>
    <mergeCell ref="Q791:Q792"/>
    <mergeCell ref="R791:R792"/>
    <mergeCell ref="S791:S792"/>
    <mergeCell ref="T791:T792"/>
    <mergeCell ref="U791:U792"/>
    <mergeCell ref="D787:D788"/>
    <mergeCell ref="D789:D790"/>
    <mergeCell ref="D791:D792"/>
    <mergeCell ref="P789:P790"/>
    <mergeCell ref="V789:V790"/>
    <mergeCell ref="V791:V792"/>
    <mergeCell ref="A793:A794"/>
    <mergeCell ref="B793:B794"/>
    <mergeCell ref="C793:C794"/>
    <mergeCell ref="E793:E794"/>
    <mergeCell ref="F793:F794"/>
    <mergeCell ref="G793:G794"/>
    <mergeCell ref="H793:H794"/>
    <mergeCell ref="I793:I794"/>
    <mergeCell ref="J793:J794"/>
    <mergeCell ref="O793:O794"/>
    <mergeCell ref="Q793:Q794"/>
    <mergeCell ref="R793:R794"/>
    <mergeCell ref="S793:S794"/>
    <mergeCell ref="T793:T794"/>
    <mergeCell ref="U793:U794"/>
    <mergeCell ref="W793:W794"/>
    <mergeCell ref="A795:A796"/>
    <mergeCell ref="B795:B796"/>
    <mergeCell ref="C795:C796"/>
    <mergeCell ref="E795:E796"/>
    <mergeCell ref="F795:F796"/>
    <mergeCell ref="G795:G796"/>
    <mergeCell ref="H795:H796"/>
    <mergeCell ref="I795:I796"/>
    <mergeCell ref="J795:J796"/>
    <mergeCell ref="O795:O796"/>
    <mergeCell ref="Q795:Q796"/>
    <mergeCell ref="R795:R796"/>
    <mergeCell ref="S795:S796"/>
    <mergeCell ref="T795:T796"/>
    <mergeCell ref="U795:U796"/>
    <mergeCell ref="W795:W796"/>
    <mergeCell ref="A797:A798"/>
    <mergeCell ref="B797:B798"/>
    <mergeCell ref="C797:C798"/>
    <mergeCell ref="E797:E798"/>
    <mergeCell ref="F797:F798"/>
    <mergeCell ref="G797:G798"/>
    <mergeCell ref="H797:H798"/>
    <mergeCell ref="I797:I798"/>
    <mergeCell ref="J797:J798"/>
    <mergeCell ref="O797:O798"/>
    <mergeCell ref="Q797:Q798"/>
    <mergeCell ref="R797:R798"/>
    <mergeCell ref="S797:S798"/>
    <mergeCell ref="T797:T798"/>
    <mergeCell ref="U797:U798"/>
    <mergeCell ref="W797:W798"/>
    <mergeCell ref="D793:D794"/>
    <mergeCell ref="D795:D796"/>
    <mergeCell ref="D797:D798"/>
    <mergeCell ref="P797:P798"/>
    <mergeCell ref="P793:P794"/>
    <mergeCell ref="P795:P796"/>
    <mergeCell ref="V793:V794"/>
    <mergeCell ref="V795:V796"/>
    <mergeCell ref="V797:V798"/>
    <mergeCell ref="A799:A800"/>
    <mergeCell ref="B799:B800"/>
    <mergeCell ref="C799:C800"/>
    <mergeCell ref="E799:E800"/>
    <mergeCell ref="F799:F800"/>
    <mergeCell ref="G799:G800"/>
    <mergeCell ref="H799:H800"/>
    <mergeCell ref="I799:I800"/>
    <mergeCell ref="J799:J800"/>
    <mergeCell ref="O799:O800"/>
    <mergeCell ref="Q799:Q800"/>
    <mergeCell ref="R799:R800"/>
    <mergeCell ref="S799:S800"/>
    <mergeCell ref="T799:T800"/>
    <mergeCell ref="U799:U800"/>
    <mergeCell ref="W799:W800"/>
    <mergeCell ref="A801:A802"/>
    <mergeCell ref="B801:B802"/>
    <mergeCell ref="C801:C802"/>
    <mergeCell ref="E801:E802"/>
    <mergeCell ref="F801:F802"/>
    <mergeCell ref="G801:G802"/>
    <mergeCell ref="H801:H802"/>
    <mergeCell ref="I801:I802"/>
    <mergeCell ref="J801:J802"/>
    <mergeCell ref="O801:O802"/>
    <mergeCell ref="Q801:Q802"/>
    <mergeCell ref="R801:R802"/>
    <mergeCell ref="S801:S802"/>
    <mergeCell ref="T801:T802"/>
    <mergeCell ref="U801:U802"/>
    <mergeCell ref="W801:W802"/>
    <mergeCell ref="A803:A804"/>
    <mergeCell ref="B803:B804"/>
    <mergeCell ref="C803:C804"/>
    <mergeCell ref="E803:E804"/>
    <mergeCell ref="F803:F804"/>
    <mergeCell ref="G803:G804"/>
    <mergeCell ref="H803:H804"/>
    <mergeCell ref="I803:I804"/>
    <mergeCell ref="J803:J804"/>
    <mergeCell ref="O803:O804"/>
    <mergeCell ref="Q803:Q804"/>
    <mergeCell ref="R803:R804"/>
    <mergeCell ref="S803:S804"/>
    <mergeCell ref="T803:T804"/>
    <mergeCell ref="U803:U804"/>
    <mergeCell ref="W803:W804"/>
    <mergeCell ref="D799:D800"/>
    <mergeCell ref="D801:D802"/>
    <mergeCell ref="D803:D804"/>
    <mergeCell ref="P801:P802"/>
    <mergeCell ref="P803:P804"/>
    <mergeCell ref="V799:V800"/>
    <mergeCell ref="V801:V802"/>
    <mergeCell ref="V803:V804"/>
    <mergeCell ref="A805:A806"/>
    <mergeCell ref="B805:B806"/>
    <mergeCell ref="C805:C806"/>
    <mergeCell ref="E805:E806"/>
    <mergeCell ref="F805:F806"/>
    <mergeCell ref="G805:G806"/>
    <mergeCell ref="H805:H806"/>
    <mergeCell ref="I805:I806"/>
    <mergeCell ref="J805:J806"/>
    <mergeCell ref="O805:O806"/>
    <mergeCell ref="Q805:Q806"/>
    <mergeCell ref="R805:R806"/>
    <mergeCell ref="S805:S806"/>
    <mergeCell ref="T805:T806"/>
    <mergeCell ref="U805:U806"/>
    <mergeCell ref="W805:W806"/>
    <mergeCell ref="A807:A808"/>
    <mergeCell ref="B807:B808"/>
    <mergeCell ref="C807:C808"/>
    <mergeCell ref="E807:E808"/>
    <mergeCell ref="F807:F808"/>
    <mergeCell ref="G807:G808"/>
    <mergeCell ref="H807:H808"/>
    <mergeCell ref="I807:I808"/>
    <mergeCell ref="J807:J808"/>
    <mergeCell ref="O807:O808"/>
    <mergeCell ref="Q807:Q808"/>
    <mergeCell ref="R807:R808"/>
    <mergeCell ref="S807:S808"/>
    <mergeCell ref="T807:T808"/>
    <mergeCell ref="U807:U808"/>
    <mergeCell ref="A809:A810"/>
    <mergeCell ref="B809:B810"/>
    <mergeCell ref="C809:C810"/>
    <mergeCell ref="E809:E810"/>
    <mergeCell ref="F809:F810"/>
    <mergeCell ref="G809:G810"/>
    <mergeCell ref="H809:H810"/>
    <mergeCell ref="I809:I810"/>
    <mergeCell ref="J809:J810"/>
    <mergeCell ref="O809:O810"/>
    <mergeCell ref="Q809:Q810"/>
    <mergeCell ref="R809:R810"/>
    <mergeCell ref="S809:S810"/>
    <mergeCell ref="T809:T810"/>
    <mergeCell ref="U809:U810"/>
    <mergeCell ref="W809:W810"/>
    <mergeCell ref="D805:D806"/>
    <mergeCell ref="D807:D808"/>
    <mergeCell ref="D809:D810"/>
    <mergeCell ref="V809:V810"/>
    <mergeCell ref="V805:V806"/>
    <mergeCell ref="V807:V808"/>
    <mergeCell ref="A811:A812"/>
    <mergeCell ref="B811:B812"/>
    <mergeCell ref="C811:C812"/>
    <mergeCell ref="E811:E812"/>
    <mergeCell ref="F811:F812"/>
    <mergeCell ref="G811:G812"/>
    <mergeCell ref="H811:H812"/>
    <mergeCell ref="I811:I812"/>
    <mergeCell ref="J811:J812"/>
    <mergeCell ref="O811:O812"/>
    <mergeCell ref="Q811:Q812"/>
    <mergeCell ref="R811:R812"/>
    <mergeCell ref="S811:S812"/>
    <mergeCell ref="T811:T812"/>
    <mergeCell ref="U811:U812"/>
    <mergeCell ref="W811:W812"/>
    <mergeCell ref="A813:A814"/>
    <mergeCell ref="B813:B814"/>
    <mergeCell ref="C813:C814"/>
    <mergeCell ref="E813:E814"/>
    <mergeCell ref="F813:F814"/>
    <mergeCell ref="G813:G814"/>
    <mergeCell ref="H813:H814"/>
    <mergeCell ref="I813:I814"/>
    <mergeCell ref="J813:J814"/>
    <mergeCell ref="O813:O814"/>
    <mergeCell ref="Q813:Q814"/>
    <mergeCell ref="R813:R814"/>
    <mergeCell ref="S813:S814"/>
    <mergeCell ref="T813:T814"/>
    <mergeCell ref="U813:U814"/>
    <mergeCell ref="A815:A816"/>
    <mergeCell ref="B815:B816"/>
    <mergeCell ref="C815:C816"/>
    <mergeCell ref="E815:E816"/>
    <mergeCell ref="F815:F816"/>
    <mergeCell ref="G815:G816"/>
    <mergeCell ref="H815:H816"/>
    <mergeCell ref="I815:I816"/>
    <mergeCell ref="J815:J816"/>
    <mergeCell ref="O815:O816"/>
    <mergeCell ref="Q815:Q816"/>
    <mergeCell ref="R815:R816"/>
    <mergeCell ref="S815:S816"/>
    <mergeCell ref="T815:T816"/>
    <mergeCell ref="U815:U816"/>
    <mergeCell ref="W815:W816"/>
    <mergeCell ref="D811:D812"/>
    <mergeCell ref="D813:D814"/>
    <mergeCell ref="D815:D816"/>
    <mergeCell ref="P813:P814"/>
    <mergeCell ref="V811:V812"/>
    <mergeCell ref="V813:V814"/>
    <mergeCell ref="V815:V816"/>
    <mergeCell ref="A817:A818"/>
    <mergeCell ref="B817:B818"/>
    <mergeCell ref="C817:C818"/>
    <mergeCell ref="E817:E818"/>
    <mergeCell ref="F817:F818"/>
    <mergeCell ref="G817:G818"/>
    <mergeCell ref="H817:H818"/>
    <mergeCell ref="I817:I818"/>
    <mergeCell ref="J817:J818"/>
    <mergeCell ref="O817:O818"/>
    <mergeCell ref="Q817:Q818"/>
    <mergeCell ref="R817:R818"/>
    <mergeCell ref="S817:S818"/>
    <mergeCell ref="T817:T818"/>
    <mergeCell ref="U817:U818"/>
    <mergeCell ref="W817:W818"/>
    <mergeCell ref="A819:A820"/>
    <mergeCell ref="B819:B820"/>
    <mergeCell ref="C819:C820"/>
    <mergeCell ref="E819:E820"/>
    <mergeCell ref="F819:F820"/>
    <mergeCell ref="G819:G820"/>
    <mergeCell ref="H819:H820"/>
    <mergeCell ref="I819:I820"/>
    <mergeCell ref="J819:J820"/>
    <mergeCell ref="O819:O820"/>
    <mergeCell ref="Q819:Q820"/>
    <mergeCell ref="R819:R820"/>
    <mergeCell ref="S819:S820"/>
    <mergeCell ref="T819:T820"/>
    <mergeCell ref="U819:U820"/>
    <mergeCell ref="W819:W820"/>
    <mergeCell ref="A821:A822"/>
    <mergeCell ref="B821:B822"/>
    <mergeCell ref="C821:C822"/>
    <mergeCell ref="E821:E822"/>
    <mergeCell ref="F821:F822"/>
    <mergeCell ref="G821:G822"/>
    <mergeCell ref="H821:H822"/>
    <mergeCell ref="I821:I822"/>
    <mergeCell ref="J821:J822"/>
    <mergeCell ref="O821:O822"/>
    <mergeCell ref="Q821:Q822"/>
    <mergeCell ref="R821:R822"/>
    <mergeCell ref="S821:S822"/>
    <mergeCell ref="T821:T822"/>
    <mergeCell ref="U821:U822"/>
    <mergeCell ref="D817:D818"/>
    <mergeCell ref="D819:D820"/>
    <mergeCell ref="D821:D822"/>
    <mergeCell ref="V817:V818"/>
    <mergeCell ref="V819:V820"/>
    <mergeCell ref="V821:V822"/>
    <mergeCell ref="A823:A824"/>
    <mergeCell ref="B823:B824"/>
    <mergeCell ref="C823:C824"/>
    <mergeCell ref="E823:E824"/>
    <mergeCell ref="F823:F824"/>
    <mergeCell ref="G823:G824"/>
    <mergeCell ref="H823:H824"/>
    <mergeCell ref="I823:I824"/>
    <mergeCell ref="J823:J824"/>
    <mergeCell ref="O823:O824"/>
    <mergeCell ref="Q823:Q824"/>
    <mergeCell ref="R823:R824"/>
    <mergeCell ref="S823:S824"/>
    <mergeCell ref="T823:T824"/>
    <mergeCell ref="U823:U824"/>
    <mergeCell ref="W823:W824"/>
    <mergeCell ref="A825:A826"/>
    <mergeCell ref="B825:B826"/>
    <mergeCell ref="C825:C826"/>
    <mergeCell ref="E825:E826"/>
    <mergeCell ref="F825:F826"/>
    <mergeCell ref="G825:G826"/>
    <mergeCell ref="H825:H826"/>
    <mergeCell ref="I825:I826"/>
    <mergeCell ref="J825:J826"/>
    <mergeCell ref="O825:O826"/>
    <mergeCell ref="Q825:Q826"/>
    <mergeCell ref="R825:R826"/>
    <mergeCell ref="S825:S826"/>
    <mergeCell ref="T825:T826"/>
    <mergeCell ref="U825:U826"/>
    <mergeCell ref="W825:W826"/>
    <mergeCell ref="A827:A828"/>
    <mergeCell ref="B827:B828"/>
    <mergeCell ref="C827:C828"/>
    <mergeCell ref="E827:E828"/>
    <mergeCell ref="F827:F828"/>
    <mergeCell ref="G827:G828"/>
    <mergeCell ref="H827:H828"/>
    <mergeCell ref="I827:I828"/>
    <mergeCell ref="J827:J828"/>
    <mergeCell ref="O827:O828"/>
    <mergeCell ref="Q827:Q828"/>
    <mergeCell ref="R827:R828"/>
    <mergeCell ref="S827:S828"/>
    <mergeCell ref="T827:T828"/>
    <mergeCell ref="U827:U828"/>
    <mergeCell ref="D823:D824"/>
    <mergeCell ref="D825:D826"/>
    <mergeCell ref="D827:D828"/>
    <mergeCell ref="P823:P824"/>
    <mergeCell ref="V823:V824"/>
    <mergeCell ref="V825:V826"/>
    <mergeCell ref="V827:V828"/>
    <mergeCell ref="R829:R830"/>
    <mergeCell ref="S829:S830"/>
    <mergeCell ref="T829:T830"/>
    <mergeCell ref="U829:U830"/>
    <mergeCell ref="A831:A832"/>
    <mergeCell ref="B831:B832"/>
    <mergeCell ref="C831:C832"/>
    <mergeCell ref="E831:E832"/>
    <mergeCell ref="F831:F832"/>
    <mergeCell ref="G831:G832"/>
    <mergeCell ref="H831:H832"/>
    <mergeCell ref="I831:I832"/>
    <mergeCell ref="J831:J832"/>
    <mergeCell ref="O831:O832"/>
    <mergeCell ref="Q831:Q832"/>
    <mergeCell ref="R831:R832"/>
    <mergeCell ref="S831:S832"/>
    <mergeCell ref="T831:T832"/>
    <mergeCell ref="U831:U832"/>
    <mergeCell ref="A833:A834"/>
    <mergeCell ref="B833:B834"/>
    <mergeCell ref="C833:C834"/>
    <mergeCell ref="E833:E834"/>
    <mergeCell ref="F833:F834"/>
    <mergeCell ref="G833:G834"/>
    <mergeCell ref="H833:H834"/>
    <mergeCell ref="I833:I834"/>
    <mergeCell ref="J833:J834"/>
    <mergeCell ref="O833:O834"/>
    <mergeCell ref="Q833:Q834"/>
    <mergeCell ref="R833:R834"/>
    <mergeCell ref="S833:S834"/>
    <mergeCell ref="T833:T834"/>
    <mergeCell ref="U833:U834"/>
    <mergeCell ref="D829:D830"/>
    <mergeCell ref="D831:D832"/>
    <mergeCell ref="D833:D834"/>
    <mergeCell ref="A829:A830"/>
    <mergeCell ref="B829:B830"/>
    <mergeCell ref="C829:C830"/>
    <mergeCell ref="E829:E830"/>
    <mergeCell ref="F829:F830"/>
    <mergeCell ref="G829:G830"/>
    <mergeCell ref="H829:H830"/>
    <mergeCell ref="I829:I830"/>
    <mergeCell ref="J829:J830"/>
    <mergeCell ref="O829:O830"/>
    <mergeCell ref="Q829:Q830"/>
    <mergeCell ref="A835:A836"/>
    <mergeCell ref="B835:B836"/>
    <mergeCell ref="C835:C836"/>
    <mergeCell ref="E835:E836"/>
    <mergeCell ref="F835:F836"/>
    <mergeCell ref="G835:G836"/>
    <mergeCell ref="H835:H836"/>
    <mergeCell ref="I835:I836"/>
    <mergeCell ref="J835:J836"/>
    <mergeCell ref="O835:O836"/>
    <mergeCell ref="Q835:Q836"/>
    <mergeCell ref="R835:R836"/>
    <mergeCell ref="S835:S836"/>
    <mergeCell ref="T835:T836"/>
    <mergeCell ref="U835:U836"/>
    <mergeCell ref="W835:W836"/>
    <mergeCell ref="A837:A838"/>
    <mergeCell ref="B837:B838"/>
    <mergeCell ref="C837:C838"/>
    <mergeCell ref="E837:E838"/>
    <mergeCell ref="F837:F838"/>
    <mergeCell ref="G837:G838"/>
    <mergeCell ref="H837:H838"/>
    <mergeCell ref="I837:I838"/>
    <mergeCell ref="J837:J838"/>
    <mergeCell ref="O837:O838"/>
    <mergeCell ref="Q837:Q838"/>
    <mergeCell ref="R837:R838"/>
    <mergeCell ref="S837:S838"/>
    <mergeCell ref="T837:T838"/>
    <mergeCell ref="U837:U838"/>
    <mergeCell ref="W837:W838"/>
    <mergeCell ref="A839:A840"/>
    <mergeCell ref="B839:B840"/>
    <mergeCell ref="C839:C840"/>
    <mergeCell ref="E839:E840"/>
    <mergeCell ref="F839:F840"/>
    <mergeCell ref="G839:G840"/>
    <mergeCell ref="H839:H840"/>
    <mergeCell ref="I839:I840"/>
    <mergeCell ref="J839:J840"/>
    <mergeCell ref="O839:O840"/>
    <mergeCell ref="Q839:Q840"/>
    <mergeCell ref="R839:R840"/>
    <mergeCell ref="S839:S840"/>
    <mergeCell ref="T839:T840"/>
    <mergeCell ref="U839:U840"/>
    <mergeCell ref="W839:W840"/>
    <mergeCell ref="D835:D836"/>
    <mergeCell ref="D837:D838"/>
    <mergeCell ref="D839:D840"/>
    <mergeCell ref="A841:A842"/>
    <mergeCell ref="B841:B842"/>
    <mergeCell ref="C841:C842"/>
    <mergeCell ref="E841:E842"/>
    <mergeCell ref="F841:F842"/>
    <mergeCell ref="G841:G842"/>
    <mergeCell ref="H841:H842"/>
    <mergeCell ref="I841:I842"/>
    <mergeCell ref="J841:J842"/>
    <mergeCell ref="O841:O842"/>
    <mergeCell ref="Q841:Q842"/>
    <mergeCell ref="R841:R842"/>
    <mergeCell ref="S841:S842"/>
    <mergeCell ref="T841:T842"/>
    <mergeCell ref="U841:U842"/>
    <mergeCell ref="W841:W842"/>
    <mergeCell ref="A843:A844"/>
    <mergeCell ref="B843:B844"/>
    <mergeCell ref="C843:C844"/>
    <mergeCell ref="E843:E844"/>
    <mergeCell ref="F843:F844"/>
    <mergeCell ref="G843:G844"/>
    <mergeCell ref="H843:H844"/>
    <mergeCell ref="I843:I844"/>
    <mergeCell ref="J843:J844"/>
    <mergeCell ref="O843:O844"/>
    <mergeCell ref="Q843:Q844"/>
    <mergeCell ref="R843:R844"/>
    <mergeCell ref="S843:S844"/>
    <mergeCell ref="T843:T844"/>
    <mergeCell ref="U843:U844"/>
    <mergeCell ref="W843:W844"/>
    <mergeCell ref="A845:A846"/>
    <mergeCell ref="B845:B846"/>
    <mergeCell ref="C845:C846"/>
    <mergeCell ref="E845:E846"/>
    <mergeCell ref="F845:F846"/>
    <mergeCell ref="G845:G846"/>
    <mergeCell ref="H845:H846"/>
    <mergeCell ref="I845:I846"/>
    <mergeCell ref="J845:J846"/>
    <mergeCell ref="O845:O846"/>
    <mergeCell ref="Q845:Q846"/>
    <mergeCell ref="R845:R846"/>
    <mergeCell ref="S845:S846"/>
    <mergeCell ref="T845:T846"/>
    <mergeCell ref="U845:U846"/>
    <mergeCell ref="D841:D842"/>
    <mergeCell ref="D843:D844"/>
    <mergeCell ref="D845:D846"/>
    <mergeCell ref="A847:A848"/>
    <mergeCell ref="B847:B848"/>
    <mergeCell ref="C847:C848"/>
    <mergeCell ref="E847:E848"/>
    <mergeCell ref="F847:F848"/>
    <mergeCell ref="G847:G848"/>
    <mergeCell ref="H847:H848"/>
    <mergeCell ref="I847:I848"/>
    <mergeCell ref="J847:J848"/>
    <mergeCell ref="O847:O848"/>
    <mergeCell ref="Q847:Q848"/>
    <mergeCell ref="R847:R848"/>
    <mergeCell ref="S847:S848"/>
    <mergeCell ref="T847:T848"/>
    <mergeCell ref="U847:U848"/>
    <mergeCell ref="W847:W848"/>
    <mergeCell ref="A849:A850"/>
    <mergeCell ref="B849:B850"/>
    <mergeCell ref="C849:C850"/>
    <mergeCell ref="E849:E850"/>
    <mergeCell ref="F849:F850"/>
    <mergeCell ref="G849:G850"/>
    <mergeCell ref="H849:H850"/>
    <mergeCell ref="I849:I850"/>
    <mergeCell ref="J849:J850"/>
    <mergeCell ref="O849:O850"/>
    <mergeCell ref="Q849:Q850"/>
    <mergeCell ref="R849:R850"/>
    <mergeCell ref="S849:S850"/>
    <mergeCell ref="T849:T850"/>
    <mergeCell ref="U849:U850"/>
    <mergeCell ref="W849:W850"/>
    <mergeCell ref="A851:A852"/>
    <mergeCell ref="B851:B852"/>
    <mergeCell ref="C851:C852"/>
    <mergeCell ref="E851:E852"/>
    <mergeCell ref="F851:F852"/>
    <mergeCell ref="G851:G852"/>
    <mergeCell ref="H851:H852"/>
    <mergeCell ref="I851:I852"/>
    <mergeCell ref="J851:J852"/>
    <mergeCell ref="O851:O852"/>
    <mergeCell ref="Q851:Q852"/>
    <mergeCell ref="R851:R852"/>
    <mergeCell ref="S851:S852"/>
    <mergeCell ref="T851:T852"/>
    <mergeCell ref="U851:U852"/>
    <mergeCell ref="W851:W852"/>
    <mergeCell ref="D847:D848"/>
    <mergeCell ref="D849:D850"/>
    <mergeCell ref="D851:D852"/>
    <mergeCell ref="A853:A854"/>
    <mergeCell ref="B853:B854"/>
    <mergeCell ref="C853:C854"/>
    <mergeCell ref="E853:E854"/>
    <mergeCell ref="F853:F854"/>
    <mergeCell ref="G853:G854"/>
    <mergeCell ref="H853:H854"/>
    <mergeCell ref="I853:I854"/>
    <mergeCell ref="J853:J854"/>
    <mergeCell ref="O853:O854"/>
    <mergeCell ref="Q853:Q854"/>
    <mergeCell ref="R853:R854"/>
    <mergeCell ref="S853:S854"/>
    <mergeCell ref="T853:T854"/>
    <mergeCell ref="U853:U854"/>
    <mergeCell ref="W853:W854"/>
    <mergeCell ref="A855:A856"/>
    <mergeCell ref="B855:B856"/>
    <mergeCell ref="C855:C856"/>
    <mergeCell ref="E855:E856"/>
    <mergeCell ref="F855:F856"/>
    <mergeCell ref="G855:G856"/>
    <mergeCell ref="H855:H856"/>
    <mergeCell ref="I855:I856"/>
    <mergeCell ref="J855:J856"/>
    <mergeCell ref="O855:O856"/>
    <mergeCell ref="Q855:Q856"/>
    <mergeCell ref="R855:R856"/>
    <mergeCell ref="S855:S856"/>
    <mergeCell ref="T855:T856"/>
    <mergeCell ref="U855:U856"/>
    <mergeCell ref="W855:W856"/>
    <mergeCell ref="A857:A858"/>
    <mergeCell ref="B857:B858"/>
    <mergeCell ref="C857:C858"/>
    <mergeCell ref="E857:E858"/>
    <mergeCell ref="F857:F858"/>
    <mergeCell ref="G857:G858"/>
    <mergeCell ref="H857:H858"/>
    <mergeCell ref="I857:I858"/>
    <mergeCell ref="J857:J858"/>
    <mergeCell ref="O857:O858"/>
    <mergeCell ref="Q857:Q858"/>
    <mergeCell ref="R857:R858"/>
    <mergeCell ref="S857:S858"/>
    <mergeCell ref="T857:T858"/>
    <mergeCell ref="U857:U858"/>
    <mergeCell ref="W857:W858"/>
    <mergeCell ref="D853:D854"/>
    <mergeCell ref="D855:D856"/>
    <mergeCell ref="D857:D858"/>
    <mergeCell ref="A859:A860"/>
    <mergeCell ref="B859:B860"/>
    <mergeCell ref="C859:C860"/>
    <mergeCell ref="E859:E860"/>
    <mergeCell ref="F859:F860"/>
    <mergeCell ref="G859:G860"/>
    <mergeCell ref="H859:H860"/>
    <mergeCell ref="I859:I860"/>
    <mergeCell ref="J859:J860"/>
    <mergeCell ref="O859:O860"/>
    <mergeCell ref="Q859:Q860"/>
    <mergeCell ref="R859:R860"/>
    <mergeCell ref="S859:S860"/>
    <mergeCell ref="T859:T860"/>
    <mergeCell ref="U859:U860"/>
    <mergeCell ref="W859:W860"/>
    <mergeCell ref="A861:A862"/>
    <mergeCell ref="B861:B862"/>
    <mergeCell ref="C861:C862"/>
    <mergeCell ref="E861:E862"/>
    <mergeCell ref="F861:F862"/>
    <mergeCell ref="G861:G862"/>
    <mergeCell ref="H861:H862"/>
    <mergeCell ref="I861:I862"/>
    <mergeCell ref="J861:J862"/>
    <mergeCell ref="O861:O862"/>
    <mergeCell ref="Q861:Q862"/>
    <mergeCell ref="R861:R862"/>
    <mergeCell ref="S861:S862"/>
    <mergeCell ref="T861:T862"/>
    <mergeCell ref="U861:U862"/>
    <mergeCell ref="W861:W862"/>
    <mergeCell ref="A863:A864"/>
    <mergeCell ref="B863:B864"/>
    <mergeCell ref="C863:C864"/>
    <mergeCell ref="E863:E864"/>
    <mergeCell ref="F863:F864"/>
    <mergeCell ref="G863:G864"/>
    <mergeCell ref="H863:H864"/>
    <mergeCell ref="I863:I864"/>
    <mergeCell ref="J863:J864"/>
    <mergeCell ref="O863:O864"/>
    <mergeCell ref="Q863:Q864"/>
    <mergeCell ref="R863:R864"/>
    <mergeCell ref="S863:S864"/>
    <mergeCell ref="T863:T864"/>
    <mergeCell ref="U863:U864"/>
    <mergeCell ref="W863:W864"/>
    <mergeCell ref="D859:D860"/>
    <mergeCell ref="D861:D862"/>
    <mergeCell ref="D863:D864"/>
    <mergeCell ref="A865:A866"/>
    <mergeCell ref="B865:B866"/>
    <mergeCell ref="C865:C866"/>
    <mergeCell ref="E865:E866"/>
    <mergeCell ref="F865:F866"/>
    <mergeCell ref="G865:G866"/>
    <mergeCell ref="H865:H866"/>
    <mergeCell ref="I865:I866"/>
    <mergeCell ref="J865:J866"/>
    <mergeCell ref="O865:O866"/>
    <mergeCell ref="Q865:Q866"/>
    <mergeCell ref="R865:R866"/>
    <mergeCell ref="S865:S866"/>
    <mergeCell ref="T865:T866"/>
    <mergeCell ref="U865:U866"/>
    <mergeCell ref="W865:W866"/>
    <mergeCell ref="A867:A868"/>
    <mergeCell ref="B867:B868"/>
    <mergeCell ref="C867:C868"/>
    <mergeCell ref="E867:E868"/>
    <mergeCell ref="F867:F868"/>
    <mergeCell ref="G867:G868"/>
    <mergeCell ref="H867:H868"/>
    <mergeCell ref="I867:I868"/>
    <mergeCell ref="J867:J868"/>
    <mergeCell ref="O867:O868"/>
    <mergeCell ref="Q867:Q868"/>
    <mergeCell ref="R867:R868"/>
    <mergeCell ref="S867:S868"/>
    <mergeCell ref="T867:T868"/>
    <mergeCell ref="U867:U868"/>
    <mergeCell ref="W867:W868"/>
    <mergeCell ref="A869:A870"/>
    <mergeCell ref="B869:B870"/>
    <mergeCell ref="C869:C870"/>
    <mergeCell ref="E869:E870"/>
    <mergeCell ref="F869:F870"/>
    <mergeCell ref="G869:G870"/>
    <mergeCell ref="H869:H870"/>
    <mergeCell ref="I869:I870"/>
    <mergeCell ref="J869:J870"/>
    <mergeCell ref="O869:O870"/>
    <mergeCell ref="Q869:Q870"/>
    <mergeCell ref="R869:R870"/>
    <mergeCell ref="S869:S870"/>
    <mergeCell ref="T869:T870"/>
    <mergeCell ref="U869:U870"/>
    <mergeCell ref="D865:D866"/>
    <mergeCell ref="D867:D868"/>
    <mergeCell ref="D869:D870"/>
    <mergeCell ref="A877:A878"/>
    <mergeCell ref="B877:B878"/>
    <mergeCell ref="C877:C878"/>
    <mergeCell ref="E877:E878"/>
    <mergeCell ref="F877:F878"/>
    <mergeCell ref="G877:G878"/>
    <mergeCell ref="H877:H878"/>
    <mergeCell ref="I877:I878"/>
    <mergeCell ref="J877:J878"/>
    <mergeCell ref="O877:O878"/>
    <mergeCell ref="Q877:Q878"/>
    <mergeCell ref="R877:R878"/>
    <mergeCell ref="S877:S878"/>
    <mergeCell ref="T877:T878"/>
    <mergeCell ref="U877:U878"/>
    <mergeCell ref="W877:W878"/>
    <mergeCell ref="A871:A872"/>
    <mergeCell ref="B871:B872"/>
    <mergeCell ref="C871:C872"/>
    <mergeCell ref="E871:E872"/>
    <mergeCell ref="F871:F872"/>
    <mergeCell ref="G871:G872"/>
    <mergeCell ref="H871:H872"/>
    <mergeCell ref="I871:I872"/>
    <mergeCell ref="J871:J872"/>
    <mergeCell ref="O871:O872"/>
    <mergeCell ref="Q871:Q872"/>
    <mergeCell ref="R871:R872"/>
    <mergeCell ref="S871:S872"/>
    <mergeCell ref="T871:T872"/>
    <mergeCell ref="U871:U872"/>
    <mergeCell ref="W871:W872"/>
    <mergeCell ref="A873:A874"/>
    <mergeCell ref="B873:B874"/>
    <mergeCell ref="C873:C874"/>
    <mergeCell ref="E873:E874"/>
    <mergeCell ref="F873:F874"/>
    <mergeCell ref="G873:G874"/>
    <mergeCell ref="H873:H874"/>
    <mergeCell ref="I873:I874"/>
    <mergeCell ref="J873:J874"/>
    <mergeCell ref="O873:O874"/>
    <mergeCell ref="Q873:Q874"/>
    <mergeCell ref="R873:R874"/>
    <mergeCell ref="S873:S874"/>
    <mergeCell ref="T873:T874"/>
    <mergeCell ref="U873:U874"/>
    <mergeCell ref="W873:W874"/>
    <mergeCell ref="A875:A876"/>
    <mergeCell ref="B875:B876"/>
    <mergeCell ref="C875:C876"/>
    <mergeCell ref="E875:E876"/>
    <mergeCell ref="F875:F876"/>
    <mergeCell ref="G875:G876"/>
    <mergeCell ref="H875:H876"/>
    <mergeCell ref="I875:I876"/>
    <mergeCell ref="J875:J876"/>
    <mergeCell ref="O875:O876"/>
    <mergeCell ref="Q875:Q876"/>
    <mergeCell ref="R875:R876"/>
    <mergeCell ref="S875:S876"/>
    <mergeCell ref="T875:T876"/>
    <mergeCell ref="U875:U876"/>
    <mergeCell ref="W875:W876"/>
    <mergeCell ref="A879:A880"/>
    <mergeCell ref="B879:B880"/>
    <mergeCell ref="C879:C880"/>
    <mergeCell ref="D879:D880"/>
    <mergeCell ref="E879:E880"/>
    <mergeCell ref="F879:F880"/>
    <mergeCell ref="G879:G880"/>
    <mergeCell ref="H879:H880"/>
    <mergeCell ref="I879:I880"/>
    <mergeCell ref="J879:J880"/>
    <mergeCell ref="O879:O880"/>
    <mergeCell ref="Q879:Q880"/>
    <mergeCell ref="R879:R880"/>
    <mergeCell ref="S879:S880"/>
    <mergeCell ref="T879:T880"/>
    <mergeCell ref="U879:U880"/>
    <mergeCell ref="W879:W880"/>
    <mergeCell ref="A2941:A2942"/>
    <mergeCell ref="B2941:B2942"/>
    <mergeCell ref="C2941:C2942"/>
    <mergeCell ref="D2941:D2942"/>
    <mergeCell ref="E2941:E2942"/>
    <mergeCell ref="F2941:F2942"/>
    <mergeCell ref="G2941:G2942"/>
    <mergeCell ref="H2941:H2942"/>
    <mergeCell ref="I2941:I2942"/>
    <mergeCell ref="J2941:J2942"/>
    <mergeCell ref="O2941:O2942"/>
    <mergeCell ref="Q2941:Q2942"/>
    <mergeCell ref="R2941:R2942"/>
    <mergeCell ref="S2941:S2942"/>
    <mergeCell ref="T2941:T2942"/>
    <mergeCell ref="U2941:U2942"/>
    <mergeCell ref="W2941:W2942"/>
    <mergeCell ref="A1015:A1016"/>
    <mergeCell ref="B1015:B1016"/>
    <mergeCell ref="C1015:C1016"/>
    <mergeCell ref="E1015:E1016"/>
    <mergeCell ref="F1015:F1016"/>
    <mergeCell ref="G1015:G1016"/>
    <mergeCell ref="H1015:H1016"/>
    <mergeCell ref="I1015:I1016"/>
    <mergeCell ref="J1015:J1016"/>
    <mergeCell ref="O1015:O1016"/>
    <mergeCell ref="Q1015:Q1016"/>
    <mergeCell ref="R1015:R1016"/>
    <mergeCell ref="S1015:S1016"/>
    <mergeCell ref="T1015:T1016"/>
    <mergeCell ref="U1015:U1016"/>
    <mergeCell ref="W1015:W1016"/>
    <mergeCell ref="A1017:A1018"/>
    <mergeCell ref="B1017:B1018"/>
    <mergeCell ref="C1017:C1018"/>
    <mergeCell ref="E1017:E1018"/>
    <mergeCell ref="F1017:F1018"/>
    <mergeCell ref="G1017:G1018"/>
    <mergeCell ref="H1017:H1018"/>
    <mergeCell ref="I1017:I1018"/>
    <mergeCell ref="J1017:J1018"/>
    <mergeCell ref="O1017:O1018"/>
    <mergeCell ref="Q1017:Q1018"/>
    <mergeCell ref="R1017:R1018"/>
    <mergeCell ref="S1017:S1018"/>
    <mergeCell ref="T1017:T1018"/>
    <mergeCell ref="D2953:D2954"/>
    <mergeCell ref="E2953:E2954"/>
    <mergeCell ref="F2953:F2954"/>
    <mergeCell ref="G2953:G2954"/>
    <mergeCell ref="H2953:H2954"/>
    <mergeCell ref="I2953:I2954"/>
    <mergeCell ref="J2953:J2954"/>
    <mergeCell ref="O2953:O2954"/>
    <mergeCell ref="Q2953:Q2954"/>
    <mergeCell ref="R2953:R2954"/>
    <mergeCell ref="S2953:S2954"/>
    <mergeCell ref="T2953:T2954"/>
    <mergeCell ref="U2953:U2954"/>
    <mergeCell ref="W2953:W2954"/>
    <mergeCell ref="F2943:F2944"/>
    <mergeCell ref="G2943:G2944"/>
    <mergeCell ref="H2943:H2944"/>
    <mergeCell ref="I2943:I2944"/>
    <mergeCell ref="J2943:J2944"/>
    <mergeCell ref="O2943:O2944"/>
    <mergeCell ref="Q2943:Q2944"/>
    <mergeCell ref="R2943:R2944"/>
    <mergeCell ref="S2943:S2944"/>
    <mergeCell ref="T2943:T2944"/>
    <mergeCell ref="U2943:U2944"/>
    <mergeCell ref="W2943:W2944"/>
    <mergeCell ref="A2945:A2946"/>
    <mergeCell ref="B2945:B2946"/>
    <mergeCell ref="C2945:C2946"/>
    <mergeCell ref="D2945:D2946"/>
    <mergeCell ref="E2945:E2946"/>
    <mergeCell ref="F2945:F2946"/>
    <mergeCell ref="G2945:G2946"/>
    <mergeCell ref="H2945:H2946"/>
    <mergeCell ref="I2945:I2946"/>
    <mergeCell ref="J2945:J2946"/>
    <mergeCell ref="O2945:O2946"/>
    <mergeCell ref="Q2945:Q2946"/>
    <mergeCell ref="R2945:R2946"/>
    <mergeCell ref="S2945:S2946"/>
    <mergeCell ref="T2945:T2946"/>
    <mergeCell ref="U2945:U2946"/>
    <mergeCell ref="W2945:W2946"/>
    <mergeCell ref="A2947:A2948"/>
    <mergeCell ref="B2947:B2948"/>
    <mergeCell ref="C2947:C2948"/>
    <mergeCell ref="D2947:D2948"/>
    <mergeCell ref="E2947:E2948"/>
    <mergeCell ref="F2947:F2948"/>
    <mergeCell ref="G2947:G2948"/>
    <mergeCell ref="H2947:H2948"/>
    <mergeCell ref="I2947:I2948"/>
    <mergeCell ref="J2947:J2948"/>
    <mergeCell ref="O2947:O2948"/>
    <mergeCell ref="Q2947:Q2948"/>
    <mergeCell ref="R2947:R2948"/>
    <mergeCell ref="S2947:S2948"/>
    <mergeCell ref="T2947:T2948"/>
    <mergeCell ref="U2947:U2948"/>
    <mergeCell ref="W2947:W2948"/>
    <mergeCell ref="A2943:A2944"/>
    <mergeCell ref="B2943:B2944"/>
    <mergeCell ref="C2943:C2944"/>
    <mergeCell ref="D2943:D2944"/>
    <mergeCell ref="B2957:B2958"/>
    <mergeCell ref="C2957:C2958"/>
    <mergeCell ref="D2957:D2958"/>
    <mergeCell ref="E2957:E2958"/>
    <mergeCell ref="F2957:F2958"/>
    <mergeCell ref="G2957:G2958"/>
    <mergeCell ref="H2957:H2958"/>
    <mergeCell ref="O2957:O2958"/>
    <mergeCell ref="Q2957:Q2958"/>
    <mergeCell ref="R2957:R2958"/>
    <mergeCell ref="S2957:S2958"/>
    <mergeCell ref="T2957:T2958"/>
    <mergeCell ref="U2957:U2958"/>
    <mergeCell ref="W2957:W2958"/>
    <mergeCell ref="A2959:A2960"/>
    <mergeCell ref="B2959:B2960"/>
    <mergeCell ref="C2959:C2960"/>
    <mergeCell ref="D2959:D2960"/>
    <mergeCell ref="E2959:E2960"/>
    <mergeCell ref="F2959:F2960"/>
    <mergeCell ref="G2959:G2960"/>
    <mergeCell ref="H2959:H2960"/>
    <mergeCell ref="O2959:O2960"/>
    <mergeCell ref="Q2959:Q2960"/>
    <mergeCell ref="R2959:R2960"/>
    <mergeCell ref="S2959:S2960"/>
    <mergeCell ref="F2949:F2950"/>
    <mergeCell ref="G2949:G2950"/>
    <mergeCell ref="H2949:H2950"/>
    <mergeCell ref="I2949:I2950"/>
    <mergeCell ref="J2949:J2950"/>
    <mergeCell ref="O2949:O2950"/>
    <mergeCell ref="Q2949:Q2950"/>
    <mergeCell ref="R2949:R2950"/>
    <mergeCell ref="S2949:S2950"/>
    <mergeCell ref="T2949:T2950"/>
    <mergeCell ref="U2949:U2950"/>
    <mergeCell ref="T2959:T2960"/>
    <mergeCell ref="U2959:U2960"/>
    <mergeCell ref="W2959:W2960"/>
    <mergeCell ref="I2959:I2960"/>
    <mergeCell ref="J2959:J2960"/>
    <mergeCell ref="I2957:I2958"/>
    <mergeCell ref="J2957:J2958"/>
    <mergeCell ref="A2951:A2952"/>
    <mergeCell ref="B2951:B2952"/>
    <mergeCell ref="C2951:C2952"/>
    <mergeCell ref="D2951:D2952"/>
    <mergeCell ref="E2951:E2952"/>
    <mergeCell ref="F2951:F2952"/>
    <mergeCell ref="G2951:G2952"/>
    <mergeCell ref="H2951:H2952"/>
    <mergeCell ref="I2951:I2952"/>
    <mergeCell ref="J2951:J2952"/>
    <mergeCell ref="O2951:O2952"/>
    <mergeCell ref="Q2951:Q2952"/>
    <mergeCell ref="R2951:R2952"/>
    <mergeCell ref="S2951:S2952"/>
    <mergeCell ref="T2951:T2952"/>
    <mergeCell ref="U2951:U2952"/>
    <mergeCell ref="W2951:W2952"/>
    <mergeCell ref="A2953:A2954"/>
    <mergeCell ref="B2953:B2954"/>
    <mergeCell ref="C2953:C2954"/>
    <mergeCell ref="F2969:F2970"/>
    <mergeCell ref="G2969:G2970"/>
    <mergeCell ref="H2969:H2970"/>
    <mergeCell ref="O2969:O2970"/>
    <mergeCell ref="Q2969:Q2970"/>
    <mergeCell ref="R2969:R2970"/>
    <mergeCell ref="S2969:S2970"/>
    <mergeCell ref="T2969:T2970"/>
    <mergeCell ref="U2969:U2970"/>
    <mergeCell ref="W2969:W2970"/>
    <mergeCell ref="A2971:A2972"/>
    <mergeCell ref="B2971:B2972"/>
    <mergeCell ref="C2971:C2972"/>
    <mergeCell ref="D2971:D2972"/>
    <mergeCell ref="E2971:E2972"/>
    <mergeCell ref="F2971:F2972"/>
    <mergeCell ref="G2971:G2972"/>
    <mergeCell ref="H2971:H2972"/>
    <mergeCell ref="O2971:O2972"/>
    <mergeCell ref="Q2971:Q2972"/>
    <mergeCell ref="R2971:R2972"/>
    <mergeCell ref="S2971:S2972"/>
    <mergeCell ref="T2971:T2972"/>
    <mergeCell ref="U2971:U2972"/>
    <mergeCell ref="W2971:W2972"/>
    <mergeCell ref="I2971:I2972"/>
    <mergeCell ref="J2971:J2972"/>
    <mergeCell ref="I2967:I2968"/>
    <mergeCell ref="J2967:J2968"/>
    <mergeCell ref="I2969:I2970"/>
    <mergeCell ref="J2969:J2970"/>
    <mergeCell ref="W2925:W2926"/>
    <mergeCell ref="W2931:W2932"/>
    <mergeCell ref="W2933:W2934"/>
    <mergeCell ref="W2937:W2938"/>
    <mergeCell ref="F2965:F2966"/>
    <mergeCell ref="G2965:G2966"/>
    <mergeCell ref="H2965:H2966"/>
    <mergeCell ref="O2965:O2966"/>
    <mergeCell ref="Q2965:Q2966"/>
    <mergeCell ref="R2965:R2966"/>
    <mergeCell ref="S2965:S2966"/>
    <mergeCell ref="T2965:T2966"/>
    <mergeCell ref="U2965:U2966"/>
    <mergeCell ref="W2965:W2966"/>
    <mergeCell ref="I2965:I2966"/>
    <mergeCell ref="J2965:J2966"/>
    <mergeCell ref="I2963:I2964"/>
    <mergeCell ref="J2963:J2964"/>
    <mergeCell ref="I2961:I2962"/>
    <mergeCell ref="J2961:J2962"/>
    <mergeCell ref="A2955:A2956"/>
    <mergeCell ref="B2955:B2956"/>
    <mergeCell ref="C2955:C2956"/>
    <mergeCell ref="D2955:D2956"/>
    <mergeCell ref="E2955:E2956"/>
    <mergeCell ref="F2955:F2956"/>
    <mergeCell ref="G2955:G2956"/>
    <mergeCell ref="H2955:H2956"/>
    <mergeCell ref="I2955:I2956"/>
    <mergeCell ref="J2955:J2956"/>
    <mergeCell ref="O2955:O2956"/>
    <mergeCell ref="Q2955:Q2956"/>
    <mergeCell ref="V2941:V2942"/>
    <mergeCell ref="W2537:W2538"/>
    <mergeCell ref="W2605:W2606"/>
    <mergeCell ref="W2541:W2542"/>
    <mergeCell ref="W2573:W2574"/>
    <mergeCell ref="W2509:W2510"/>
    <mergeCell ref="W2523:W2524"/>
    <mergeCell ref="W2559:W2560"/>
    <mergeCell ref="W2885:W2886"/>
    <mergeCell ref="W2503:W2504"/>
    <mergeCell ref="W2569:W2570"/>
    <mergeCell ref="A2967:A2968"/>
    <mergeCell ref="B2967:B2968"/>
    <mergeCell ref="C2967:C2968"/>
    <mergeCell ref="D2967:D2968"/>
    <mergeCell ref="E2967:E2968"/>
    <mergeCell ref="F2967:F2968"/>
    <mergeCell ref="G2967:G2968"/>
    <mergeCell ref="H2967:H2968"/>
    <mergeCell ref="O2967:O2968"/>
    <mergeCell ref="Q2967:Q2968"/>
    <mergeCell ref="R2967:R2968"/>
    <mergeCell ref="S2967:S2968"/>
    <mergeCell ref="T2967:T2968"/>
    <mergeCell ref="U2967:U2968"/>
    <mergeCell ref="W2967:W2968"/>
    <mergeCell ref="A2961:A2962"/>
    <mergeCell ref="B2961:B2962"/>
    <mergeCell ref="C2961:C2962"/>
    <mergeCell ref="D2961:D2962"/>
    <mergeCell ref="E2961:E2962"/>
    <mergeCell ref="F2961:F2962"/>
    <mergeCell ref="G2961:G2962"/>
    <mergeCell ref="H2961:H2962"/>
    <mergeCell ref="O2961:O2962"/>
    <mergeCell ref="Q2961:Q2962"/>
    <mergeCell ref="R2961:R2962"/>
    <mergeCell ref="S2961:S2962"/>
    <mergeCell ref="T2961:T2962"/>
    <mergeCell ref="U2961:U2962"/>
    <mergeCell ref="W2961:W2962"/>
    <mergeCell ref="A2963:A2964"/>
    <mergeCell ref="B2963:B2964"/>
    <mergeCell ref="C2963:C2964"/>
    <mergeCell ref="D2963:D2964"/>
    <mergeCell ref="E2963:E2964"/>
    <mergeCell ref="F2963:F2964"/>
    <mergeCell ref="G2963:G2964"/>
    <mergeCell ref="H2963:H2964"/>
    <mergeCell ref="O2963:O2964"/>
    <mergeCell ref="Q2963:Q2964"/>
    <mergeCell ref="R2963:R2964"/>
    <mergeCell ref="S2963:S2964"/>
    <mergeCell ref="T2963:T2964"/>
    <mergeCell ref="U2963:U2964"/>
    <mergeCell ref="A2965:A2966"/>
    <mergeCell ref="R2955:R2956"/>
    <mergeCell ref="S2955:S2956"/>
    <mergeCell ref="T2955:T2956"/>
    <mergeCell ref="U2955:U2956"/>
    <mergeCell ref="V2535:V2536"/>
    <mergeCell ref="A2957:A2958"/>
    <mergeCell ref="V2539:V2540"/>
    <mergeCell ref="V2541:V2542"/>
    <mergeCell ref="V2543:V2544"/>
    <mergeCell ref="S883:S884"/>
    <mergeCell ref="T883:T884"/>
    <mergeCell ref="U883:U884"/>
    <mergeCell ref="W883:W884"/>
    <mergeCell ref="W2547:W2548"/>
    <mergeCell ref="W2489:W2490"/>
    <mergeCell ref="W2491:W2492"/>
    <mergeCell ref="W2493:W2494"/>
    <mergeCell ref="W2513:W2514"/>
    <mergeCell ref="W2521:W2522"/>
    <mergeCell ref="W2531:W2532"/>
    <mergeCell ref="W2553:W2554"/>
    <mergeCell ref="W2555:W2556"/>
    <mergeCell ref="W2557:W2558"/>
    <mergeCell ref="W2589:W2590"/>
    <mergeCell ref="W2591:W2592"/>
    <mergeCell ref="W2593:W2594"/>
    <mergeCell ref="W2599:W2600"/>
    <mergeCell ref="W2875:W2876"/>
    <mergeCell ref="W2877:W2878"/>
    <mergeCell ref="W2887:W2888"/>
    <mergeCell ref="W2897:W2898"/>
    <mergeCell ref="W2899:W2900"/>
    <mergeCell ref="W2905:W2906"/>
    <mergeCell ref="W2911:W2912"/>
    <mergeCell ref="W2913:W2914"/>
    <mergeCell ref="W2919:W2920"/>
    <mergeCell ref="W2921:W2922"/>
    <mergeCell ref="U1017:U1018"/>
    <mergeCell ref="W1017:W1018"/>
    <mergeCell ref="W1447:W1448"/>
    <mergeCell ref="W1439:W1440"/>
    <mergeCell ref="W1169:W1170"/>
    <mergeCell ref="W1161:W1162"/>
    <mergeCell ref="U1821:U1822"/>
    <mergeCell ref="W1821:W1822"/>
    <mergeCell ref="W1665:W1666"/>
    <mergeCell ref="W1667:W1668"/>
    <mergeCell ref="W1669:W1670"/>
    <mergeCell ref="W1671:W1672"/>
    <mergeCell ref="W1673:W1674"/>
    <mergeCell ref="W1675:W1676"/>
    <mergeCell ref="W1677:W1678"/>
    <mergeCell ref="W1679:W1680"/>
    <mergeCell ref="W1681:W1682"/>
    <mergeCell ref="W1683:W1684"/>
    <mergeCell ref="W1685:W1686"/>
    <mergeCell ref="W1687:W1688"/>
    <mergeCell ref="W1689:W1690"/>
    <mergeCell ref="W1691:W1692"/>
    <mergeCell ref="T1429:T1430"/>
    <mergeCell ref="U1429:U1430"/>
    <mergeCell ref="W1385:W1386"/>
    <mergeCell ref="W1377:W1378"/>
    <mergeCell ref="W1369:W1370"/>
    <mergeCell ref="W1293:W1294"/>
    <mergeCell ref="W1295:W1296"/>
    <mergeCell ref="W1281:W1282"/>
    <mergeCell ref="V903:V904"/>
    <mergeCell ref="V905:V906"/>
    <mergeCell ref="V907:V908"/>
    <mergeCell ref="V909:V910"/>
    <mergeCell ref="V911:V912"/>
    <mergeCell ref="V913:V914"/>
    <mergeCell ref="A733:A734"/>
    <mergeCell ref="B733:B734"/>
    <mergeCell ref="C733:C734"/>
    <mergeCell ref="D733:D734"/>
    <mergeCell ref="E733:E734"/>
    <mergeCell ref="F733:F734"/>
    <mergeCell ref="G733:G734"/>
    <mergeCell ref="H733:H734"/>
    <mergeCell ref="I733:I734"/>
    <mergeCell ref="J733:J734"/>
    <mergeCell ref="O733:O734"/>
    <mergeCell ref="Q733:Q734"/>
    <mergeCell ref="R733:R734"/>
    <mergeCell ref="S733:S734"/>
    <mergeCell ref="T733:T734"/>
    <mergeCell ref="U733:U734"/>
    <mergeCell ref="W733:W734"/>
    <mergeCell ref="A735:A736"/>
    <mergeCell ref="B735:B736"/>
    <mergeCell ref="C735:C736"/>
    <mergeCell ref="D735:D736"/>
    <mergeCell ref="E735:E736"/>
    <mergeCell ref="F735:F736"/>
    <mergeCell ref="G735:G736"/>
    <mergeCell ref="H735:H736"/>
    <mergeCell ref="I735:I736"/>
    <mergeCell ref="J735:J736"/>
    <mergeCell ref="O735:O736"/>
    <mergeCell ref="Q735:Q736"/>
    <mergeCell ref="R735:R736"/>
    <mergeCell ref="S735:S736"/>
    <mergeCell ref="T735:T736"/>
    <mergeCell ref="U735:U736"/>
    <mergeCell ref="W735:W736"/>
    <mergeCell ref="A881:A882"/>
    <mergeCell ref="B881:B882"/>
    <mergeCell ref="C881:C882"/>
    <mergeCell ref="D881:D882"/>
    <mergeCell ref="E881:E882"/>
    <mergeCell ref="F881:F882"/>
    <mergeCell ref="G881:G882"/>
    <mergeCell ref="H881:H882"/>
    <mergeCell ref="I881:I882"/>
    <mergeCell ref="J881:J882"/>
    <mergeCell ref="O881:O882"/>
    <mergeCell ref="Q881:Q882"/>
    <mergeCell ref="R881:R882"/>
    <mergeCell ref="S881:S882"/>
    <mergeCell ref="T881:T882"/>
    <mergeCell ref="U881:U882"/>
    <mergeCell ref="W881:W882"/>
    <mergeCell ref="A883:A884"/>
    <mergeCell ref="B883:B884"/>
    <mergeCell ref="C883:C884"/>
    <mergeCell ref="D883:D884"/>
    <mergeCell ref="E883:E884"/>
    <mergeCell ref="F883:F884"/>
    <mergeCell ref="G883:G884"/>
    <mergeCell ref="H883:H884"/>
    <mergeCell ref="I883:I884"/>
    <mergeCell ref="J883:J884"/>
    <mergeCell ref="O883:O884"/>
    <mergeCell ref="Q883:Q884"/>
    <mergeCell ref="A737:A738"/>
    <mergeCell ref="B737:B738"/>
    <mergeCell ref="C737:C738"/>
    <mergeCell ref="D737:D738"/>
    <mergeCell ref="E737:E738"/>
    <mergeCell ref="F737:F738"/>
    <mergeCell ref="G737:G738"/>
    <mergeCell ref="H737:H738"/>
    <mergeCell ref="I737:I738"/>
    <mergeCell ref="J737:J738"/>
    <mergeCell ref="O737:O738"/>
    <mergeCell ref="Q737:Q738"/>
    <mergeCell ref="R737:R738"/>
    <mergeCell ref="S737:S738"/>
    <mergeCell ref="T737:T738"/>
    <mergeCell ref="U737:U738"/>
    <mergeCell ref="W737:W738"/>
    <mergeCell ref="A739:A740"/>
    <mergeCell ref="B739:B740"/>
    <mergeCell ref="C739:C740"/>
    <mergeCell ref="D739:D740"/>
    <mergeCell ref="E739:E740"/>
    <mergeCell ref="F739:F740"/>
    <mergeCell ref="G739:G740"/>
    <mergeCell ref="H739:H740"/>
    <mergeCell ref="I739:I740"/>
    <mergeCell ref="J739:J740"/>
    <mergeCell ref="O739:O740"/>
    <mergeCell ref="Q739:Q740"/>
    <mergeCell ref="R739:R740"/>
    <mergeCell ref="S739:S740"/>
    <mergeCell ref="T739:T740"/>
    <mergeCell ref="U739:U740"/>
    <mergeCell ref="W739:W740"/>
    <mergeCell ref="R883:R884"/>
    <mergeCell ref="A741:A742"/>
    <mergeCell ref="B741:B742"/>
    <mergeCell ref="C741:C742"/>
    <mergeCell ref="D741:D742"/>
    <mergeCell ref="E741:E742"/>
    <mergeCell ref="F741:F742"/>
    <mergeCell ref="G741:G742"/>
    <mergeCell ref="H741:H742"/>
    <mergeCell ref="I741:I742"/>
    <mergeCell ref="J741:J742"/>
    <mergeCell ref="O741:O742"/>
    <mergeCell ref="Q741:Q742"/>
    <mergeCell ref="R741:R742"/>
    <mergeCell ref="S741:S742"/>
    <mergeCell ref="T741:T742"/>
    <mergeCell ref="U741:U742"/>
    <mergeCell ref="W741:W742"/>
    <mergeCell ref="A743:A744"/>
    <mergeCell ref="B743:B744"/>
    <mergeCell ref="C743:C744"/>
    <mergeCell ref="D743:D744"/>
    <mergeCell ref="E743:E744"/>
    <mergeCell ref="F743:F744"/>
    <mergeCell ref="G743:G744"/>
    <mergeCell ref="H743:H744"/>
    <mergeCell ref="I743:I744"/>
    <mergeCell ref="J743:J744"/>
    <mergeCell ref="O743:O744"/>
    <mergeCell ref="Q743:Q744"/>
    <mergeCell ref="R743:R744"/>
    <mergeCell ref="S743:S744"/>
    <mergeCell ref="T743:T744"/>
    <mergeCell ref="U743:U744"/>
    <mergeCell ref="W743:W744"/>
    <mergeCell ref="P951:P952"/>
    <mergeCell ref="P961:P962"/>
    <mergeCell ref="P943:P944"/>
    <mergeCell ref="P941:P942"/>
    <mergeCell ref="P933:P934"/>
    <mergeCell ref="P929:P930"/>
    <mergeCell ref="P905:P906"/>
    <mergeCell ref="P897:P898"/>
    <mergeCell ref="P893:P894"/>
    <mergeCell ref="P889:P890"/>
    <mergeCell ref="A2979:A2980"/>
    <mergeCell ref="B2979:B2980"/>
    <mergeCell ref="C2979:C2980"/>
    <mergeCell ref="D2979:D2980"/>
    <mergeCell ref="E2979:E2980"/>
    <mergeCell ref="F2979:F2980"/>
    <mergeCell ref="G2979:G2980"/>
    <mergeCell ref="H2979:H2980"/>
    <mergeCell ref="I2979:I2980"/>
    <mergeCell ref="J2979:J2980"/>
    <mergeCell ref="O2979:O2980"/>
    <mergeCell ref="Q2979:Q2980"/>
    <mergeCell ref="R2979:R2980"/>
    <mergeCell ref="S2979:S2980"/>
    <mergeCell ref="T2979:T2980"/>
    <mergeCell ref="U2979:U2980"/>
    <mergeCell ref="W2979:W2980"/>
    <mergeCell ref="W675:W676"/>
    <mergeCell ref="W679:W680"/>
    <mergeCell ref="A2975:A2976"/>
    <mergeCell ref="B2975:B2976"/>
    <mergeCell ref="C2975:C2976"/>
    <mergeCell ref="D2975:D2976"/>
    <mergeCell ref="E2975:E2976"/>
    <mergeCell ref="F2975:F2976"/>
    <mergeCell ref="G2975:G2976"/>
    <mergeCell ref="H2975:H2976"/>
    <mergeCell ref="I2975:I2976"/>
    <mergeCell ref="J2975:J2976"/>
    <mergeCell ref="O2975:O2976"/>
    <mergeCell ref="Q2975:Q2976"/>
    <mergeCell ref="R2975:R2976"/>
    <mergeCell ref="S2975:S2976"/>
    <mergeCell ref="T2975:T2976"/>
    <mergeCell ref="U2975:U2976"/>
    <mergeCell ref="A2977:A2978"/>
    <mergeCell ref="B2977:B2978"/>
    <mergeCell ref="C2977:C2978"/>
    <mergeCell ref="D2977:D2978"/>
    <mergeCell ref="E2977:E2978"/>
    <mergeCell ref="F2977:F2978"/>
    <mergeCell ref="G2977:G2978"/>
    <mergeCell ref="H2977:H2978"/>
    <mergeCell ref="I2977:I2978"/>
    <mergeCell ref="J2977:J2978"/>
    <mergeCell ref="O2977:O2978"/>
    <mergeCell ref="Q2977:Q2978"/>
    <mergeCell ref="R2977:R2978"/>
    <mergeCell ref="S2977:S2978"/>
    <mergeCell ref="T2977:T2978"/>
    <mergeCell ref="U2977:U2978"/>
    <mergeCell ref="V677:V678"/>
    <mergeCell ref="V679:V680"/>
    <mergeCell ref="V681:V682"/>
    <mergeCell ref="V537:V538"/>
    <mergeCell ref="V539:V540"/>
    <mergeCell ref="V541:V542"/>
    <mergeCell ref="V543:V544"/>
    <mergeCell ref="V545:V546"/>
    <mergeCell ref="V547:V548"/>
    <mergeCell ref="V549:V550"/>
    <mergeCell ref="V551:V552"/>
    <mergeCell ref="V553:V554"/>
    <mergeCell ref="V555:V556"/>
    <mergeCell ref="V557:V558"/>
    <mergeCell ref="V559:V560"/>
    <mergeCell ref="V561:V562"/>
    <mergeCell ref="V563:V564"/>
    <mergeCell ref="V565:V566"/>
    <mergeCell ref="V567:V568"/>
    <mergeCell ref="V569:V570"/>
    <mergeCell ref="V571:V572"/>
    <mergeCell ref="V573:V574"/>
    <mergeCell ref="V575:V576"/>
    <mergeCell ref="V577:V578"/>
    <mergeCell ref="V579:V580"/>
    <mergeCell ref="V581:V582"/>
    <mergeCell ref="V583:V584"/>
    <mergeCell ref="V585:V586"/>
    <mergeCell ref="V587:V588"/>
    <mergeCell ref="V589:V590"/>
    <mergeCell ref="V593:V594"/>
    <mergeCell ref="V595:V596"/>
    <mergeCell ref="V597:V598"/>
    <mergeCell ref="V599:V600"/>
    <mergeCell ref="V601:V602"/>
    <mergeCell ref="V603:V604"/>
    <mergeCell ref="V723:V724"/>
    <mergeCell ref="V725:V726"/>
    <mergeCell ref="V727:V728"/>
    <mergeCell ref="V729:V730"/>
    <mergeCell ref="V731:V732"/>
    <mergeCell ref="V733:V734"/>
    <mergeCell ref="V735:V736"/>
    <mergeCell ref="V737:V738"/>
    <mergeCell ref="V739:V740"/>
    <mergeCell ref="V741:V742"/>
    <mergeCell ref="V743:V744"/>
    <mergeCell ref="V745:V746"/>
    <mergeCell ref="V747:V748"/>
    <mergeCell ref="V749:V750"/>
    <mergeCell ref="V751:V752"/>
    <mergeCell ref="V753:V754"/>
    <mergeCell ref="V755:V756"/>
    <mergeCell ref="V757:V758"/>
    <mergeCell ref="V759:V760"/>
    <mergeCell ref="V761:V762"/>
    <mergeCell ref="V763:V764"/>
    <mergeCell ref="V765:V766"/>
    <mergeCell ref="V767:V768"/>
    <mergeCell ref="V769:V770"/>
    <mergeCell ref="V771:V772"/>
    <mergeCell ref="V773:V774"/>
    <mergeCell ref="V775:V776"/>
    <mergeCell ref="V777:V778"/>
    <mergeCell ref="V779:V780"/>
    <mergeCell ref="V781:V782"/>
    <mergeCell ref="V783:V784"/>
    <mergeCell ref="V785:V786"/>
    <mergeCell ref="V787:V788"/>
    <mergeCell ref="V829:V830"/>
    <mergeCell ref="V831:V832"/>
    <mergeCell ref="V833:V834"/>
    <mergeCell ref="V835:V836"/>
    <mergeCell ref="V837:V838"/>
    <mergeCell ref="V839:V840"/>
    <mergeCell ref="V841:V842"/>
    <mergeCell ref="V843:V844"/>
    <mergeCell ref="V845:V846"/>
    <mergeCell ref="V847:V848"/>
    <mergeCell ref="V849:V850"/>
    <mergeCell ref="V851:V852"/>
    <mergeCell ref="V853:V854"/>
    <mergeCell ref="V855:V856"/>
    <mergeCell ref="V857:V858"/>
    <mergeCell ref="V859:V860"/>
    <mergeCell ref="V861:V862"/>
    <mergeCell ref="V863:V864"/>
    <mergeCell ref="V865:V866"/>
    <mergeCell ref="V867:V868"/>
    <mergeCell ref="V869:V870"/>
    <mergeCell ref="V871:V872"/>
    <mergeCell ref="V873:V874"/>
    <mergeCell ref="V875:V876"/>
    <mergeCell ref="V877:V878"/>
    <mergeCell ref="V879:V880"/>
    <mergeCell ref="V881:V882"/>
    <mergeCell ref="V883:V884"/>
    <mergeCell ref="V885:V886"/>
    <mergeCell ref="V887:V888"/>
    <mergeCell ref="V897:V898"/>
    <mergeCell ref="V899:V900"/>
    <mergeCell ref="V901:V902"/>
    <mergeCell ref="V915:V916"/>
    <mergeCell ref="V917:V918"/>
    <mergeCell ref="V919:V920"/>
    <mergeCell ref="V921:V922"/>
    <mergeCell ref="V923:V924"/>
    <mergeCell ref="V925:V926"/>
    <mergeCell ref="V927:V928"/>
    <mergeCell ref="V929:V930"/>
    <mergeCell ref="V931:V932"/>
    <mergeCell ref="V933:V934"/>
    <mergeCell ref="V935:V936"/>
    <mergeCell ref="V937:V938"/>
    <mergeCell ref="V939:V940"/>
    <mergeCell ref="V941:V942"/>
    <mergeCell ref="V943:V944"/>
    <mergeCell ref="V945:V946"/>
    <mergeCell ref="V947:V948"/>
    <mergeCell ref="V949:V950"/>
    <mergeCell ref="V951:V952"/>
    <mergeCell ref="V953:V954"/>
    <mergeCell ref="V955:V956"/>
    <mergeCell ref="V957:V958"/>
    <mergeCell ref="V959:V960"/>
    <mergeCell ref="V961:V962"/>
    <mergeCell ref="V987:V988"/>
    <mergeCell ref="V989:V990"/>
    <mergeCell ref="V991:V992"/>
    <mergeCell ref="V993:V994"/>
    <mergeCell ref="V995:V996"/>
    <mergeCell ref="V997:V998"/>
    <mergeCell ref="V999:V1000"/>
    <mergeCell ref="V1001:V1002"/>
    <mergeCell ref="V1003:V1004"/>
    <mergeCell ref="V1005:V1006"/>
    <mergeCell ref="V1007:V1008"/>
    <mergeCell ref="V1009:V1010"/>
    <mergeCell ref="V1011:V1012"/>
    <mergeCell ref="V1013:V1014"/>
    <mergeCell ref="V1015:V1016"/>
    <mergeCell ref="V1017:V1018"/>
    <mergeCell ref="V1019:V1020"/>
    <mergeCell ref="V1021:V1022"/>
    <mergeCell ref="V1023:V1024"/>
    <mergeCell ref="V1025:V1026"/>
    <mergeCell ref="V1027:V1028"/>
    <mergeCell ref="V1029:V1030"/>
    <mergeCell ref="V1031:V1032"/>
    <mergeCell ref="V1033:V1034"/>
    <mergeCell ref="V1035:V1036"/>
    <mergeCell ref="V1037:V1038"/>
    <mergeCell ref="V1039:V1040"/>
    <mergeCell ref="V1041:V1042"/>
    <mergeCell ref="V1043:V1044"/>
    <mergeCell ref="V1045:V1046"/>
    <mergeCell ref="V1047:V1048"/>
    <mergeCell ref="V1049:V1050"/>
    <mergeCell ref="V1051:V1052"/>
    <mergeCell ref="V1053:V1054"/>
    <mergeCell ref="V1055:V1056"/>
    <mergeCell ref="V1057:V1058"/>
    <mergeCell ref="V1059:V1060"/>
    <mergeCell ref="V1061:V1062"/>
    <mergeCell ref="V1063:V1064"/>
    <mergeCell ref="V1065:V1066"/>
    <mergeCell ref="V1067:V1068"/>
    <mergeCell ref="V1069:V1070"/>
    <mergeCell ref="V1071:V1072"/>
    <mergeCell ref="V1073:V1074"/>
    <mergeCell ref="V1075:V1076"/>
    <mergeCell ref="V1077:V1078"/>
    <mergeCell ref="V1079:V1080"/>
    <mergeCell ref="V1081:V1082"/>
    <mergeCell ref="V1083:V1084"/>
    <mergeCell ref="V1085:V1086"/>
    <mergeCell ref="V1087:V1088"/>
    <mergeCell ref="V1089:V1090"/>
    <mergeCell ref="V1091:V1092"/>
    <mergeCell ref="V1093:V1094"/>
    <mergeCell ref="V1095:V1096"/>
    <mergeCell ref="V1097:V1098"/>
    <mergeCell ref="V1099:V1100"/>
    <mergeCell ref="V1101:V1102"/>
    <mergeCell ref="V1103:V1104"/>
    <mergeCell ref="V1105:V1106"/>
    <mergeCell ref="V1107:V1108"/>
    <mergeCell ref="V1109:V1110"/>
    <mergeCell ref="V1111:V1112"/>
    <mergeCell ref="V1113:V1114"/>
    <mergeCell ref="V1115:V1116"/>
    <mergeCell ref="V1117:V1118"/>
    <mergeCell ref="V1155:V1156"/>
    <mergeCell ref="V1157:V1158"/>
    <mergeCell ref="V1159:V1160"/>
    <mergeCell ref="V1161:V1162"/>
    <mergeCell ref="V1163:V1164"/>
    <mergeCell ref="V1165:V1166"/>
    <mergeCell ref="V1167:V1168"/>
    <mergeCell ref="V1185:V1186"/>
    <mergeCell ref="V1187:V1188"/>
    <mergeCell ref="V1193:V1194"/>
    <mergeCell ref="V1195:V1196"/>
    <mergeCell ref="V1197:V1198"/>
    <mergeCell ref="V1199:V1200"/>
    <mergeCell ref="V1201:V1202"/>
    <mergeCell ref="V1203:V1204"/>
    <mergeCell ref="V1205:V1206"/>
    <mergeCell ref="V1207:V1208"/>
    <mergeCell ref="V1209:V1210"/>
    <mergeCell ref="V1211:V1212"/>
    <mergeCell ref="V1213:V1214"/>
    <mergeCell ref="V1215:V1216"/>
    <mergeCell ref="V1217:V1218"/>
    <mergeCell ref="V1219:V1220"/>
    <mergeCell ref="V1221:V1222"/>
    <mergeCell ref="V1223:V1224"/>
    <mergeCell ref="V1225:V1226"/>
    <mergeCell ref="V1227:V1228"/>
    <mergeCell ref="V1229:V1230"/>
    <mergeCell ref="V1231:V1232"/>
    <mergeCell ref="V1233:V1234"/>
    <mergeCell ref="V1235:V1236"/>
    <mergeCell ref="V1237:V1238"/>
    <mergeCell ref="V1239:V1240"/>
    <mergeCell ref="V1241:V1242"/>
    <mergeCell ref="V1243:V1244"/>
    <mergeCell ref="V1245:V1246"/>
    <mergeCell ref="V1247:V1248"/>
    <mergeCell ref="V1249:V1250"/>
    <mergeCell ref="V1255:V1256"/>
    <mergeCell ref="V1257:V1258"/>
    <mergeCell ref="V1259:V1260"/>
    <mergeCell ref="V1261:V1262"/>
    <mergeCell ref="V1267:V1268"/>
    <mergeCell ref="V1269:V1270"/>
    <mergeCell ref="V1271:V1272"/>
    <mergeCell ref="V1273:V1274"/>
    <mergeCell ref="V1275:V1276"/>
    <mergeCell ref="V1277:V1278"/>
    <mergeCell ref="V1279:V1280"/>
    <mergeCell ref="V1281:V1282"/>
    <mergeCell ref="V1283:V1284"/>
    <mergeCell ref="V1285:V1286"/>
    <mergeCell ref="V1287:V1288"/>
    <mergeCell ref="V1289:V1290"/>
    <mergeCell ref="V1291:V1292"/>
    <mergeCell ref="V1293:V1294"/>
    <mergeCell ref="V1295:V1296"/>
    <mergeCell ref="V1297:V1298"/>
    <mergeCell ref="V1299:V1300"/>
    <mergeCell ref="V1301:V1302"/>
    <mergeCell ref="V1303:V1304"/>
    <mergeCell ref="V1305:V1306"/>
    <mergeCell ref="V1307:V1308"/>
    <mergeCell ref="V1309:V1310"/>
    <mergeCell ref="V1311:V1312"/>
    <mergeCell ref="V1313:V1314"/>
    <mergeCell ref="V1315:V1316"/>
    <mergeCell ref="V1317:V1318"/>
    <mergeCell ref="V1319:V1320"/>
    <mergeCell ref="V1321:V1322"/>
    <mergeCell ref="V1323:V1324"/>
    <mergeCell ref="V1325:V1326"/>
    <mergeCell ref="V1327:V1328"/>
    <mergeCell ref="V1329:V1330"/>
    <mergeCell ref="V1331:V1332"/>
    <mergeCell ref="V1333:V1334"/>
    <mergeCell ref="V1335:V1336"/>
    <mergeCell ref="V1337:V1338"/>
    <mergeCell ref="V1339:V1340"/>
    <mergeCell ref="V1341:V1342"/>
    <mergeCell ref="V1343:V1344"/>
    <mergeCell ref="V1345:V1346"/>
    <mergeCell ref="V1347:V1348"/>
    <mergeCell ref="V1349:V1350"/>
    <mergeCell ref="V1351:V1352"/>
    <mergeCell ref="V1353:V1354"/>
    <mergeCell ref="V1355:V1356"/>
    <mergeCell ref="V1357:V1358"/>
    <mergeCell ref="V1359:V1360"/>
    <mergeCell ref="V1361:V1362"/>
    <mergeCell ref="V1363:V1364"/>
    <mergeCell ref="V1365:V1366"/>
    <mergeCell ref="V1367:V1368"/>
    <mergeCell ref="V1369:V1370"/>
    <mergeCell ref="V1371:V1372"/>
    <mergeCell ref="V1373:V1374"/>
    <mergeCell ref="V1375:V1376"/>
    <mergeCell ref="V1377:V1378"/>
    <mergeCell ref="V1379:V1380"/>
    <mergeCell ref="V1381:V1382"/>
    <mergeCell ref="V1383:V1384"/>
    <mergeCell ref="V1385:V1386"/>
    <mergeCell ref="V1405:V1406"/>
    <mergeCell ref="V1407:V1408"/>
    <mergeCell ref="V1409:V1410"/>
    <mergeCell ref="V1411:V1412"/>
    <mergeCell ref="V1413:V1414"/>
    <mergeCell ref="V1415:V1416"/>
    <mergeCell ref="V1421:V1422"/>
    <mergeCell ref="V1423:V1424"/>
    <mergeCell ref="V1425:V1426"/>
    <mergeCell ref="V1427:V1428"/>
    <mergeCell ref="V1429:V1430"/>
    <mergeCell ref="V1431:V1432"/>
    <mergeCell ref="V1433:V1434"/>
    <mergeCell ref="V1435:V1436"/>
    <mergeCell ref="V1437:V1438"/>
    <mergeCell ref="V1439:V1440"/>
    <mergeCell ref="V1441:V1442"/>
    <mergeCell ref="V1443:V1444"/>
    <mergeCell ref="V1445:V1446"/>
    <mergeCell ref="V1447:V1448"/>
    <mergeCell ref="V1449:V1450"/>
    <mergeCell ref="V1451:V1452"/>
    <mergeCell ref="V1453:V1454"/>
    <mergeCell ref="V1455:V1456"/>
    <mergeCell ref="V1457:V1458"/>
    <mergeCell ref="V1459:V1460"/>
    <mergeCell ref="V1461:V1462"/>
    <mergeCell ref="V1463:V1464"/>
    <mergeCell ref="V1465:V1466"/>
    <mergeCell ref="V1467:V1468"/>
    <mergeCell ref="V1469:V1470"/>
    <mergeCell ref="V1471:V1472"/>
    <mergeCell ref="V1473:V1474"/>
    <mergeCell ref="V1475:V1476"/>
    <mergeCell ref="V1477:V1478"/>
    <mergeCell ref="V1479:V1480"/>
    <mergeCell ref="V1481:V1482"/>
    <mergeCell ref="V1483:V1484"/>
    <mergeCell ref="V1485:V1486"/>
    <mergeCell ref="V1489:V1490"/>
    <mergeCell ref="V1491:V1492"/>
    <mergeCell ref="V1493:V1494"/>
    <mergeCell ref="V1495:V1496"/>
    <mergeCell ref="V1497:V1498"/>
    <mergeCell ref="V1499:V1500"/>
    <mergeCell ref="V1501:V1502"/>
    <mergeCell ref="V1503:V1504"/>
    <mergeCell ref="V1505:V1506"/>
    <mergeCell ref="V1507:V1508"/>
    <mergeCell ref="V1509:V1510"/>
    <mergeCell ref="V1511:V1512"/>
    <mergeCell ref="V1513:V1514"/>
    <mergeCell ref="V1515:V1516"/>
    <mergeCell ref="V1517:V1518"/>
    <mergeCell ref="V1519:V1520"/>
    <mergeCell ref="V1521:V1522"/>
    <mergeCell ref="V1523:V1524"/>
    <mergeCell ref="V1525:V1526"/>
    <mergeCell ref="V1527:V1528"/>
    <mergeCell ref="V1529:V1530"/>
    <mergeCell ref="V1531:V1532"/>
    <mergeCell ref="V1533:V1534"/>
    <mergeCell ref="V1535:V1536"/>
    <mergeCell ref="V1537:V1538"/>
    <mergeCell ref="V1555:V1556"/>
    <mergeCell ref="V1557:V1558"/>
    <mergeCell ref="V1559:V1560"/>
    <mergeCell ref="V1561:V1562"/>
    <mergeCell ref="V1563:V1564"/>
    <mergeCell ref="V1565:V1566"/>
    <mergeCell ref="V1567:V1568"/>
    <mergeCell ref="V1569:V1570"/>
    <mergeCell ref="V1571:V1572"/>
    <mergeCell ref="V1573:V1574"/>
    <mergeCell ref="V1575:V1576"/>
    <mergeCell ref="V1577:V1578"/>
    <mergeCell ref="V1579:V1580"/>
    <mergeCell ref="V1581:V1582"/>
    <mergeCell ref="V1583:V1584"/>
    <mergeCell ref="V1585:V1586"/>
    <mergeCell ref="V1587:V1588"/>
    <mergeCell ref="V1589:V1590"/>
    <mergeCell ref="V1591:V1592"/>
    <mergeCell ref="V1593:V1594"/>
    <mergeCell ref="V1595:V1596"/>
    <mergeCell ref="V1597:V1598"/>
    <mergeCell ref="V1599:V1600"/>
    <mergeCell ref="V1601:V1602"/>
    <mergeCell ref="V1603:V1604"/>
    <mergeCell ref="V1605:V1606"/>
    <mergeCell ref="V1607:V1608"/>
    <mergeCell ref="V1609:V1610"/>
    <mergeCell ref="V1611:V1612"/>
    <mergeCell ref="V1613:V1614"/>
    <mergeCell ref="V1615:V1616"/>
    <mergeCell ref="V1617:V1618"/>
    <mergeCell ref="V1619:V1620"/>
    <mergeCell ref="V1649:V1650"/>
    <mergeCell ref="V1651:V1652"/>
    <mergeCell ref="V1653:V1654"/>
    <mergeCell ref="V1655:V1656"/>
    <mergeCell ref="V1657:V1658"/>
    <mergeCell ref="V1659:V1660"/>
    <mergeCell ref="V1661:V1662"/>
    <mergeCell ref="V1663:V1664"/>
    <mergeCell ref="V1665:V1666"/>
    <mergeCell ref="V1667:V1668"/>
    <mergeCell ref="V1669:V1670"/>
    <mergeCell ref="V1671:V1672"/>
    <mergeCell ref="V1673:V1674"/>
    <mergeCell ref="V1675:V1676"/>
    <mergeCell ref="V1677:V1678"/>
    <mergeCell ref="V1679:V1680"/>
    <mergeCell ref="V1681:V1682"/>
    <mergeCell ref="V1683:V1684"/>
    <mergeCell ref="V1685:V1686"/>
    <mergeCell ref="V1687:V1688"/>
    <mergeCell ref="V1689:V1690"/>
    <mergeCell ref="V1691:V1692"/>
    <mergeCell ref="V1693:V1694"/>
    <mergeCell ref="V1695:V1696"/>
    <mergeCell ref="V1697:V1698"/>
    <mergeCell ref="V1699:V1700"/>
    <mergeCell ref="V1701:V1702"/>
    <mergeCell ref="V1703:V1704"/>
    <mergeCell ref="V1705:V1706"/>
    <mergeCell ref="V1707:V1708"/>
    <mergeCell ref="V1709:V1710"/>
    <mergeCell ref="V1711:V1712"/>
    <mergeCell ref="V1713:V1714"/>
    <mergeCell ref="V1715:V1716"/>
    <mergeCell ref="V1717:V1718"/>
    <mergeCell ref="V1719:V1720"/>
    <mergeCell ref="V1721:V1722"/>
    <mergeCell ref="V1723:V1724"/>
    <mergeCell ref="V1725:V1726"/>
    <mergeCell ref="V1727:V1728"/>
    <mergeCell ref="V1729:V1730"/>
    <mergeCell ref="V1733:V1734"/>
    <mergeCell ref="V1735:V1736"/>
    <mergeCell ref="V1737:V1738"/>
    <mergeCell ref="V1739:V1740"/>
    <mergeCell ref="V1741:V1742"/>
    <mergeCell ref="V1743:V1744"/>
    <mergeCell ref="V1745:V1746"/>
    <mergeCell ref="V1747:V1748"/>
    <mergeCell ref="V1749:V1750"/>
    <mergeCell ref="V1751:V1752"/>
    <mergeCell ref="V1827:V1828"/>
    <mergeCell ref="V1829:V1830"/>
    <mergeCell ref="V1831:V1832"/>
    <mergeCell ref="V1833:V1834"/>
    <mergeCell ref="V1835:V1836"/>
    <mergeCell ref="V1837:V1838"/>
    <mergeCell ref="V1839:V1840"/>
    <mergeCell ref="V1841:V1842"/>
    <mergeCell ref="V1843:V1844"/>
    <mergeCell ref="V1845:V1846"/>
    <mergeCell ref="V1847:V1848"/>
    <mergeCell ref="V1849:V1850"/>
    <mergeCell ref="V1851:V1852"/>
    <mergeCell ref="V1853:V1854"/>
    <mergeCell ref="V1811:V1812"/>
    <mergeCell ref="V1813:V1814"/>
    <mergeCell ref="V1815:V1816"/>
    <mergeCell ref="V1803:V1804"/>
    <mergeCell ref="V1805:V1806"/>
    <mergeCell ref="V1807:V1808"/>
    <mergeCell ref="V1795:V1796"/>
    <mergeCell ref="V1797:V1798"/>
    <mergeCell ref="V1799:V1800"/>
    <mergeCell ref="V1787:V1788"/>
    <mergeCell ref="V1789:V1790"/>
    <mergeCell ref="V1791:V1792"/>
    <mergeCell ref="V1777:V1778"/>
    <mergeCell ref="V1779:V1780"/>
    <mergeCell ref="V1781:V1782"/>
    <mergeCell ref="V1783:V1784"/>
    <mergeCell ref="V1769:V1770"/>
    <mergeCell ref="V1771:V1772"/>
    <mergeCell ref="V1773:V1774"/>
    <mergeCell ref="V1775:V1776"/>
    <mergeCell ref="V1761:V1762"/>
    <mergeCell ref="V1763:V1764"/>
    <mergeCell ref="V1765:V1766"/>
    <mergeCell ref="V1767:V1768"/>
    <mergeCell ref="V1753:V1754"/>
    <mergeCell ref="V1755:V1756"/>
    <mergeCell ref="V1757:V1758"/>
    <mergeCell ref="V1759:V1760"/>
    <mergeCell ref="V1855:V1856"/>
    <mergeCell ref="V1857:V1858"/>
    <mergeCell ref="V1859:V1860"/>
    <mergeCell ref="V1861:V1862"/>
    <mergeCell ref="V1863:V1864"/>
    <mergeCell ref="V1865:V1866"/>
    <mergeCell ref="V1867:V1868"/>
    <mergeCell ref="V1869:V1870"/>
    <mergeCell ref="V1871:V1872"/>
    <mergeCell ref="V1873:V1874"/>
    <mergeCell ref="V1875:V1876"/>
    <mergeCell ref="V1877:V1878"/>
    <mergeCell ref="V1879:V1880"/>
    <mergeCell ref="V1881:V1882"/>
    <mergeCell ref="V1883:V1884"/>
    <mergeCell ref="V1885:V1886"/>
    <mergeCell ref="V1887:V1888"/>
    <mergeCell ref="V1889:V1890"/>
    <mergeCell ref="V1891:V1892"/>
    <mergeCell ref="V1955:V1956"/>
    <mergeCell ref="V1957:V1958"/>
    <mergeCell ref="V1959:V1960"/>
    <mergeCell ref="V1961:V1962"/>
    <mergeCell ref="V1963:V1964"/>
    <mergeCell ref="V1965:V1966"/>
    <mergeCell ref="V1967:V1968"/>
    <mergeCell ref="V1969:V1970"/>
    <mergeCell ref="V1971:V1972"/>
    <mergeCell ref="V1973:V1974"/>
    <mergeCell ref="V1975:V1976"/>
    <mergeCell ref="V1977:V1978"/>
    <mergeCell ref="V1979:V1980"/>
    <mergeCell ref="V1981:V1982"/>
    <mergeCell ref="V1985:V1986"/>
    <mergeCell ref="V1987:V1988"/>
    <mergeCell ref="V1989:V1990"/>
    <mergeCell ref="V1991:V1992"/>
    <mergeCell ref="V1993:V1994"/>
    <mergeCell ref="V1995:V1996"/>
    <mergeCell ref="V1997:V1998"/>
    <mergeCell ref="V1999:V2000"/>
    <mergeCell ref="V2001:V2002"/>
    <mergeCell ref="V2003:V2004"/>
    <mergeCell ref="V2005:V2006"/>
    <mergeCell ref="V2007:V2008"/>
    <mergeCell ref="V2009:V2010"/>
    <mergeCell ref="V2011:V2012"/>
    <mergeCell ref="V2013:V2014"/>
    <mergeCell ref="V2015:V2016"/>
    <mergeCell ref="V2017:V2018"/>
    <mergeCell ref="V2019:V2020"/>
    <mergeCell ref="V2075:V2076"/>
    <mergeCell ref="V2077:V2078"/>
    <mergeCell ref="V2079:V2080"/>
    <mergeCell ref="V2081:V2082"/>
    <mergeCell ref="V2083:V2084"/>
    <mergeCell ref="V2085:V2086"/>
    <mergeCell ref="V2087:V2088"/>
    <mergeCell ref="V2089:V2090"/>
    <mergeCell ref="V2091:V2092"/>
    <mergeCell ref="V2093:V2094"/>
    <mergeCell ref="V2095:V2096"/>
    <mergeCell ref="V2097:V2098"/>
    <mergeCell ref="V2099:V2100"/>
    <mergeCell ref="V2101:V2102"/>
    <mergeCell ref="V2103:V2104"/>
    <mergeCell ref="V2105:V2106"/>
    <mergeCell ref="V2107:V2108"/>
    <mergeCell ref="V2109:V2110"/>
    <mergeCell ref="V2111:V2112"/>
    <mergeCell ref="V2113:V2114"/>
    <mergeCell ref="V2115:V2116"/>
    <mergeCell ref="V2117:V2118"/>
    <mergeCell ref="V2119:V2120"/>
    <mergeCell ref="V2121:V2122"/>
    <mergeCell ref="V2123:V2124"/>
    <mergeCell ref="V2125:V2126"/>
    <mergeCell ref="V2127:V2128"/>
    <mergeCell ref="V2129:V2130"/>
    <mergeCell ref="V2131:V2132"/>
    <mergeCell ref="V2133:V2134"/>
    <mergeCell ref="V2135:V2136"/>
    <mergeCell ref="V2137:V2138"/>
    <mergeCell ref="V2139:V2140"/>
    <mergeCell ref="V2141:V2142"/>
    <mergeCell ref="V2143:V2144"/>
    <mergeCell ref="V2145:V2146"/>
    <mergeCell ref="V2147:V2148"/>
    <mergeCell ref="V2149:V2150"/>
    <mergeCell ref="V2151:V2152"/>
    <mergeCell ref="V2153:V2154"/>
    <mergeCell ref="V2155:V2156"/>
    <mergeCell ref="V2157:V2158"/>
    <mergeCell ref="V2159:V2160"/>
    <mergeCell ref="V2161:V2162"/>
    <mergeCell ref="V2163:V2164"/>
    <mergeCell ref="V2165:V2166"/>
    <mergeCell ref="V2167:V2168"/>
    <mergeCell ref="V2221:V2222"/>
    <mergeCell ref="V2225:V2226"/>
    <mergeCell ref="V2227:V2228"/>
    <mergeCell ref="V2229:V2230"/>
    <mergeCell ref="V2231:V2232"/>
    <mergeCell ref="V2233:V2234"/>
    <mergeCell ref="V2235:V2236"/>
    <mergeCell ref="V2237:V2238"/>
    <mergeCell ref="V2239:V2240"/>
    <mergeCell ref="V2241:V2242"/>
    <mergeCell ref="V2243:V2244"/>
    <mergeCell ref="V2245:V2246"/>
    <mergeCell ref="V2247:V2248"/>
    <mergeCell ref="V2249:V2250"/>
    <mergeCell ref="V2251:V2252"/>
    <mergeCell ref="V2253:V2254"/>
    <mergeCell ref="V2255:V2256"/>
    <mergeCell ref="V2257:V2258"/>
    <mergeCell ref="V2259:V2260"/>
    <mergeCell ref="V2261:V2262"/>
    <mergeCell ref="V2263:V2264"/>
    <mergeCell ref="V2265:V2266"/>
    <mergeCell ref="V2267:V2268"/>
    <mergeCell ref="V2269:V2270"/>
    <mergeCell ref="V2271:V2272"/>
    <mergeCell ref="V2273:V2274"/>
    <mergeCell ref="V2275:V2276"/>
    <mergeCell ref="V2277:V2278"/>
    <mergeCell ref="V2279:V2280"/>
    <mergeCell ref="V2281:V2282"/>
    <mergeCell ref="V2283:V2284"/>
    <mergeCell ref="V2285:V2286"/>
    <mergeCell ref="V2349:V2350"/>
    <mergeCell ref="V2351:V2352"/>
    <mergeCell ref="V2353:V2354"/>
    <mergeCell ref="V2355:V2356"/>
    <mergeCell ref="V2357:V2358"/>
    <mergeCell ref="V2359:V2360"/>
    <mergeCell ref="V2361:V2362"/>
    <mergeCell ref="V2363:V2364"/>
    <mergeCell ref="V2365:V2366"/>
    <mergeCell ref="V2367:V2368"/>
    <mergeCell ref="V2369:V2370"/>
    <mergeCell ref="V2371:V2372"/>
    <mergeCell ref="V2373:V2374"/>
    <mergeCell ref="V2375:V2376"/>
    <mergeCell ref="V2377:V2378"/>
    <mergeCell ref="V2379:V2380"/>
    <mergeCell ref="V2381:V2382"/>
    <mergeCell ref="V2383:V2384"/>
    <mergeCell ref="V2385:V2386"/>
    <mergeCell ref="V2387:V2388"/>
    <mergeCell ref="V2389:V2390"/>
    <mergeCell ref="V2391:V2392"/>
    <mergeCell ref="V2393:V2394"/>
    <mergeCell ref="V2395:V2396"/>
    <mergeCell ref="V2397:V2398"/>
    <mergeCell ref="V2399:V2400"/>
    <mergeCell ref="V2401:V2402"/>
    <mergeCell ref="V2403:V2404"/>
    <mergeCell ref="V2405:V2406"/>
    <mergeCell ref="V2407:V2408"/>
    <mergeCell ref="V2409:V2410"/>
    <mergeCell ref="V2411:V2412"/>
    <mergeCell ref="V2413:V2414"/>
    <mergeCell ref="V2469:V2470"/>
    <mergeCell ref="V2471:V2472"/>
    <mergeCell ref="V2473:V2474"/>
    <mergeCell ref="V2475:V2476"/>
    <mergeCell ref="V2477:V2478"/>
    <mergeCell ref="V2479:V2480"/>
    <mergeCell ref="V2481:V2482"/>
    <mergeCell ref="V2483:V2484"/>
    <mergeCell ref="V2485:V2486"/>
    <mergeCell ref="V2487:V2488"/>
    <mergeCell ref="V2489:V2490"/>
    <mergeCell ref="V2491:V2492"/>
    <mergeCell ref="V2493:V2494"/>
    <mergeCell ref="V2495:V2496"/>
    <mergeCell ref="V2497:V2498"/>
    <mergeCell ref="V2499:V2500"/>
    <mergeCell ref="V2501:V2502"/>
    <mergeCell ref="V2503:V2504"/>
    <mergeCell ref="V2505:V2506"/>
    <mergeCell ref="V2507:V2508"/>
    <mergeCell ref="V2509:V2510"/>
    <mergeCell ref="V2511:V2512"/>
    <mergeCell ref="V2513:V2514"/>
    <mergeCell ref="V2515:V2516"/>
    <mergeCell ref="V2517:V2518"/>
    <mergeCell ref="V2519:V2520"/>
    <mergeCell ref="V2521:V2522"/>
    <mergeCell ref="V2523:V2524"/>
    <mergeCell ref="V2525:V2526"/>
    <mergeCell ref="V2527:V2528"/>
    <mergeCell ref="V2529:V2530"/>
    <mergeCell ref="V2531:V2532"/>
    <mergeCell ref="V2533:V2534"/>
    <mergeCell ref="V2537:V2538"/>
    <mergeCell ref="V2545:V2546"/>
    <mergeCell ref="V2547:V2548"/>
    <mergeCell ref="V2549:V2550"/>
    <mergeCell ref="V2551:V2552"/>
    <mergeCell ref="V2553:V2554"/>
    <mergeCell ref="V2555:V2556"/>
    <mergeCell ref="V2557:V2558"/>
    <mergeCell ref="V2559:V2560"/>
    <mergeCell ref="V2561:V2562"/>
    <mergeCell ref="V2563:V2564"/>
    <mergeCell ref="V2565:V2566"/>
    <mergeCell ref="V2567:V2568"/>
    <mergeCell ref="V2569:V2570"/>
    <mergeCell ref="V2571:V2572"/>
    <mergeCell ref="V2573:V2574"/>
    <mergeCell ref="V2575:V2576"/>
    <mergeCell ref="V2577:V2578"/>
    <mergeCell ref="V2579:V2580"/>
    <mergeCell ref="V2581:V2582"/>
    <mergeCell ref="V2583:V2584"/>
    <mergeCell ref="V2585:V2586"/>
    <mergeCell ref="V2587:V2588"/>
    <mergeCell ref="V2589:V2590"/>
    <mergeCell ref="V2591:V2592"/>
    <mergeCell ref="V2593:V2594"/>
    <mergeCell ref="V2595:V2596"/>
    <mergeCell ref="V2597:V2598"/>
    <mergeCell ref="V2599:V2600"/>
    <mergeCell ref="V2601:V2602"/>
    <mergeCell ref="V2603:V2604"/>
    <mergeCell ref="V2605:V2606"/>
    <mergeCell ref="V2607:V2608"/>
    <mergeCell ref="V2609:V2610"/>
    <mergeCell ref="V2677:V2678"/>
    <mergeCell ref="U2983:U2984"/>
    <mergeCell ref="V2983:V2984"/>
    <mergeCell ref="W2983:W2984"/>
    <mergeCell ref="X2983:X2984"/>
    <mergeCell ref="Z2983:Z2984"/>
    <mergeCell ref="V2943:V2944"/>
    <mergeCell ref="V2945:V2946"/>
    <mergeCell ref="V2947:V2948"/>
    <mergeCell ref="V2949:V2950"/>
    <mergeCell ref="V2951:V2952"/>
    <mergeCell ref="V2953:V2954"/>
    <mergeCell ref="V2955:V2956"/>
    <mergeCell ref="V2957:V2958"/>
    <mergeCell ref="V2959:V2960"/>
    <mergeCell ref="V2961:V2962"/>
    <mergeCell ref="V2963:V2964"/>
    <mergeCell ref="V2965:V2966"/>
    <mergeCell ref="V2967:V2968"/>
    <mergeCell ref="V2969:V2970"/>
    <mergeCell ref="V2971:V2972"/>
    <mergeCell ref="V2973:V2974"/>
    <mergeCell ref="V2975:V2976"/>
    <mergeCell ref="V2977:V2978"/>
    <mergeCell ref="V2979:V2980"/>
    <mergeCell ref="V2875:V2876"/>
    <mergeCell ref="V2877:V2878"/>
    <mergeCell ref="V2879:V2880"/>
    <mergeCell ref="V2881:V2882"/>
    <mergeCell ref="V2883:V2884"/>
    <mergeCell ref="V2885:V2886"/>
    <mergeCell ref="V2887:V2888"/>
    <mergeCell ref="V2889:V2890"/>
    <mergeCell ref="V2891:V2892"/>
    <mergeCell ref="V2893:V2894"/>
    <mergeCell ref="V2895:V2896"/>
    <mergeCell ref="V2897:V2898"/>
    <mergeCell ref="V2899:V2900"/>
    <mergeCell ref="V2901:V2902"/>
    <mergeCell ref="V2903:V2904"/>
    <mergeCell ref="V2905:V2906"/>
    <mergeCell ref="V2907:V2908"/>
    <mergeCell ref="V2909:V2910"/>
    <mergeCell ref="V2911:V2912"/>
    <mergeCell ref="V2913:V2914"/>
    <mergeCell ref="V2915:V2916"/>
    <mergeCell ref="V2917:V2918"/>
    <mergeCell ref="V2919:V2920"/>
    <mergeCell ref="V2921:V2922"/>
    <mergeCell ref="V2923:V2924"/>
    <mergeCell ref="V2925:V2926"/>
    <mergeCell ref="V2927:V2928"/>
    <mergeCell ref="V2929:V2930"/>
    <mergeCell ref="V2931:V2932"/>
    <mergeCell ref="V2933:V2934"/>
    <mergeCell ref="V2935:V2936"/>
    <mergeCell ref="V2937:V2938"/>
    <mergeCell ref="V2939:V2940"/>
    <mergeCell ref="W2977:W2978"/>
    <mergeCell ref="X2931:X2932"/>
    <mergeCell ref="X2933:X2934"/>
    <mergeCell ref="X2935:X2936"/>
    <mergeCell ref="X2937:X2938"/>
    <mergeCell ref="X2941:X2942"/>
    <mergeCell ref="X2943:X2944"/>
    <mergeCell ref="A2985:A2986"/>
    <mergeCell ref="B2985:B2986"/>
    <mergeCell ref="C2985:C2986"/>
    <mergeCell ref="D2985:D2986"/>
    <mergeCell ref="E2985:E2986"/>
    <mergeCell ref="F2985:F2986"/>
    <mergeCell ref="G2985:G2986"/>
    <mergeCell ref="H2985:H2986"/>
    <mergeCell ref="I2985:I2986"/>
    <mergeCell ref="J2985:J2986"/>
    <mergeCell ref="O2985:O2986"/>
    <mergeCell ref="Q2985:Q2986"/>
    <mergeCell ref="R2985:R2986"/>
    <mergeCell ref="S2985:S2986"/>
    <mergeCell ref="T2985:T2986"/>
    <mergeCell ref="U2985:U2986"/>
    <mergeCell ref="V2985:V2986"/>
    <mergeCell ref="W2985:W2986"/>
    <mergeCell ref="X2985:X2986"/>
    <mergeCell ref="Z2985:Z2986"/>
    <mergeCell ref="P495:P496"/>
    <mergeCell ref="P491:P492"/>
    <mergeCell ref="P489:P490"/>
    <mergeCell ref="P487:P488"/>
    <mergeCell ref="P485:P486"/>
    <mergeCell ref="P467:P468"/>
    <mergeCell ref="P469:P470"/>
    <mergeCell ref="P463:P464"/>
    <mergeCell ref="P451:P452"/>
    <mergeCell ref="A2981:A2982"/>
    <mergeCell ref="B2981:B2982"/>
    <mergeCell ref="C2981:C2982"/>
    <mergeCell ref="D2981:D2982"/>
    <mergeCell ref="E2981:E2982"/>
    <mergeCell ref="F2981:F2982"/>
    <mergeCell ref="G2981:G2982"/>
    <mergeCell ref="H2981:H2982"/>
    <mergeCell ref="I2981:I2982"/>
    <mergeCell ref="J2981:J2982"/>
    <mergeCell ref="O2981:O2982"/>
    <mergeCell ref="Q2981:Q2982"/>
    <mergeCell ref="R2981:R2982"/>
    <mergeCell ref="S2981:S2982"/>
    <mergeCell ref="T2981:T2982"/>
    <mergeCell ref="U2981:U2982"/>
    <mergeCell ref="V2981:V2982"/>
    <mergeCell ref="W2981:W2982"/>
    <mergeCell ref="X2981:X2982"/>
    <mergeCell ref="Z2981:Z2982"/>
    <mergeCell ref="A2983:A2984"/>
    <mergeCell ref="B2983:B2984"/>
    <mergeCell ref="C2983:C2984"/>
    <mergeCell ref="D2983:D2984"/>
    <mergeCell ref="E2983:E2984"/>
    <mergeCell ref="F2983:F2984"/>
    <mergeCell ref="G2983:G2984"/>
    <mergeCell ref="H2983:H2984"/>
    <mergeCell ref="I2983:I2984"/>
    <mergeCell ref="J2983:J2984"/>
    <mergeCell ref="O2983:O2984"/>
    <mergeCell ref="Q2983:Q2984"/>
    <mergeCell ref="R2983:R2984"/>
    <mergeCell ref="S2983:S2984"/>
    <mergeCell ref="T2983:T2984"/>
    <mergeCell ref="A2987:A2988"/>
    <mergeCell ref="B2987:B2988"/>
    <mergeCell ref="C2987:C2988"/>
    <mergeCell ref="D2987:D2988"/>
    <mergeCell ref="E2987:E2988"/>
    <mergeCell ref="F2987:F2988"/>
    <mergeCell ref="G2987:G2988"/>
    <mergeCell ref="H2987:H2988"/>
    <mergeCell ref="I2987:I2988"/>
    <mergeCell ref="J2987:J2988"/>
    <mergeCell ref="O2987:O2988"/>
    <mergeCell ref="Q2987:Q2988"/>
    <mergeCell ref="R2987:R2988"/>
    <mergeCell ref="S2987:S2988"/>
    <mergeCell ref="T2987:T2988"/>
    <mergeCell ref="U2987:U2988"/>
    <mergeCell ref="V2987:V2988"/>
    <mergeCell ref="W2987:W2988"/>
    <mergeCell ref="X2987:X2988"/>
    <mergeCell ref="Z2987:Z2988"/>
    <mergeCell ref="A2989:A2990"/>
    <mergeCell ref="B2989:B2990"/>
    <mergeCell ref="C2989:C2990"/>
    <mergeCell ref="D2989:D2990"/>
    <mergeCell ref="E2989:E2990"/>
    <mergeCell ref="F2989:F2990"/>
    <mergeCell ref="G2989:G2990"/>
    <mergeCell ref="H2989:H2990"/>
    <mergeCell ref="I2989:I2990"/>
    <mergeCell ref="J2989:J2990"/>
    <mergeCell ref="O2989:O2990"/>
    <mergeCell ref="Q2989:Q2990"/>
    <mergeCell ref="R2989:R2990"/>
    <mergeCell ref="S2989:S2990"/>
    <mergeCell ref="T2989:T2990"/>
    <mergeCell ref="U2989:U2990"/>
    <mergeCell ref="V2989:V2990"/>
    <mergeCell ref="W2989:W2990"/>
    <mergeCell ref="X2989:X2990"/>
    <mergeCell ref="Z2989:Z2990"/>
    <mergeCell ref="E2991:E2992"/>
    <mergeCell ref="F2991:F2992"/>
    <mergeCell ref="G2991:G2992"/>
    <mergeCell ref="H2991:H2992"/>
    <mergeCell ref="I2991:I2992"/>
    <mergeCell ref="J2991:J2992"/>
    <mergeCell ref="O2991:O2992"/>
    <mergeCell ref="Q2991:Q2992"/>
    <mergeCell ref="R2991:R2992"/>
    <mergeCell ref="S2991:S2992"/>
    <mergeCell ref="T2991:T2992"/>
    <mergeCell ref="U2991:U2992"/>
    <mergeCell ref="V2991:V2992"/>
    <mergeCell ref="W2991:W2992"/>
    <mergeCell ref="X2991:X2992"/>
    <mergeCell ref="Z2991:Z2992"/>
    <mergeCell ref="A2993:A2994"/>
    <mergeCell ref="B2993:B2994"/>
    <mergeCell ref="C2993:C2994"/>
    <mergeCell ref="D2993:D2994"/>
    <mergeCell ref="E2993:E2994"/>
    <mergeCell ref="F2993:F2994"/>
    <mergeCell ref="G2993:G2994"/>
    <mergeCell ref="H2993:H2994"/>
    <mergeCell ref="I2993:I2994"/>
    <mergeCell ref="J2993:J2994"/>
    <mergeCell ref="O2993:O2994"/>
    <mergeCell ref="Q2993:Q2994"/>
    <mergeCell ref="R2993:R2994"/>
    <mergeCell ref="S2993:S2994"/>
    <mergeCell ref="T2993:T2994"/>
    <mergeCell ref="U2993:U2994"/>
    <mergeCell ref="V2993:V2994"/>
    <mergeCell ref="W2993:W2994"/>
    <mergeCell ref="X2993:X2994"/>
    <mergeCell ref="Z2993:Z2994"/>
    <mergeCell ref="A2997:A2998"/>
    <mergeCell ref="B2997:B2998"/>
    <mergeCell ref="C2997:C2998"/>
    <mergeCell ref="D2997:D2998"/>
    <mergeCell ref="E2997:E2998"/>
    <mergeCell ref="F2997:F2998"/>
    <mergeCell ref="G2997:G2998"/>
    <mergeCell ref="H2997:H2998"/>
    <mergeCell ref="I2997:I2998"/>
    <mergeCell ref="J2997:J2998"/>
    <mergeCell ref="O2997:O2998"/>
    <mergeCell ref="Q2997:Q2998"/>
    <mergeCell ref="R2997:R2998"/>
    <mergeCell ref="S2997:S2998"/>
    <mergeCell ref="T2997:T2998"/>
    <mergeCell ref="U2997:U2998"/>
    <mergeCell ref="V2997:V2998"/>
    <mergeCell ref="W2997:W2998"/>
    <mergeCell ref="X2997:X2998"/>
    <mergeCell ref="Z2997:Z2998"/>
    <mergeCell ref="A591:A592"/>
    <mergeCell ref="B591:B592"/>
    <mergeCell ref="C591:C592"/>
    <mergeCell ref="D591:D592"/>
    <mergeCell ref="E591:E592"/>
    <mergeCell ref="F591:F592"/>
    <mergeCell ref="G591:G592"/>
    <mergeCell ref="H591:H592"/>
    <mergeCell ref="I591:I592"/>
    <mergeCell ref="J591:J592"/>
    <mergeCell ref="O591:O592"/>
    <mergeCell ref="Q591:Q592"/>
    <mergeCell ref="R591:R592"/>
    <mergeCell ref="S591:S592"/>
    <mergeCell ref="T591:T592"/>
    <mergeCell ref="U591:U592"/>
    <mergeCell ref="V591:V592"/>
    <mergeCell ref="W591:W592"/>
    <mergeCell ref="X591:X592"/>
    <mergeCell ref="Z591:Z592"/>
    <mergeCell ref="A2995:A2996"/>
    <mergeCell ref="B2995:B2996"/>
    <mergeCell ref="C2995:C2996"/>
    <mergeCell ref="D2995:D2996"/>
    <mergeCell ref="E2995:E2996"/>
    <mergeCell ref="F2995:F2996"/>
    <mergeCell ref="G2995:G2996"/>
    <mergeCell ref="H2995:H2996"/>
    <mergeCell ref="I2995:I2996"/>
    <mergeCell ref="J2995:J2996"/>
    <mergeCell ref="O2995:O2996"/>
    <mergeCell ref="Q2995:Q2996"/>
    <mergeCell ref="R2995:R2996"/>
    <mergeCell ref="S2995:S2996"/>
    <mergeCell ref="T2995:T2996"/>
    <mergeCell ref="U2995:U2996"/>
    <mergeCell ref="V2995:V2996"/>
    <mergeCell ref="W2995:W2996"/>
    <mergeCell ref="X2995:X2996"/>
    <mergeCell ref="Z2995:Z2996"/>
    <mergeCell ref="A2991:A2992"/>
    <mergeCell ref="B2991:B2992"/>
    <mergeCell ref="C2991:C2992"/>
    <mergeCell ref="D2991:D2992"/>
    <mergeCell ref="A289:A290"/>
    <mergeCell ref="B289:B290"/>
    <mergeCell ref="C289:C290"/>
    <mergeCell ref="D289:D290"/>
    <mergeCell ref="E289:E290"/>
    <mergeCell ref="F289:F290"/>
    <mergeCell ref="G289:G290"/>
    <mergeCell ref="H289:H290"/>
    <mergeCell ref="I289:I290"/>
    <mergeCell ref="J289:J290"/>
    <mergeCell ref="O289:O290"/>
    <mergeCell ref="Q289:Q290"/>
    <mergeCell ref="R289:R290"/>
    <mergeCell ref="S289:S290"/>
    <mergeCell ref="T289:T290"/>
    <mergeCell ref="U289:U290"/>
    <mergeCell ref="V289:V290"/>
    <mergeCell ref="W289:W290"/>
    <mergeCell ref="X289:X290"/>
    <mergeCell ref="Z289:Z290"/>
    <mergeCell ref="A291:A292"/>
    <mergeCell ref="B291:B292"/>
    <mergeCell ref="C291:C292"/>
    <mergeCell ref="D291:D292"/>
    <mergeCell ref="E291:E292"/>
    <mergeCell ref="F291:F292"/>
    <mergeCell ref="G291:G292"/>
    <mergeCell ref="H291:H292"/>
    <mergeCell ref="I291:I292"/>
    <mergeCell ref="J291:J292"/>
    <mergeCell ref="O291:O292"/>
    <mergeCell ref="Q291:Q292"/>
    <mergeCell ref="R291:R292"/>
    <mergeCell ref="S291:S292"/>
    <mergeCell ref="T291:T292"/>
    <mergeCell ref="U291:U292"/>
    <mergeCell ref="V291:V292"/>
    <mergeCell ref="W291:W292"/>
    <mergeCell ref="X291:X292"/>
    <mergeCell ref="Z291:Z292"/>
    <mergeCell ref="A293:A294"/>
    <mergeCell ref="B293:B294"/>
    <mergeCell ref="C293:C294"/>
    <mergeCell ref="D293:D294"/>
    <mergeCell ref="E293:E294"/>
    <mergeCell ref="F293:F294"/>
    <mergeCell ref="G293:G294"/>
    <mergeCell ref="H293:H294"/>
    <mergeCell ref="I293:I294"/>
    <mergeCell ref="J293:J294"/>
    <mergeCell ref="O293:O294"/>
    <mergeCell ref="Q293:Q294"/>
    <mergeCell ref="R293:R294"/>
    <mergeCell ref="S293:S294"/>
    <mergeCell ref="T293:T294"/>
    <mergeCell ref="U293:U294"/>
    <mergeCell ref="V293:V294"/>
    <mergeCell ref="X293:X294"/>
    <mergeCell ref="Z293:Z294"/>
    <mergeCell ref="A295:A296"/>
    <mergeCell ref="B295:B296"/>
    <mergeCell ref="C295:C296"/>
    <mergeCell ref="D295:D296"/>
    <mergeCell ref="E295:E296"/>
    <mergeCell ref="F295:F296"/>
    <mergeCell ref="G295:G296"/>
    <mergeCell ref="H295:H296"/>
    <mergeCell ref="I295:I296"/>
    <mergeCell ref="J295:J296"/>
    <mergeCell ref="O295:O296"/>
    <mergeCell ref="Q295:Q296"/>
    <mergeCell ref="R295:R296"/>
    <mergeCell ref="S295:S296"/>
    <mergeCell ref="T295:T296"/>
    <mergeCell ref="U295:U296"/>
    <mergeCell ref="V295:V296"/>
    <mergeCell ref="W295:W296"/>
    <mergeCell ref="X295:X296"/>
    <mergeCell ref="Z295:Z296"/>
    <mergeCell ref="A297:A298"/>
    <mergeCell ref="B297:B298"/>
    <mergeCell ref="C297:C298"/>
    <mergeCell ref="D297:D298"/>
    <mergeCell ref="E297:E298"/>
    <mergeCell ref="F297:F298"/>
    <mergeCell ref="G297:G298"/>
    <mergeCell ref="H297:H298"/>
    <mergeCell ref="I297:I298"/>
    <mergeCell ref="J297:J298"/>
    <mergeCell ref="O297:O298"/>
    <mergeCell ref="Q297:Q298"/>
    <mergeCell ref="R297:R298"/>
    <mergeCell ref="S297:S298"/>
    <mergeCell ref="T297:T298"/>
    <mergeCell ref="U297:U298"/>
    <mergeCell ref="V297:V298"/>
    <mergeCell ref="W297:W298"/>
    <mergeCell ref="X297:X298"/>
    <mergeCell ref="Z297:Z298"/>
    <mergeCell ref="A299:A300"/>
    <mergeCell ref="B299:B300"/>
    <mergeCell ref="C299:C300"/>
    <mergeCell ref="D299:D300"/>
    <mergeCell ref="E299:E300"/>
    <mergeCell ref="F299:F300"/>
    <mergeCell ref="G299:G300"/>
    <mergeCell ref="H299:H300"/>
    <mergeCell ref="I299:I300"/>
    <mergeCell ref="J299:J300"/>
    <mergeCell ref="O299:O300"/>
    <mergeCell ref="Q299:Q300"/>
    <mergeCell ref="R299:R300"/>
    <mergeCell ref="S299:S300"/>
    <mergeCell ref="T299:T300"/>
    <mergeCell ref="U299:U300"/>
    <mergeCell ref="V299:V300"/>
    <mergeCell ref="X299:X300"/>
    <mergeCell ref="Z299:Z300"/>
    <mergeCell ref="P297:P298"/>
    <mergeCell ref="A301:A302"/>
    <mergeCell ref="B301:B302"/>
    <mergeCell ref="C301:C302"/>
    <mergeCell ref="D301:D302"/>
    <mergeCell ref="E301:E302"/>
    <mergeCell ref="F301:F302"/>
    <mergeCell ref="G301:G302"/>
    <mergeCell ref="H301:H302"/>
    <mergeCell ref="I301:I302"/>
    <mergeCell ref="J301:J302"/>
    <mergeCell ref="O301:O302"/>
    <mergeCell ref="Q301:Q302"/>
    <mergeCell ref="R301:R302"/>
    <mergeCell ref="S301:S302"/>
    <mergeCell ref="T301:T302"/>
    <mergeCell ref="U301:U302"/>
    <mergeCell ref="V301:V302"/>
    <mergeCell ref="W301:W302"/>
    <mergeCell ref="X301:X302"/>
    <mergeCell ref="Z301:Z302"/>
    <mergeCell ref="A303:A304"/>
    <mergeCell ref="B303:B304"/>
    <mergeCell ref="C303:C304"/>
    <mergeCell ref="D303:D304"/>
    <mergeCell ref="E303:E304"/>
    <mergeCell ref="F303:F304"/>
    <mergeCell ref="G303:G304"/>
    <mergeCell ref="H303:H304"/>
    <mergeCell ref="I303:I304"/>
    <mergeCell ref="J303:J304"/>
    <mergeCell ref="O303:O304"/>
    <mergeCell ref="Q303:Q304"/>
    <mergeCell ref="R303:R304"/>
    <mergeCell ref="S303:S304"/>
    <mergeCell ref="T303:T304"/>
    <mergeCell ref="U303:U304"/>
    <mergeCell ref="V303:V304"/>
    <mergeCell ref="X303:X304"/>
    <mergeCell ref="Z303:Z304"/>
    <mergeCell ref="W303:W304"/>
    <mergeCell ref="P301:P302"/>
    <mergeCell ref="P303:P304"/>
    <mergeCell ref="A305:A306"/>
    <mergeCell ref="B305:B306"/>
    <mergeCell ref="C305:C306"/>
    <mergeCell ref="D305:D306"/>
    <mergeCell ref="E305:E306"/>
    <mergeCell ref="F305:F306"/>
    <mergeCell ref="G305:G306"/>
    <mergeCell ref="H305:H306"/>
    <mergeCell ref="I305:I306"/>
    <mergeCell ref="J305:J306"/>
    <mergeCell ref="O305:O306"/>
    <mergeCell ref="Q305:Q306"/>
    <mergeCell ref="R305:R306"/>
    <mergeCell ref="S305:S306"/>
    <mergeCell ref="T305:T306"/>
    <mergeCell ref="U305:U306"/>
    <mergeCell ref="V305:V306"/>
    <mergeCell ref="W305:W306"/>
    <mergeCell ref="X305:X306"/>
    <mergeCell ref="Z305:Z306"/>
    <mergeCell ref="A307:A308"/>
    <mergeCell ref="B307:B308"/>
    <mergeCell ref="C307:C308"/>
    <mergeCell ref="D307:D308"/>
    <mergeCell ref="E307:E308"/>
    <mergeCell ref="F307:F308"/>
    <mergeCell ref="G307:G308"/>
    <mergeCell ref="H307:H308"/>
    <mergeCell ref="I307:I308"/>
    <mergeCell ref="J307:J308"/>
    <mergeCell ref="O307:O308"/>
    <mergeCell ref="Q307:Q308"/>
    <mergeCell ref="R307:R308"/>
    <mergeCell ref="S307:S308"/>
    <mergeCell ref="T307:T308"/>
    <mergeCell ref="U307:U308"/>
    <mergeCell ref="V307:V308"/>
    <mergeCell ref="W307:W308"/>
    <mergeCell ref="X307:X308"/>
    <mergeCell ref="Z307:Z308"/>
    <mergeCell ref="A309:A310"/>
    <mergeCell ref="B309:B310"/>
    <mergeCell ref="C309:C310"/>
    <mergeCell ref="D309:D310"/>
    <mergeCell ref="E309:E310"/>
    <mergeCell ref="F309:F310"/>
    <mergeCell ref="G309:G310"/>
    <mergeCell ref="H309:H310"/>
    <mergeCell ref="I309:I310"/>
    <mergeCell ref="J309:J310"/>
    <mergeCell ref="O309:O310"/>
    <mergeCell ref="Q309:Q310"/>
    <mergeCell ref="R309:R310"/>
    <mergeCell ref="S309:S310"/>
    <mergeCell ref="T309:T310"/>
    <mergeCell ref="U309:U310"/>
    <mergeCell ref="V309:V310"/>
    <mergeCell ref="W309:W310"/>
    <mergeCell ref="X309:X310"/>
    <mergeCell ref="Z309:Z310"/>
    <mergeCell ref="A311:A312"/>
    <mergeCell ref="B311:B312"/>
    <mergeCell ref="C311:C312"/>
    <mergeCell ref="D311:D312"/>
    <mergeCell ref="E311:E312"/>
    <mergeCell ref="F311:F312"/>
    <mergeCell ref="G311:G312"/>
    <mergeCell ref="H311:H312"/>
    <mergeCell ref="I311:I312"/>
    <mergeCell ref="J311:J312"/>
    <mergeCell ref="O311:O312"/>
    <mergeCell ref="P311:P312"/>
    <mergeCell ref="Q311:Q312"/>
    <mergeCell ref="R311:R312"/>
    <mergeCell ref="S311:S312"/>
    <mergeCell ref="T311:T312"/>
    <mergeCell ref="U311:U312"/>
    <mergeCell ref="V311:V312"/>
    <mergeCell ref="W311:W312"/>
    <mergeCell ref="X311:X312"/>
    <mergeCell ref="Z311:Z312"/>
    <mergeCell ref="A313:A314"/>
    <mergeCell ref="B313:B314"/>
    <mergeCell ref="C313:C314"/>
    <mergeCell ref="D313:D314"/>
    <mergeCell ref="E313:E314"/>
    <mergeCell ref="F313:F314"/>
    <mergeCell ref="G313:G314"/>
    <mergeCell ref="H313:H314"/>
    <mergeCell ref="I313:I314"/>
    <mergeCell ref="J313:J314"/>
    <mergeCell ref="O313:O314"/>
    <mergeCell ref="Q313:Q314"/>
    <mergeCell ref="R313:R314"/>
    <mergeCell ref="S313:S314"/>
    <mergeCell ref="T313:T314"/>
    <mergeCell ref="U313:U314"/>
    <mergeCell ref="V313:V314"/>
    <mergeCell ref="W313:W314"/>
    <mergeCell ref="X313:X314"/>
    <mergeCell ref="Z313:Z314"/>
    <mergeCell ref="A315:A316"/>
    <mergeCell ref="B315:B316"/>
    <mergeCell ref="C315:C316"/>
    <mergeCell ref="D315:D316"/>
    <mergeCell ref="E315:E316"/>
    <mergeCell ref="F315:F316"/>
    <mergeCell ref="G315:G316"/>
    <mergeCell ref="H315:H316"/>
    <mergeCell ref="I315:I316"/>
    <mergeCell ref="J315:J316"/>
    <mergeCell ref="O315:O316"/>
    <mergeCell ref="P315:P316"/>
    <mergeCell ref="Q315:Q316"/>
    <mergeCell ref="R315:R316"/>
    <mergeCell ref="S315:S316"/>
    <mergeCell ref="T315:T316"/>
    <mergeCell ref="U315:U316"/>
    <mergeCell ref="V315:V316"/>
    <mergeCell ref="W315:W316"/>
    <mergeCell ref="X315:X316"/>
    <mergeCell ref="Z315:Z316"/>
    <mergeCell ref="A317:A318"/>
    <mergeCell ref="B317:B318"/>
    <mergeCell ref="C317:C318"/>
    <mergeCell ref="D317:D318"/>
    <mergeCell ref="E317:E318"/>
    <mergeCell ref="F317:F318"/>
    <mergeCell ref="G317:G318"/>
    <mergeCell ref="H317:H318"/>
    <mergeCell ref="I317:I318"/>
    <mergeCell ref="J317:J318"/>
    <mergeCell ref="O317:O318"/>
    <mergeCell ref="Q317:Q318"/>
    <mergeCell ref="R317:R318"/>
    <mergeCell ref="S317:S318"/>
    <mergeCell ref="T317:T318"/>
    <mergeCell ref="U317:U318"/>
    <mergeCell ref="V317:V318"/>
    <mergeCell ref="W317:W318"/>
    <mergeCell ref="X317:X318"/>
    <mergeCell ref="Z317:Z318"/>
    <mergeCell ref="A319:A320"/>
    <mergeCell ref="B319:B320"/>
    <mergeCell ref="C319:C320"/>
    <mergeCell ref="D319:D320"/>
    <mergeCell ref="E319:E320"/>
    <mergeCell ref="F319:F320"/>
    <mergeCell ref="G319:G320"/>
    <mergeCell ref="H319:H320"/>
    <mergeCell ref="I319:I320"/>
    <mergeCell ref="J319:J320"/>
    <mergeCell ref="O319:O320"/>
    <mergeCell ref="Q319:Q320"/>
    <mergeCell ref="R319:R320"/>
    <mergeCell ref="S319:S320"/>
    <mergeCell ref="T319:T320"/>
    <mergeCell ref="U319:U320"/>
    <mergeCell ref="V319:V320"/>
    <mergeCell ref="W319:W320"/>
    <mergeCell ref="X319:X320"/>
    <mergeCell ref="Z319:Z320"/>
    <mergeCell ref="A321:A322"/>
    <mergeCell ref="B321:B322"/>
    <mergeCell ref="C321:C322"/>
    <mergeCell ref="D321:D322"/>
    <mergeCell ref="E321:E322"/>
    <mergeCell ref="F321:F322"/>
    <mergeCell ref="G321:G322"/>
    <mergeCell ref="H321:H322"/>
    <mergeCell ref="I321:I322"/>
    <mergeCell ref="J321:J322"/>
    <mergeCell ref="O321:O322"/>
    <mergeCell ref="Q321:Q322"/>
    <mergeCell ref="R321:R322"/>
    <mergeCell ref="S321:S322"/>
    <mergeCell ref="T321:T322"/>
    <mergeCell ref="U321:U322"/>
    <mergeCell ref="V321:V322"/>
    <mergeCell ref="W321:W322"/>
    <mergeCell ref="X321:X322"/>
    <mergeCell ref="Z321:Z322"/>
    <mergeCell ref="A323:A324"/>
    <mergeCell ref="B323:B324"/>
    <mergeCell ref="C323:C324"/>
    <mergeCell ref="D323:D324"/>
    <mergeCell ref="E323:E324"/>
    <mergeCell ref="F323:F324"/>
    <mergeCell ref="G323:G324"/>
    <mergeCell ref="H323:H324"/>
    <mergeCell ref="I323:I324"/>
    <mergeCell ref="J323:J324"/>
    <mergeCell ref="O323:O324"/>
    <mergeCell ref="Q323:Q324"/>
    <mergeCell ref="R323:R324"/>
    <mergeCell ref="S323:S324"/>
    <mergeCell ref="T323:T324"/>
    <mergeCell ref="U323:U324"/>
    <mergeCell ref="V323:V324"/>
    <mergeCell ref="X323:X324"/>
    <mergeCell ref="Z323:Z324"/>
    <mergeCell ref="W323:W324"/>
    <mergeCell ref="A325:A326"/>
    <mergeCell ref="B325:B326"/>
    <mergeCell ref="C325:C326"/>
    <mergeCell ref="D325:D326"/>
    <mergeCell ref="E325:E326"/>
    <mergeCell ref="F325:F326"/>
    <mergeCell ref="G325:G326"/>
    <mergeCell ref="H325:H326"/>
    <mergeCell ref="I325:I326"/>
    <mergeCell ref="J325:J326"/>
    <mergeCell ref="O325:O326"/>
    <mergeCell ref="Q325:Q326"/>
    <mergeCell ref="R325:R326"/>
    <mergeCell ref="S325:S326"/>
    <mergeCell ref="T325:T326"/>
    <mergeCell ref="U325:U326"/>
    <mergeCell ref="V325:V326"/>
    <mergeCell ref="W325:W326"/>
    <mergeCell ref="X325:X326"/>
    <mergeCell ref="Z325:Z326"/>
    <mergeCell ref="A327:A328"/>
    <mergeCell ref="B327:B328"/>
    <mergeCell ref="C327:C328"/>
    <mergeCell ref="D327:D328"/>
    <mergeCell ref="E327:E328"/>
    <mergeCell ref="F327:F328"/>
    <mergeCell ref="G327:G328"/>
    <mergeCell ref="H327:H328"/>
    <mergeCell ref="I327:I328"/>
    <mergeCell ref="J327:J328"/>
    <mergeCell ref="O327:O328"/>
    <mergeCell ref="Q327:Q328"/>
    <mergeCell ref="R327:R328"/>
    <mergeCell ref="S327:S328"/>
    <mergeCell ref="T327:T328"/>
    <mergeCell ref="U327:U328"/>
    <mergeCell ref="V327:V328"/>
    <mergeCell ref="W327:W328"/>
    <mergeCell ref="X327:X328"/>
    <mergeCell ref="Z327:Z328"/>
    <mergeCell ref="A329:A330"/>
    <mergeCell ref="B329:B330"/>
    <mergeCell ref="C329:C330"/>
    <mergeCell ref="D329:D330"/>
    <mergeCell ref="E329:E330"/>
    <mergeCell ref="F329:F330"/>
    <mergeCell ref="G329:G330"/>
    <mergeCell ref="H329:H330"/>
    <mergeCell ref="I329:I330"/>
    <mergeCell ref="J329:J330"/>
    <mergeCell ref="O329:O330"/>
    <mergeCell ref="Q329:Q330"/>
    <mergeCell ref="R329:R330"/>
    <mergeCell ref="S329:S330"/>
    <mergeCell ref="T329:T330"/>
    <mergeCell ref="U329:U330"/>
    <mergeCell ref="V329:V330"/>
    <mergeCell ref="W329:W330"/>
    <mergeCell ref="X329:X330"/>
    <mergeCell ref="Z329:Z330"/>
    <mergeCell ref="A331:A332"/>
    <mergeCell ref="B331:B332"/>
    <mergeCell ref="C331:C332"/>
    <mergeCell ref="D331:D332"/>
    <mergeCell ref="E331:E332"/>
    <mergeCell ref="F331:F332"/>
    <mergeCell ref="G331:G332"/>
    <mergeCell ref="H331:H332"/>
    <mergeCell ref="I331:I332"/>
    <mergeCell ref="J331:J332"/>
    <mergeCell ref="O331:O332"/>
    <mergeCell ref="Q331:Q332"/>
    <mergeCell ref="R331:R332"/>
    <mergeCell ref="S331:S332"/>
    <mergeCell ref="T331:T332"/>
    <mergeCell ref="U331:U332"/>
    <mergeCell ref="V331:V332"/>
    <mergeCell ref="W331:W332"/>
    <mergeCell ref="X331:X332"/>
    <mergeCell ref="Z331:Z332"/>
    <mergeCell ref="P329:P330"/>
    <mergeCell ref="A333:A334"/>
    <mergeCell ref="B333:B334"/>
    <mergeCell ref="C333:C334"/>
    <mergeCell ref="D333:D334"/>
    <mergeCell ref="E333:E334"/>
    <mergeCell ref="F333:F334"/>
    <mergeCell ref="G333:G334"/>
    <mergeCell ref="H333:H334"/>
    <mergeCell ref="I333:I334"/>
    <mergeCell ref="J333:J334"/>
    <mergeCell ref="O333:O334"/>
    <mergeCell ref="Q333:Q334"/>
    <mergeCell ref="R333:R334"/>
    <mergeCell ref="S333:S334"/>
    <mergeCell ref="T333:T334"/>
    <mergeCell ref="U333:U334"/>
    <mergeCell ref="V333:V334"/>
    <mergeCell ref="X333:X334"/>
    <mergeCell ref="Z333:Z334"/>
    <mergeCell ref="A335:A336"/>
    <mergeCell ref="B335:B336"/>
    <mergeCell ref="C335:C336"/>
    <mergeCell ref="D335:D336"/>
    <mergeCell ref="E335:E336"/>
    <mergeCell ref="F335:F336"/>
    <mergeCell ref="G335:G336"/>
    <mergeCell ref="H335:H336"/>
    <mergeCell ref="I335:I336"/>
    <mergeCell ref="J335:J336"/>
    <mergeCell ref="O335:O336"/>
    <mergeCell ref="P335:P336"/>
    <mergeCell ref="Q335:Q336"/>
    <mergeCell ref="R335:R336"/>
    <mergeCell ref="S335:S336"/>
    <mergeCell ref="T335:T336"/>
    <mergeCell ref="U335:U336"/>
    <mergeCell ref="V335:V336"/>
    <mergeCell ref="W335:W336"/>
    <mergeCell ref="X335:X336"/>
    <mergeCell ref="Z335:Z336"/>
    <mergeCell ref="A337:A338"/>
    <mergeCell ref="B337:B338"/>
    <mergeCell ref="C337:C338"/>
    <mergeCell ref="D337:D338"/>
    <mergeCell ref="E337:E338"/>
    <mergeCell ref="F337:F338"/>
    <mergeCell ref="G337:G338"/>
    <mergeCell ref="H337:H338"/>
    <mergeCell ref="I337:I338"/>
    <mergeCell ref="J337:J338"/>
    <mergeCell ref="O337:O338"/>
    <mergeCell ref="Q337:Q338"/>
    <mergeCell ref="R337:R338"/>
    <mergeCell ref="S337:S338"/>
    <mergeCell ref="T337:T338"/>
    <mergeCell ref="U337:U338"/>
    <mergeCell ref="V337:V338"/>
    <mergeCell ref="W337:W338"/>
    <mergeCell ref="X337:X338"/>
    <mergeCell ref="Z337:Z338"/>
    <mergeCell ref="A339:A340"/>
    <mergeCell ref="B339:B340"/>
    <mergeCell ref="C339:C340"/>
    <mergeCell ref="D339:D340"/>
    <mergeCell ref="E339:E340"/>
    <mergeCell ref="F339:F340"/>
    <mergeCell ref="G339:G340"/>
    <mergeCell ref="H339:H340"/>
    <mergeCell ref="I339:I340"/>
    <mergeCell ref="J339:J340"/>
    <mergeCell ref="O339:O340"/>
    <mergeCell ref="Q339:Q340"/>
    <mergeCell ref="R339:R340"/>
    <mergeCell ref="S339:S340"/>
    <mergeCell ref="T339:T340"/>
    <mergeCell ref="U339:U340"/>
    <mergeCell ref="V339:V340"/>
    <mergeCell ref="W339:W340"/>
    <mergeCell ref="X339:X340"/>
    <mergeCell ref="Z339:Z340"/>
    <mergeCell ref="A341:A342"/>
    <mergeCell ref="B341:B342"/>
    <mergeCell ref="C341:C342"/>
    <mergeCell ref="D341:D342"/>
    <mergeCell ref="E341:E342"/>
    <mergeCell ref="F341:F342"/>
    <mergeCell ref="G341:G342"/>
    <mergeCell ref="H341:H342"/>
    <mergeCell ref="I341:I342"/>
    <mergeCell ref="J341:J342"/>
    <mergeCell ref="O341:O342"/>
    <mergeCell ref="Q341:Q342"/>
    <mergeCell ref="R341:R342"/>
    <mergeCell ref="S341:S342"/>
    <mergeCell ref="T341:T342"/>
    <mergeCell ref="U341:U342"/>
    <mergeCell ref="V341:V342"/>
    <mergeCell ref="W341:W342"/>
    <mergeCell ref="X341:X342"/>
    <mergeCell ref="Z341:Z342"/>
    <mergeCell ref="A343:A344"/>
    <mergeCell ref="B343:B344"/>
    <mergeCell ref="C343:C344"/>
    <mergeCell ref="D343:D344"/>
    <mergeCell ref="E343:E344"/>
    <mergeCell ref="F343:F344"/>
    <mergeCell ref="G343:G344"/>
    <mergeCell ref="H343:H344"/>
    <mergeCell ref="I343:I344"/>
    <mergeCell ref="J343:J344"/>
    <mergeCell ref="O343:O344"/>
    <mergeCell ref="P343:P344"/>
    <mergeCell ref="Q343:Q344"/>
    <mergeCell ref="R343:R344"/>
    <mergeCell ref="S343:S344"/>
    <mergeCell ref="T343:T344"/>
    <mergeCell ref="U343:U344"/>
    <mergeCell ref="V343:V344"/>
    <mergeCell ref="W343:W344"/>
    <mergeCell ref="X343:X344"/>
    <mergeCell ref="Z343:Z344"/>
    <mergeCell ref="A345:A346"/>
    <mergeCell ref="B345:B346"/>
    <mergeCell ref="C345:C346"/>
    <mergeCell ref="D345:D346"/>
    <mergeCell ref="E345:E346"/>
    <mergeCell ref="F345:F346"/>
    <mergeCell ref="G345:G346"/>
    <mergeCell ref="H345:H346"/>
    <mergeCell ref="I345:I346"/>
    <mergeCell ref="J345:J346"/>
    <mergeCell ref="O345:O346"/>
    <mergeCell ref="Q345:Q346"/>
    <mergeCell ref="R345:R346"/>
    <mergeCell ref="S345:S346"/>
    <mergeCell ref="T345:T346"/>
    <mergeCell ref="U345:U346"/>
    <mergeCell ref="V345:V346"/>
    <mergeCell ref="X345:X346"/>
    <mergeCell ref="Z345:Z346"/>
    <mergeCell ref="A347:A348"/>
    <mergeCell ref="B347:B348"/>
    <mergeCell ref="C347:C348"/>
    <mergeCell ref="D347:D348"/>
    <mergeCell ref="E347:E348"/>
    <mergeCell ref="F347:F348"/>
    <mergeCell ref="G347:G348"/>
    <mergeCell ref="H347:H348"/>
    <mergeCell ref="I347:I348"/>
    <mergeCell ref="J347:J348"/>
    <mergeCell ref="O347:O348"/>
    <mergeCell ref="Q347:Q348"/>
    <mergeCell ref="R347:R348"/>
    <mergeCell ref="S347:S348"/>
    <mergeCell ref="T347:T348"/>
    <mergeCell ref="U347:U348"/>
    <mergeCell ref="V347:V348"/>
    <mergeCell ref="W347:W348"/>
    <mergeCell ref="X347:X348"/>
    <mergeCell ref="Z347:Z348"/>
    <mergeCell ref="P345:P346"/>
    <mergeCell ref="A349:A350"/>
    <mergeCell ref="B349:B350"/>
    <mergeCell ref="C349:C350"/>
    <mergeCell ref="D349:D350"/>
    <mergeCell ref="E349:E350"/>
    <mergeCell ref="F349:F350"/>
    <mergeCell ref="G349:G350"/>
    <mergeCell ref="H349:H350"/>
    <mergeCell ref="I349:I350"/>
    <mergeCell ref="J349:J350"/>
    <mergeCell ref="O349:O350"/>
    <mergeCell ref="Q349:Q350"/>
    <mergeCell ref="R349:R350"/>
    <mergeCell ref="S349:S350"/>
    <mergeCell ref="T349:T350"/>
    <mergeCell ref="U349:U350"/>
    <mergeCell ref="V349:V350"/>
    <mergeCell ref="W349:W350"/>
    <mergeCell ref="X349:X350"/>
    <mergeCell ref="Z349:Z350"/>
    <mergeCell ref="A351:A352"/>
    <mergeCell ref="B351:B352"/>
    <mergeCell ref="C351:C352"/>
    <mergeCell ref="D351:D352"/>
    <mergeCell ref="E351:E352"/>
    <mergeCell ref="F351:F352"/>
    <mergeCell ref="G351:G352"/>
    <mergeCell ref="H351:H352"/>
    <mergeCell ref="I351:I352"/>
    <mergeCell ref="J351:J352"/>
    <mergeCell ref="O351:O352"/>
    <mergeCell ref="Q351:Q352"/>
    <mergeCell ref="R351:R352"/>
    <mergeCell ref="S351:S352"/>
    <mergeCell ref="T351:T352"/>
    <mergeCell ref="U351:U352"/>
    <mergeCell ref="V351:V352"/>
    <mergeCell ref="X351:X352"/>
    <mergeCell ref="Z351:Z352"/>
    <mergeCell ref="W351:W352"/>
    <mergeCell ref="A353:A354"/>
    <mergeCell ref="B353:B354"/>
    <mergeCell ref="C353:C354"/>
    <mergeCell ref="D353:D354"/>
    <mergeCell ref="E353:E354"/>
    <mergeCell ref="F353:F354"/>
    <mergeCell ref="G353:G354"/>
    <mergeCell ref="H353:H354"/>
    <mergeCell ref="I353:I354"/>
    <mergeCell ref="J353:J354"/>
    <mergeCell ref="O353:O354"/>
    <mergeCell ref="Q353:Q354"/>
    <mergeCell ref="R353:R354"/>
    <mergeCell ref="S353:S354"/>
    <mergeCell ref="T353:T354"/>
    <mergeCell ref="U353:U354"/>
    <mergeCell ref="V353:V354"/>
    <mergeCell ref="W353:W354"/>
    <mergeCell ref="X353:X354"/>
    <mergeCell ref="Z353:Z354"/>
    <mergeCell ref="A355:A356"/>
    <mergeCell ref="B355:B356"/>
    <mergeCell ref="C355:C356"/>
    <mergeCell ref="D355:D356"/>
    <mergeCell ref="E355:E356"/>
    <mergeCell ref="F355:F356"/>
    <mergeCell ref="G355:G356"/>
    <mergeCell ref="H355:H356"/>
    <mergeCell ref="I355:I356"/>
    <mergeCell ref="J355:J356"/>
    <mergeCell ref="O355:O356"/>
    <mergeCell ref="Q355:Q356"/>
    <mergeCell ref="R355:R356"/>
    <mergeCell ref="S355:S356"/>
    <mergeCell ref="T355:T356"/>
    <mergeCell ref="U355:U356"/>
    <mergeCell ref="V355:V356"/>
    <mergeCell ref="X355:X356"/>
    <mergeCell ref="Z355:Z356"/>
    <mergeCell ref="W355:W356"/>
    <mergeCell ref="A357:A358"/>
    <mergeCell ref="B357:B358"/>
    <mergeCell ref="C357:C358"/>
    <mergeCell ref="D357:D358"/>
    <mergeCell ref="E357:E358"/>
    <mergeCell ref="F357:F358"/>
    <mergeCell ref="G357:G358"/>
    <mergeCell ref="H357:H358"/>
    <mergeCell ref="I357:I358"/>
    <mergeCell ref="J357:J358"/>
    <mergeCell ref="O357:O358"/>
    <mergeCell ref="Q357:Q358"/>
    <mergeCell ref="R357:R358"/>
    <mergeCell ref="S357:S358"/>
    <mergeCell ref="T357:T358"/>
    <mergeCell ref="U357:U358"/>
    <mergeCell ref="V357:V358"/>
    <mergeCell ref="W357:W358"/>
    <mergeCell ref="X357:X358"/>
    <mergeCell ref="Z357:Z358"/>
    <mergeCell ref="A359:A360"/>
    <mergeCell ref="B359:B360"/>
    <mergeCell ref="C359:C360"/>
    <mergeCell ref="D359:D360"/>
    <mergeCell ref="E359:E360"/>
    <mergeCell ref="F359:F360"/>
    <mergeCell ref="G359:G360"/>
    <mergeCell ref="H359:H360"/>
    <mergeCell ref="I359:I360"/>
    <mergeCell ref="J359:J360"/>
    <mergeCell ref="O359:O360"/>
    <mergeCell ref="Q359:Q360"/>
    <mergeCell ref="R359:R360"/>
    <mergeCell ref="S359:S360"/>
    <mergeCell ref="T359:T360"/>
    <mergeCell ref="U359:U360"/>
    <mergeCell ref="V359:V360"/>
    <mergeCell ref="W359:W360"/>
    <mergeCell ref="X359:X360"/>
    <mergeCell ref="Z359:Z360"/>
    <mergeCell ref="P357:P358"/>
    <mergeCell ref="A361:A362"/>
    <mergeCell ref="B361:B362"/>
    <mergeCell ref="C361:C362"/>
    <mergeCell ref="D361:D362"/>
    <mergeCell ref="E361:E362"/>
    <mergeCell ref="F361:F362"/>
    <mergeCell ref="G361:G362"/>
    <mergeCell ref="H361:H362"/>
    <mergeCell ref="I361:I362"/>
    <mergeCell ref="J361:J362"/>
    <mergeCell ref="O361:O362"/>
    <mergeCell ref="Q361:Q362"/>
    <mergeCell ref="R361:R362"/>
    <mergeCell ref="S361:S362"/>
    <mergeCell ref="T361:T362"/>
    <mergeCell ref="U361:U362"/>
    <mergeCell ref="V361:V362"/>
    <mergeCell ref="W361:W362"/>
    <mergeCell ref="X361:X362"/>
    <mergeCell ref="Z361:Z362"/>
    <mergeCell ref="A363:A364"/>
    <mergeCell ref="B363:B364"/>
    <mergeCell ref="C363:C364"/>
    <mergeCell ref="D363:D364"/>
    <mergeCell ref="E363:E364"/>
    <mergeCell ref="F363:F364"/>
    <mergeCell ref="G363:G364"/>
    <mergeCell ref="H363:H364"/>
    <mergeCell ref="I363:I364"/>
    <mergeCell ref="J363:J364"/>
    <mergeCell ref="O363:O364"/>
    <mergeCell ref="Q363:Q364"/>
    <mergeCell ref="R363:R364"/>
    <mergeCell ref="S363:S364"/>
    <mergeCell ref="T363:T364"/>
    <mergeCell ref="U363:U364"/>
    <mergeCell ref="V363:V364"/>
    <mergeCell ref="W363:W364"/>
    <mergeCell ref="X363:X364"/>
    <mergeCell ref="Z363:Z364"/>
    <mergeCell ref="P361:P362"/>
    <mergeCell ref="A365:A366"/>
    <mergeCell ref="B365:B366"/>
    <mergeCell ref="C365:C366"/>
    <mergeCell ref="D365:D366"/>
    <mergeCell ref="E365:E366"/>
    <mergeCell ref="F365:F366"/>
    <mergeCell ref="G365:G366"/>
    <mergeCell ref="H365:H366"/>
    <mergeCell ref="I365:I366"/>
    <mergeCell ref="J365:J366"/>
    <mergeCell ref="O365:O366"/>
    <mergeCell ref="Q365:Q366"/>
    <mergeCell ref="R365:R366"/>
    <mergeCell ref="S365:S366"/>
    <mergeCell ref="T365:T366"/>
    <mergeCell ref="U365:U366"/>
    <mergeCell ref="V365:V366"/>
    <mergeCell ref="W365:W366"/>
    <mergeCell ref="X365:X366"/>
    <mergeCell ref="Z365:Z366"/>
    <mergeCell ref="A367:A368"/>
    <mergeCell ref="B367:B368"/>
    <mergeCell ref="C367:C368"/>
    <mergeCell ref="D367:D368"/>
    <mergeCell ref="E367:E368"/>
    <mergeCell ref="F367:F368"/>
    <mergeCell ref="G367:G368"/>
    <mergeCell ref="H367:H368"/>
    <mergeCell ref="I367:I368"/>
    <mergeCell ref="J367:J368"/>
    <mergeCell ref="O367:O368"/>
    <mergeCell ref="Q367:Q368"/>
    <mergeCell ref="R367:R368"/>
    <mergeCell ref="S367:S368"/>
    <mergeCell ref="T367:T368"/>
    <mergeCell ref="U367:U368"/>
    <mergeCell ref="V367:V368"/>
    <mergeCell ref="W367:W368"/>
    <mergeCell ref="X367:X368"/>
    <mergeCell ref="Z367:Z368"/>
    <mergeCell ref="A369:A370"/>
    <mergeCell ref="B369:B370"/>
    <mergeCell ref="C369:C370"/>
    <mergeCell ref="D369:D370"/>
    <mergeCell ref="E369:E370"/>
    <mergeCell ref="F369:F370"/>
    <mergeCell ref="G369:G370"/>
    <mergeCell ref="H369:H370"/>
    <mergeCell ref="I369:I370"/>
    <mergeCell ref="J369:J370"/>
    <mergeCell ref="O369:O370"/>
    <mergeCell ref="Q369:Q370"/>
    <mergeCell ref="R369:R370"/>
    <mergeCell ref="S369:S370"/>
    <mergeCell ref="T369:T370"/>
    <mergeCell ref="U369:U370"/>
    <mergeCell ref="V369:V370"/>
    <mergeCell ref="W369:W370"/>
    <mergeCell ref="X369:X370"/>
    <mergeCell ref="Z369:Z370"/>
    <mergeCell ref="A371:A372"/>
    <mergeCell ref="B371:B372"/>
    <mergeCell ref="C371:C372"/>
    <mergeCell ref="D371:D372"/>
    <mergeCell ref="E371:E372"/>
    <mergeCell ref="F371:F372"/>
    <mergeCell ref="G371:G372"/>
    <mergeCell ref="H371:H372"/>
    <mergeCell ref="I371:I372"/>
    <mergeCell ref="J371:J372"/>
    <mergeCell ref="O371:O372"/>
    <mergeCell ref="Q371:Q372"/>
    <mergeCell ref="R371:R372"/>
    <mergeCell ref="S371:S372"/>
    <mergeCell ref="T371:T372"/>
    <mergeCell ref="U371:U372"/>
    <mergeCell ref="V371:V372"/>
    <mergeCell ref="X371:X372"/>
    <mergeCell ref="Z371:Z372"/>
    <mergeCell ref="A373:A374"/>
    <mergeCell ref="B373:B374"/>
    <mergeCell ref="C373:C374"/>
    <mergeCell ref="D373:D374"/>
    <mergeCell ref="E373:E374"/>
    <mergeCell ref="F373:F374"/>
    <mergeCell ref="G373:G374"/>
    <mergeCell ref="H373:H374"/>
    <mergeCell ref="I373:I374"/>
    <mergeCell ref="J373:J374"/>
    <mergeCell ref="O373:O374"/>
    <mergeCell ref="Q373:Q374"/>
    <mergeCell ref="R373:R374"/>
    <mergeCell ref="S373:S374"/>
    <mergeCell ref="T373:T374"/>
    <mergeCell ref="U373:U374"/>
    <mergeCell ref="V373:V374"/>
    <mergeCell ref="X373:X374"/>
    <mergeCell ref="Z373:Z374"/>
    <mergeCell ref="A375:A376"/>
    <mergeCell ref="B375:B376"/>
    <mergeCell ref="C375:C376"/>
    <mergeCell ref="D375:D376"/>
    <mergeCell ref="E375:E376"/>
    <mergeCell ref="F375:F376"/>
    <mergeCell ref="G375:G376"/>
    <mergeCell ref="H375:H376"/>
    <mergeCell ref="I375:I376"/>
    <mergeCell ref="J375:J376"/>
    <mergeCell ref="O375:O376"/>
    <mergeCell ref="Q375:Q376"/>
    <mergeCell ref="R375:R376"/>
    <mergeCell ref="S375:S376"/>
    <mergeCell ref="T375:T376"/>
    <mergeCell ref="U375:U376"/>
    <mergeCell ref="V375:V376"/>
    <mergeCell ref="X375:X376"/>
    <mergeCell ref="Z375:Z376"/>
    <mergeCell ref="W375:W376"/>
    <mergeCell ref="A377:A378"/>
    <mergeCell ref="B377:B378"/>
    <mergeCell ref="C377:C378"/>
    <mergeCell ref="D377:D378"/>
    <mergeCell ref="E377:E378"/>
    <mergeCell ref="F377:F378"/>
    <mergeCell ref="G377:G378"/>
    <mergeCell ref="H377:H378"/>
    <mergeCell ref="I377:I378"/>
    <mergeCell ref="J377:J378"/>
    <mergeCell ref="O377:O378"/>
    <mergeCell ref="Q377:Q378"/>
    <mergeCell ref="R377:R378"/>
    <mergeCell ref="S377:S378"/>
    <mergeCell ref="T377:T378"/>
    <mergeCell ref="U377:U378"/>
    <mergeCell ref="V377:V378"/>
    <mergeCell ref="W377:W378"/>
    <mergeCell ref="X377:X378"/>
    <mergeCell ref="Z377:Z378"/>
    <mergeCell ref="A379:A380"/>
    <mergeCell ref="B379:B380"/>
    <mergeCell ref="C379:C380"/>
    <mergeCell ref="D379:D380"/>
    <mergeCell ref="E379:E380"/>
    <mergeCell ref="F379:F380"/>
    <mergeCell ref="G379:G380"/>
    <mergeCell ref="H379:H380"/>
    <mergeCell ref="I379:I380"/>
    <mergeCell ref="J379:J380"/>
    <mergeCell ref="O379:O380"/>
    <mergeCell ref="Q379:Q380"/>
    <mergeCell ref="R379:R380"/>
    <mergeCell ref="S379:S380"/>
    <mergeCell ref="T379:T380"/>
    <mergeCell ref="U379:U380"/>
    <mergeCell ref="V379:V380"/>
    <mergeCell ref="X379:X380"/>
    <mergeCell ref="Z379:Z380"/>
    <mergeCell ref="W379:W380"/>
    <mergeCell ref="A381:A382"/>
    <mergeCell ref="B381:B382"/>
    <mergeCell ref="C381:C382"/>
    <mergeCell ref="D381:D382"/>
    <mergeCell ref="E381:E382"/>
    <mergeCell ref="F381:F382"/>
    <mergeCell ref="G381:G382"/>
    <mergeCell ref="H381:H382"/>
    <mergeCell ref="I381:I382"/>
    <mergeCell ref="J381:J382"/>
    <mergeCell ref="O381:O382"/>
    <mergeCell ref="Q381:Q382"/>
    <mergeCell ref="R381:R382"/>
    <mergeCell ref="S381:S382"/>
    <mergeCell ref="T381:T382"/>
    <mergeCell ref="U381:U382"/>
    <mergeCell ref="V381:V382"/>
    <mergeCell ref="X381:X382"/>
    <mergeCell ref="Z381:Z382"/>
    <mergeCell ref="A383:A384"/>
    <mergeCell ref="B383:B384"/>
    <mergeCell ref="C383:C384"/>
    <mergeCell ref="D383:D384"/>
    <mergeCell ref="E383:E384"/>
    <mergeCell ref="F383:F384"/>
    <mergeCell ref="G383:G384"/>
    <mergeCell ref="H383:H384"/>
    <mergeCell ref="I383:I384"/>
    <mergeCell ref="J383:J384"/>
    <mergeCell ref="O383:O384"/>
    <mergeCell ref="Q383:Q384"/>
    <mergeCell ref="R383:R384"/>
    <mergeCell ref="S383:S384"/>
    <mergeCell ref="T383:T384"/>
    <mergeCell ref="U383:U384"/>
    <mergeCell ref="V383:V384"/>
    <mergeCell ref="W383:W384"/>
    <mergeCell ref="X383:X384"/>
    <mergeCell ref="Z383:Z384"/>
    <mergeCell ref="A385:A386"/>
    <mergeCell ref="B385:B386"/>
    <mergeCell ref="C385:C386"/>
    <mergeCell ref="D385:D386"/>
    <mergeCell ref="E385:E386"/>
    <mergeCell ref="F385:F386"/>
    <mergeCell ref="G385:G386"/>
    <mergeCell ref="H385:H386"/>
    <mergeCell ref="I385:I386"/>
    <mergeCell ref="J385:J386"/>
    <mergeCell ref="O385:O386"/>
    <mergeCell ref="Q385:Q386"/>
    <mergeCell ref="R385:R386"/>
    <mergeCell ref="S385:S386"/>
    <mergeCell ref="T385:T386"/>
    <mergeCell ref="U385:U386"/>
    <mergeCell ref="V385:V386"/>
    <mergeCell ref="X385:X386"/>
    <mergeCell ref="Z385:Z386"/>
    <mergeCell ref="A387:A388"/>
    <mergeCell ref="B387:B388"/>
    <mergeCell ref="C387:C388"/>
    <mergeCell ref="D387:D388"/>
    <mergeCell ref="E387:E388"/>
    <mergeCell ref="F387:F388"/>
    <mergeCell ref="G387:G388"/>
    <mergeCell ref="H387:H388"/>
    <mergeCell ref="I387:I388"/>
    <mergeCell ref="J387:J388"/>
    <mergeCell ref="O387:O388"/>
    <mergeCell ref="Q387:Q388"/>
    <mergeCell ref="R387:R388"/>
    <mergeCell ref="S387:S388"/>
    <mergeCell ref="T387:T388"/>
    <mergeCell ref="U387:U388"/>
    <mergeCell ref="V387:V388"/>
    <mergeCell ref="X387:X388"/>
    <mergeCell ref="Z387:Z388"/>
    <mergeCell ref="A389:A390"/>
    <mergeCell ref="B389:B390"/>
    <mergeCell ref="C389:C390"/>
    <mergeCell ref="D389:D390"/>
    <mergeCell ref="E389:E390"/>
    <mergeCell ref="F389:F390"/>
    <mergeCell ref="G389:G390"/>
    <mergeCell ref="H389:H390"/>
    <mergeCell ref="I389:I390"/>
    <mergeCell ref="J389:J390"/>
    <mergeCell ref="O389:O390"/>
    <mergeCell ref="Q389:Q390"/>
    <mergeCell ref="R389:R390"/>
    <mergeCell ref="S389:S390"/>
    <mergeCell ref="T389:T390"/>
    <mergeCell ref="U389:U390"/>
    <mergeCell ref="V389:V390"/>
    <mergeCell ref="W389:W390"/>
    <mergeCell ref="X389:X390"/>
    <mergeCell ref="Z389:Z390"/>
    <mergeCell ref="A391:A392"/>
    <mergeCell ref="B391:B392"/>
    <mergeCell ref="C391:C392"/>
    <mergeCell ref="D391:D392"/>
    <mergeCell ref="E391:E392"/>
    <mergeCell ref="F391:F392"/>
    <mergeCell ref="G391:G392"/>
    <mergeCell ref="H391:H392"/>
    <mergeCell ref="I391:I392"/>
    <mergeCell ref="J391:J392"/>
    <mergeCell ref="O391:O392"/>
    <mergeCell ref="Q391:Q392"/>
    <mergeCell ref="R391:R392"/>
    <mergeCell ref="S391:S392"/>
    <mergeCell ref="T391:T392"/>
    <mergeCell ref="U391:U392"/>
    <mergeCell ref="V391:V392"/>
    <mergeCell ref="W391:W392"/>
    <mergeCell ref="X391:X392"/>
    <mergeCell ref="Z391:Z392"/>
    <mergeCell ref="A397:A398"/>
    <mergeCell ref="B397:B398"/>
    <mergeCell ref="C397:C398"/>
    <mergeCell ref="D397:D398"/>
    <mergeCell ref="E397:E398"/>
    <mergeCell ref="F397:F398"/>
    <mergeCell ref="G397:G398"/>
    <mergeCell ref="H397:H398"/>
    <mergeCell ref="I397:I398"/>
    <mergeCell ref="J397:J398"/>
    <mergeCell ref="O397:O398"/>
    <mergeCell ref="Q397:Q398"/>
    <mergeCell ref="R397:R398"/>
    <mergeCell ref="S397:S398"/>
    <mergeCell ref="T397:T398"/>
    <mergeCell ref="U397:U398"/>
    <mergeCell ref="V397:V398"/>
    <mergeCell ref="W397:W398"/>
    <mergeCell ref="X397:X398"/>
    <mergeCell ref="Z397:Z398"/>
    <mergeCell ref="A393:A394"/>
    <mergeCell ref="B393:B394"/>
    <mergeCell ref="C393:C394"/>
    <mergeCell ref="D393:D394"/>
    <mergeCell ref="E393:E394"/>
    <mergeCell ref="F393:F394"/>
    <mergeCell ref="G393:G394"/>
    <mergeCell ref="H393:H394"/>
    <mergeCell ref="I393:I394"/>
    <mergeCell ref="J393:J394"/>
    <mergeCell ref="O393:O394"/>
    <mergeCell ref="Q393:Q394"/>
    <mergeCell ref="R393:R394"/>
    <mergeCell ref="S393:S394"/>
    <mergeCell ref="T393:T394"/>
    <mergeCell ref="U393:U394"/>
    <mergeCell ref="V393:V394"/>
    <mergeCell ref="W393:W394"/>
    <mergeCell ref="X393:X394"/>
    <mergeCell ref="Z393:Z394"/>
    <mergeCell ref="A395:A396"/>
    <mergeCell ref="B395:B396"/>
    <mergeCell ref="C395:C396"/>
    <mergeCell ref="D395:D396"/>
    <mergeCell ref="E395:E396"/>
    <mergeCell ref="F395:F396"/>
    <mergeCell ref="G395:G396"/>
    <mergeCell ref="H395:H396"/>
    <mergeCell ref="I395:I396"/>
    <mergeCell ref="J395:J396"/>
    <mergeCell ref="O395:O396"/>
    <mergeCell ref="Q395:Q396"/>
    <mergeCell ref="R395:R396"/>
    <mergeCell ref="S395:S396"/>
    <mergeCell ref="T395:T396"/>
    <mergeCell ref="U395:U396"/>
    <mergeCell ref="V395:V396"/>
    <mergeCell ref="W395:W396"/>
    <mergeCell ref="X395:X396"/>
    <mergeCell ref="Z395:Z396"/>
    <mergeCell ref="A3003:A3004"/>
    <mergeCell ref="B3003:B3004"/>
    <mergeCell ref="C3003:C3004"/>
    <mergeCell ref="D3003:D3004"/>
    <mergeCell ref="E3003:E3004"/>
    <mergeCell ref="F3003:F3004"/>
    <mergeCell ref="G3003:G3004"/>
    <mergeCell ref="H3003:H3004"/>
    <mergeCell ref="I3003:I3004"/>
    <mergeCell ref="J3003:J3004"/>
    <mergeCell ref="O3003:O3004"/>
    <mergeCell ref="Q3003:Q3004"/>
    <mergeCell ref="R3003:R3004"/>
    <mergeCell ref="S3003:S3004"/>
    <mergeCell ref="T3003:T3004"/>
    <mergeCell ref="U3003:U3004"/>
    <mergeCell ref="V3003:V3004"/>
    <mergeCell ref="W3003:W3004"/>
    <mergeCell ref="X3003:X3004"/>
    <mergeCell ref="Z3003:Z3004"/>
    <mergeCell ref="A2999:A3000"/>
    <mergeCell ref="B2999:B3000"/>
    <mergeCell ref="C2999:C3000"/>
    <mergeCell ref="D2999:D3000"/>
    <mergeCell ref="E2999:E3000"/>
    <mergeCell ref="F2999:F3000"/>
    <mergeCell ref="G2999:G3000"/>
    <mergeCell ref="H2999:H3000"/>
    <mergeCell ref="I2999:I3000"/>
    <mergeCell ref="J2999:J3000"/>
    <mergeCell ref="O2999:O3000"/>
    <mergeCell ref="Q2999:Q3000"/>
    <mergeCell ref="R2999:R3000"/>
    <mergeCell ref="S2999:S3000"/>
    <mergeCell ref="T2999:T3000"/>
    <mergeCell ref="U2999:U3000"/>
    <mergeCell ref="V2999:V3000"/>
    <mergeCell ref="W2999:W3000"/>
    <mergeCell ref="X2999:X3000"/>
    <mergeCell ref="Z2999:Z3000"/>
    <mergeCell ref="A3001:A3002"/>
    <mergeCell ref="B3001:B3002"/>
    <mergeCell ref="C3001:C3002"/>
    <mergeCell ref="D3001:D3002"/>
    <mergeCell ref="E3001:E3002"/>
    <mergeCell ref="F3001:F3002"/>
    <mergeCell ref="G3001:G3002"/>
    <mergeCell ref="H3001:H3002"/>
    <mergeCell ref="I3001:I3002"/>
    <mergeCell ref="J3001:J3002"/>
    <mergeCell ref="O3001:O3002"/>
    <mergeCell ref="Q3001:Q3002"/>
    <mergeCell ref="R3001:R3002"/>
    <mergeCell ref="S3001:S3002"/>
    <mergeCell ref="T3001:T3002"/>
    <mergeCell ref="U3001:U3002"/>
    <mergeCell ref="V3001:V3002"/>
    <mergeCell ref="W3001:W3002"/>
    <mergeCell ref="X3001:X3002"/>
    <mergeCell ref="Z3001:Z3002"/>
    <mergeCell ref="Y3001:Y3002"/>
    <mergeCell ref="A399:A400"/>
    <mergeCell ref="B399:B400"/>
    <mergeCell ref="C399:C400"/>
    <mergeCell ref="D399:D400"/>
    <mergeCell ref="E399:E400"/>
    <mergeCell ref="F399:F400"/>
    <mergeCell ref="G399:G400"/>
    <mergeCell ref="H399:H400"/>
    <mergeCell ref="I399:I400"/>
    <mergeCell ref="J399:J400"/>
    <mergeCell ref="O399:O400"/>
    <mergeCell ref="Q399:Q400"/>
    <mergeCell ref="R399:R400"/>
    <mergeCell ref="S399:S400"/>
    <mergeCell ref="T399:T400"/>
    <mergeCell ref="U399:U400"/>
    <mergeCell ref="V399:V400"/>
    <mergeCell ref="X399:X400"/>
    <mergeCell ref="Z399:Z400"/>
    <mergeCell ref="A401:A402"/>
    <mergeCell ref="B401:B402"/>
    <mergeCell ref="C401:C402"/>
    <mergeCell ref="D401:D402"/>
    <mergeCell ref="E401:E402"/>
    <mergeCell ref="F401:F402"/>
    <mergeCell ref="G401:G402"/>
    <mergeCell ref="H401:H402"/>
    <mergeCell ref="I401:I402"/>
    <mergeCell ref="J401:J402"/>
    <mergeCell ref="O401:O402"/>
    <mergeCell ref="Q401:Q402"/>
    <mergeCell ref="R401:R402"/>
    <mergeCell ref="S401:S402"/>
    <mergeCell ref="T401:T402"/>
    <mergeCell ref="U401:U402"/>
    <mergeCell ref="V401:V402"/>
    <mergeCell ref="W401:W402"/>
    <mergeCell ref="X401:X402"/>
    <mergeCell ref="Z401:Z402"/>
    <mergeCell ref="A403:A404"/>
    <mergeCell ref="B403:B404"/>
    <mergeCell ref="C403:C404"/>
    <mergeCell ref="D403:D404"/>
    <mergeCell ref="E403:E404"/>
    <mergeCell ref="F403:F404"/>
    <mergeCell ref="G403:G404"/>
    <mergeCell ref="H403:H404"/>
    <mergeCell ref="I403:I404"/>
    <mergeCell ref="J403:J404"/>
    <mergeCell ref="O403:O404"/>
    <mergeCell ref="Q403:Q404"/>
    <mergeCell ref="R403:R404"/>
    <mergeCell ref="S403:S404"/>
    <mergeCell ref="T403:T404"/>
    <mergeCell ref="U403:U404"/>
    <mergeCell ref="V403:V404"/>
    <mergeCell ref="W403:W404"/>
    <mergeCell ref="X403:X404"/>
    <mergeCell ref="Z403:Z404"/>
    <mergeCell ref="A405:A406"/>
    <mergeCell ref="B405:B406"/>
    <mergeCell ref="C405:C406"/>
    <mergeCell ref="D405:D406"/>
    <mergeCell ref="E405:E406"/>
    <mergeCell ref="F405:F406"/>
    <mergeCell ref="G405:G406"/>
    <mergeCell ref="H405:H406"/>
    <mergeCell ref="I405:I406"/>
    <mergeCell ref="J405:J406"/>
    <mergeCell ref="O405:O406"/>
    <mergeCell ref="Q405:Q406"/>
    <mergeCell ref="R405:R406"/>
    <mergeCell ref="S405:S406"/>
    <mergeCell ref="T405:T406"/>
    <mergeCell ref="U405:U406"/>
    <mergeCell ref="V405:V406"/>
    <mergeCell ref="W405:W406"/>
    <mergeCell ref="X405:X406"/>
    <mergeCell ref="Z405:Z406"/>
    <mergeCell ref="A407:A408"/>
    <mergeCell ref="B407:B408"/>
    <mergeCell ref="C407:C408"/>
    <mergeCell ref="D407:D408"/>
    <mergeCell ref="E407:E408"/>
    <mergeCell ref="F407:F408"/>
    <mergeCell ref="G407:G408"/>
    <mergeCell ref="H407:H408"/>
    <mergeCell ref="I407:I408"/>
    <mergeCell ref="J407:J408"/>
    <mergeCell ref="O407:O408"/>
    <mergeCell ref="Q407:Q408"/>
    <mergeCell ref="R407:R408"/>
    <mergeCell ref="S407:S408"/>
    <mergeCell ref="T407:T408"/>
    <mergeCell ref="U407:U408"/>
    <mergeCell ref="V407:V408"/>
    <mergeCell ref="W407:W408"/>
    <mergeCell ref="X407:X408"/>
    <mergeCell ref="Z407:Z408"/>
    <mergeCell ref="A409:A410"/>
    <mergeCell ref="B409:B410"/>
    <mergeCell ref="C409:C410"/>
    <mergeCell ref="D409:D410"/>
    <mergeCell ref="E409:E410"/>
    <mergeCell ref="F409:F410"/>
    <mergeCell ref="G409:G410"/>
    <mergeCell ref="H409:H410"/>
    <mergeCell ref="I409:I410"/>
    <mergeCell ref="J409:J410"/>
    <mergeCell ref="O409:O410"/>
    <mergeCell ref="Q409:Q410"/>
    <mergeCell ref="R409:R410"/>
    <mergeCell ref="S409:S410"/>
    <mergeCell ref="T409:T410"/>
    <mergeCell ref="U409:U410"/>
    <mergeCell ref="V409:V410"/>
    <mergeCell ref="W409:W410"/>
    <mergeCell ref="X409:X410"/>
    <mergeCell ref="Z409:Z410"/>
    <mergeCell ref="A411:A412"/>
    <mergeCell ref="B411:B412"/>
    <mergeCell ref="C411:C412"/>
    <mergeCell ref="D411:D412"/>
    <mergeCell ref="E411:E412"/>
    <mergeCell ref="F411:F412"/>
    <mergeCell ref="G411:G412"/>
    <mergeCell ref="H411:H412"/>
    <mergeCell ref="I411:I412"/>
    <mergeCell ref="J411:J412"/>
    <mergeCell ref="O411:O412"/>
    <mergeCell ref="Q411:Q412"/>
    <mergeCell ref="R411:R412"/>
    <mergeCell ref="S411:S412"/>
    <mergeCell ref="T411:T412"/>
    <mergeCell ref="U411:U412"/>
    <mergeCell ref="V411:V412"/>
    <mergeCell ref="W411:W412"/>
    <mergeCell ref="X411:X412"/>
    <mergeCell ref="Z411:Z412"/>
    <mergeCell ref="A413:A414"/>
    <mergeCell ref="B413:B414"/>
    <mergeCell ref="C413:C414"/>
    <mergeCell ref="D413:D414"/>
    <mergeCell ref="E413:E414"/>
    <mergeCell ref="F413:F414"/>
    <mergeCell ref="G413:G414"/>
    <mergeCell ref="H413:H414"/>
    <mergeCell ref="I413:I414"/>
    <mergeCell ref="J413:J414"/>
    <mergeCell ref="O413:O414"/>
    <mergeCell ref="Q413:Q414"/>
    <mergeCell ref="R413:R414"/>
    <mergeCell ref="S413:S414"/>
    <mergeCell ref="T413:T414"/>
    <mergeCell ref="U413:U414"/>
    <mergeCell ref="V413:V414"/>
    <mergeCell ref="W413:W414"/>
    <mergeCell ref="X413:X414"/>
    <mergeCell ref="Z413:Z414"/>
    <mergeCell ref="A415:A416"/>
    <mergeCell ref="B415:B416"/>
    <mergeCell ref="C415:C416"/>
    <mergeCell ref="D415:D416"/>
    <mergeCell ref="E415:E416"/>
    <mergeCell ref="F415:F416"/>
    <mergeCell ref="G415:G416"/>
    <mergeCell ref="H415:H416"/>
    <mergeCell ref="I415:I416"/>
    <mergeCell ref="J415:J416"/>
    <mergeCell ref="O415:O416"/>
    <mergeCell ref="Q415:Q416"/>
    <mergeCell ref="R415:R416"/>
    <mergeCell ref="S415:S416"/>
    <mergeCell ref="T415:T416"/>
    <mergeCell ref="U415:U416"/>
    <mergeCell ref="V415:V416"/>
    <mergeCell ref="W415:W416"/>
    <mergeCell ref="X415:X416"/>
    <mergeCell ref="Z415:Z416"/>
    <mergeCell ref="A417:A418"/>
    <mergeCell ref="B417:B418"/>
    <mergeCell ref="C417:C418"/>
    <mergeCell ref="D417:D418"/>
    <mergeCell ref="E417:E418"/>
    <mergeCell ref="F417:F418"/>
    <mergeCell ref="G417:G418"/>
    <mergeCell ref="H417:H418"/>
    <mergeCell ref="I417:I418"/>
    <mergeCell ref="J417:J418"/>
    <mergeCell ref="O417:O418"/>
    <mergeCell ref="Q417:Q418"/>
    <mergeCell ref="R417:R418"/>
    <mergeCell ref="S417:S418"/>
    <mergeCell ref="T417:T418"/>
    <mergeCell ref="U417:U418"/>
    <mergeCell ref="V417:V418"/>
    <mergeCell ref="W417:W418"/>
    <mergeCell ref="X417:X418"/>
    <mergeCell ref="Z417:Z418"/>
    <mergeCell ref="A419:A420"/>
    <mergeCell ref="B419:B420"/>
    <mergeCell ref="C419:C420"/>
    <mergeCell ref="D419:D420"/>
    <mergeCell ref="E419:E420"/>
    <mergeCell ref="F419:F420"/>
    <mergeCell ref="G419:G420"/>
    <mergeCell ref="H419:H420"/>
    <mergeCell ref="I419:I420"/>
    <mergeCell ref="J419:J420"/>
    <mergeCell ref="O419:O420"/>
    <mergeCell ref="Q419:Q420"/>
    <mergeCell ref="R419:R420"/>
    <mergeCell ref="S419:S420"/>
    <mergeCell ref="T419:T420"/>
    <mergeCell ref="U419:U420"/>
    <mergeCell ref="V419:V420"/>
    <mergeCell ref="X419:X420"/>
    <mergeCell ref="Z419:Z420"/>
    <mergeCell ref="A421:A422"/>
    <mergeCell ref="B421:B422"/>
    <mergeCell ref="C421:C422"/>
    <mergeCell ref="D421:D422"/>
    <mergeCell ref="E421:E422"/>
    <mergeCell ref="F421:F422"/>
    <mergeCell ref="G421:G422"/>
    <mergeCell ref="H421:H422"/>
    <mergeCell ref="I421:I422"/>
    <mergeCell ref="J421:J422"/>
    <mergeCell ref="O421:O422"/>
    <mergeCell ref="Q421:Q422"/>
    <mergeCell ref="R421:R422"/>
    <mergeCell ref="S421:S422"/>
    <mergeCell ref="T421:T422"/>
    <mergeCell ref="U421:U422"/>
    <mergeCell ref="V421:V422"/>
    <mergeCell ref="X421:X422"/>
    <mergeCell ref="Z421:Z422"/>
    <mergeCell ref="A423:A424"/>
    <mergeCell ref="B423:B424"/>
    <mergeCell ref="C423:C424"/>
    <mergeCell ref="D423:D424"/>
    <mergeCell ref="E423:E424"/>
    <mergeCell ref="G423:G424"/>
    <mergeCell ref="H423:H424"/>
    <mergeCell ref="I423:I424"/>
    <mergeCell ref="J423:J424"/>
    <mergeCell ref="O423:O424"/>
    <mergeCell ref="Q423:Q424"/>
    <mergeCell ref="R423:R424"/>
    <mergeCell ref="S423:S424"/>
    <mergeCell ref="T423:T424"/>
    <mergeCell ref="U423:U424"/>
    <mergeCell ref="V423:V424"/>
    <mergeCell ref="W423:W424"/>
    <mergeCell ref="X423:X424"/>
    <mergeCell ref="Z423:Z424"/>
    <mergeCell ref="A425:A426"/>
    <mergeCell ref="B425:B426"/>
    <mergeCell ref="C425:C426"/>
    <mergeCell ref="D425:D426"/>
    <mergeCell ref="E425:E426"/>
    <mergeCell ref="F425:F426"/>
    <mergeCell ref="G425:G426"/>
    <mergeCell ref="H425:H426"/>
    <mergeCell ref="I425:I426"/>
    <mergeCell ref="J425:J426"/>
    <mergeCell ref="O425:O426"/>
    <mergeCell ref="Q425:Q426"/>
    <mergeCell ref="R425:R426"/>
    <mergeCell ref="S425:S426"/>
    <mergeCell ref="T425:T426"/>
    <mergeCell ref="U425:U426"/>
    <mergeCell ref="V425:V426"/>
    <mergeCell ref="W425:W426"/>
    <mergeCell ref="X425:X426"/>
    <mergeCell ref="Z425:Z426"/>
    <mergeCell ref="A427:A428"/>
    <mergeCell ref="B427:B428"/>
    <mergeCell ref="C427:C428"/>
    <mergeCell ref="D427:D428"/>
    <mergeCell ref="E427:E428"/>
    <mergeCell ref="F427:F428"/>
    <mergeCell ref="G427:G428"/>
    <mergeCell ref="H427:H428"/>
    <mergeCell ref="I427:I428"/>
    <mergeCell ref="J427:J428"/>
    <mergeCell ref="O427:O428"/>
    <mergeCell ref="Q427:Q428"/>
    <mergeCell ref="R427:R428"/>
    <mergeCell ref="S427:S428"/>
    <mergeCell ref="T427:T428"/>
    <mergeCell ref="U427:U428"/>
    <mergeCell ref="V427:V428"/>
    <mergeCell ref="W427:W428"/>
    <mergeCell ref="X427:X428"/>
    <mergeCell ref="Z427:Z428"/>
    <mergeCell ref="A429:A430"/>
    <mergeCell ref="B429:B430"/>
    <mergeCell ref="C429:C430"/>
    <mergeCell ref="D429:D430"/>
    <mergeCell ref="E429:E430"/>
    <mergeCell ref="F429:F430"/>
    <mergeCell ref="G429:G430"/>
    <mergeCell ref="H429:H430"/>
    <mergeCell ref="I429:I430"/>
    <mergeCell ref="J429:J430"/>
    <mergeCell ref="O429:O430"/>
    <mergeCell ref="Q429:Q430"/>
    <mergeCell ref="R429:R430"/>
    <mergeCell ref="S429:S430"/>
    <mergeCell ref="T429:T430"/>
    <mergeCell ref="U429:U430"/>
    <mergeCell ref="V429:V430"/>
    <mergeCell ref="X429:X430"/>
    <mergeCell ref="Z429:Z430"/>
    <mergeCell ref="D431:D432"/>
    <mergeCell ref="E431:E432"/>
    <mergeCell ref="F431:F432"/>
    <mergeCell ref="G431:G432"/>
    <mergeCell ref="H431:H432"/>
    <mergeCell ref="I431:I432"/>
    <mergeCell ref="J431:J432"/>
    <mergeCell ref="O431:O432"/>
    <mergeCell ref="Q431:Q432"/>
    <mergeCell ref="R431:R432"/>
    <mergeCell ref="S431:S432"/>
    <mergeCell ref="T431:T432"/>
    <mergeCell ref="U431:U432"/>
    <mergeCell ref="V431:V432"/>
    <mergeCell ref="W431:W432"/>
    <mergeCell ref="X431:X432"/>
    <mergeCell ref="Z431:Z432"/>
    <mergeCell ref="A433:A434"/>
    <mergeCell ref="B433:B434"/>
    <mergeCell ref="C433:C434"/>
    <mergeCell ref="D433:D434"/>
    <mergeCell ref="E433:E434"/>
    <mergeCell ref="F433:F434"/>
    <mergeCell ref="G433:G434"/>
    <mergeCell ref="H433:H434"/>
    <mergeCell ref="I433:I434"/>
    <mergeCell ref="J433:J434"/>
    <mergeCell ref="O433:O434"/>
    <mergeCell ref="Q433:Q434"/>
    <mergeCell ref="R433:R434"/>
    <mergeCell ref="S433:S434"/>
    <mergeCell ref="T433:T434"/>
    <mergeCell ref="U433:U434"/>
    <mergeCell ref="V433:V434"/>
    <mergeCell ref="W433:W434"/>
    <mergeCell ref="X433:X434"/>
    <mergeCell ref="Z433:Z434"/>
    <mergeCell ref="A439:A440"/>
    <mergeCell ref="B439:B440"/>
    <mergeCell ref="C439:C440"/>
    <mergeCell ref="D439:D440"/>
    <mergeCell ref="E439:E440"/>
    <mergeCell ref="F439:F440"/>
    <mergeCell ref="G439:G440"/>
    <mergeCell ref="H439:H440"/>
    <mergeCell ref="I439:I440"/>
    <mergeCell ref="J439:J440"/>
    <mergeCell ref="O439:O440"/>
    <mergeCell ref="Q439:Q440"/>
    <mergeCell ref="R439:R440"/>
    <mergeCell ref="S439:S440"/>
    <mergeCell ref="T439:T440"/>
    <mergeCell ref="U439:U440"/>
    <mergeCell ref="V439:V440"/>
    <mergeCell ref="W439:W440"/>
    <mergeCell ref="X439:X440"/>
    <mergeCell ref="Z439:Z440"/>
    <mergeCell ref="W399:W400"/>
    <mergeCell ref="A435:A436"/>
    <mergeCell ref="B435:B436"/>
    <mergeCell ref="C435:C436"/>
    <mergeCell ref="D435:D436"/>
    <mergeCell ref="E435:E436"/>
    <mergeCell ref="F435:F436"/>
    <mergeCell ref="G435:G436"/>
    <mergeCell ref="H435:H436"/>
    <mergeCell ref="I435:I436"/>
    <mergeCell ref="J435:J436"/>
    <mergeCell ref="O435:O436"/>
    <mergeCell ref="Q435:Q436"/>
    <mergeCell ref="R435:R436"/>
    <mergeCell ref="S435:S436"/>
    <mergeCell ref="T435:T436"/>
    <mergeCell ref="U435:U436"/>
    <mergeCell ref="V435:V436"/>
    <mergeCell ref="W435:W436"/>
    <mergeCell ref="X435:X436"/>
    <mergeCell ref="Z435:Z436"/>
    <mergeCell ref="A437:A438"/>
    <mergeCell ref="B437:B438"/>
    <mergeCell ref="C437:C438"/>
    <mergeCell ref="D437:D438"/>
    <mergeCell ref="E437:E438"/>
    <mergeCell ref="F437:F438"/>
    <mergeCell ref="G437:G438"/>
    <mergeCell ref="H437:H438"/>
    <mergeCell ref="I437:I438"/>
    <mergeCell ref="J437:J438"/>
    <mergeCell ref="O437:O438"/>
    <mergeCell ref="Q437:Q438"/>
    <mergeCell ref="R437:R438"/>
    <mergeCell ref="S437:S438"/>
    <mergeCell ref="T437:T438"/>
    <mergeCell ref="U437:U438"/>
    <mergeCell ref="V437:V438"/>
    <mergeCell ref="W437:W438"/>
    <mergeCell ref="X437:X438"/>
    <mergeCell ref="Z437:Z438"/>
    <mergeCell ref="A431:A432"/>
    <mergeCell ref="B431:B432"/>
    <mergeCell ref="C431:C432"/>
    <mergeCell ref="A3005:A3006"/>
    <mergeCell ref="B3005:B3006"/>
    <mergeCell ref="C3005:C3006"/>
    <mergeCell ref="D3005:D3006"/>
    <mergeCell ref="E3005:E3006"/>
    <mergeCell ref="F3005:F3006"/>
    <mergeCell ref="G3005:G3006"/>
    <mergeCell ref="H3005:H3006"/>
    <mergeCell ref="I3005:I3006"/>
    <mergeCell ref="J3005:J3006"/>
    <mergeCell ref="O3005:O3006"/>
    <mergeCell ref="Q3005:Q3006"/>
    <mergeCell ref="R3005:R3006"/>
    <mergeCell ref="S3005:S3006"/>
    <mergeCell ref="T3005:T3006"/>
    <mergeCell ref="U3005:U3006"/>
    <mergeCell ref="V3005:V3006"/>
    <mergeCell ref="W3005:W3006"/>
    <mergeCell ref="X3005:X3006"/>
    <mergeCell ref="Z3005:Z3006"/>
    <mergeCell ref="A3007:A3008"/>
    <mergeCell ref="B3007:B3008"/>
    <mergeCell ref="C3007:C3008"/>
    <mergeCell ref="D3007:D3008"/>
    <mergeCell ref="E3007:E3008"/>
    <mergeCell ref="F3007:F3008"/>
    <mergeCell ref="G3007:G3008"/>
    <mergeCell ref="H3007:H3008"/>
    <mergeCell ref="I3007:I3008"/>
    <mergeCell ref="J3007:J3008"/>
    <mergeCell ref="O3007:O3008"/>
    <mergeCell ref="Q3007:Q3008"/>
    <mergeCell ref="R3007:R3008"/>
    <mergeCell ref="S3007:S3008"/>
    <mergeCell ref="T3007:T3008"/>
    <mergeCell ref="U3007:U3008"/>
    <mergeCell ref="V3007:V3008"/>
    <mergeCell ref="W3007:W3008"/>
    <mergeCell ref="X3007:X3008"/>
    <mergeCell ref="Z3007:Z3008"/>
    <mergeCell ref="Y3007:Y3008"/>
    <mergeCell ref="A3009:A3010"/>
    <mergeCell ref="B3009:B3010"/>
    <mergeCell ref="C3009:C3010"/>
    <mergeCell ref="D3009:D3010"/>
    <mergeCell ref="E3009:E3010"/>
    <mergeCell ref="F3009:F3010"/>
    <mergeCell ref="G3009:G3010"/>
    <mergeCell ref="H3009:H3010"/>
    <mergeCell ref="I3009:I3010"/>
    <mergeCell ref="J3009:J3010"/>
    <mergeCell ref="O3009:O3010"/>
    <mergeCell ref="Q3009:Q3010"/>
    <mergeCell ref="R3009:R3010"/>
    <mergeCell ref="S3009:S3010"/>
    <mergeCell ref="T3009:T3010"/>
    <mergeCell ref="U3009:U3010"/>
    <mergeCell ref="V3009:V3010"/>
    <mergeCell ref="W3009:W3010"/>
    <mergeCell ref="X3009:X3010"/>
    <mergeCell ref="Z3009:Z3010"/>
    <mergeCell ref="A3011:A3012"/>
    <mergeCell ref="B3011:B3012"/>
    <mergeCell ref="C3011:C3012"/>
    <mergeCell ref="D3011:D3012"/>
    <mergeCell ref="E3011:E3012"/>
    <mergeCell ref="F3011:F3012"/>
    <mergeCell ref="G3011:G3012"/>
    <mergeCell ref="H3011:H3012"/>
    <mergeCell ref="I3011:I3012"/>
    <mergeCell ref="J3011:J3012"/>
    <mergeCell ref="O3011:O3012"/>
    <mergeCell ref="Q3011:Q3012"/>
    <mergeCell ref="R3011:R3012"/>
    <mergeCell ref="S3011:S3012"/>
    <mergeCell ref="T3011:T3012"/>
    <mergeCell ref="U3011:U3012"/>
    <mergeCell ref="V3011:V3012"/>
    <mergeCell ref="X3011:X3012"/>
    <mergeCell ref="Z3011:Z3012"/>
    <mergeCell ref="A3013:A3014"/>
    <mergeCell ref="B3013:B3014"/>
    <mergeCell ref="C3013:C3014"/>
    <mergeCell ref="D3013:D3014"/>
    <mergeCell ref="E3013:E3014"/>
    <mergeCell ref="F3013:F3014"/>
    <mergeCell ref="G3013:G3014"/>
    <mergeCell ref="H3013:H3014"/>
    <mergeCell ref="I3013:I3014"/>
    <mergeCell ref="J3013:J3014"/>
    <mergeCell ref="O3013:O3014"/>
    <mergeCell ref="Q3013:Q3014"/>
    <mergeCell ref="R3013:R3014"/>
    <mergeCell ref="S3013:S3014"/>
    <mergeCell ref="T3013:T3014"/>
    <mergeCell ref="U3013:U3014"/>
    <mergeCell ref="V3013:V3014"/>
    <mergeCell ref="X3013:X3014"/>
    <mergeCell ref="Z3013:Z3014"/>
    <mergeCell ref="A3015:A3016"/>
    <mergeCell ref="B3015:B3016"/>
    <mergeCell ref="C3015:C3016"/>
    <mergeCell ref="D3015:D3016"/>
    <mergeCell ref="E3015:E3016"/>
    <mergeCell ref="F3015:F3016"/>
    <mergeCell ref="G3015:G3016"/>
    <mergeCell ref="H3015:H3016"/>
    <mergeCell ref="I3015:I3016"/>
    <mergeCell ref="J3015:J3016"/>
    <mergeCell ref="O3015:O3016"/>
    <mergeCell ref="Q3015:Q3016"/>
    <mergeCell ref="R3015:R3016"/>
    <mergeCell ref="S3015:S3016"/>
    <mergeCell ref="T3015:T3016"/>
    <mergeCell ref="U3015:U3016"/>
    <mergeCell ref="V3015:V3016"/>
    <mergeCell ref="W3015:W3016"/>
    <mergeCell ref="X3015:X3016"/>
    <mergeCell ref="Z3015:Z3016"/>
    <mergeCell ref="A3017:A3018"/>
    <mergeCell ref="B3017:B3018"/>
    <mergeCell ref="C3017:C3018"/>
    <mergeCell ref="D3017:D3018"/>
    <mergeCell ref="E3017:E3018"/>
    <mergeCell ref="F3017:F3018"/>
    <mergeCell ref="G3017:G3018"/>
    <mergeCell ref="H3017:H3018"/>
    <mergeCell ref="I3017:I3018"/>
    <mergeCell ref="J3017:J3018"/>
    <mergeCell ref="O3017:O3018"/>
    <mergeCell ref="Q3017:Q3018"/>
    <mergeCell ref="R3017:R3018"/>
    <mergeCell ref="S3017:S3018"/>
    <mergeCell ref="T3017:T3018"/>
    <mergeCell ref="U3017:U3018"/>
    <mergeCell ref="V3017:V3018"/>
    <mergeCell ref="W3017:W3018"/>
    <mergeCell ref="X3017:X3018"/>
    <mergeCell ref="Z3017:Z3018"/>
    <mergeCell ref="A3019:A3020"/>
    <mergeCell ref="B3019:B3020"/>
    <mergeCell ref="C3019:C3020"/>
    <mergeCell ref="D3019:D3020"/>
    <mergeCell ref="E3019:E3020"/>
    <mergeCell ref="F3019:F3020"/>
    <mergeCell ref="G3019:G3020"/>
    <mergeCell ref="H3019:H3020"/>
    <mergeCell ref="I3019:I3020"/>
    <mergeCell ref="J3019:J3020"/>
    <mergeCell ref="O3019:O3020"/>
    <mergeCell ref="Q3019:Q3020"/>
    <mergeCell ref="R3019:R3020"/>
    <mergeCell ref="S3019:S3020"/>
    <mergeCell ref="T3019:T3020"/>
    <mergeCell ref="U3019:U3020"/>
    <mergeCell ref="V3019:V3020"/>
    <mergeCell ref="W3019:W3020"/>
    <mergeCell ref="X3019:X3020"/>
    <mergeCell ref="Z3019:Z3020"/>
    <mergeCell ref="A3021:A3022"/>
    <mergeCell ref="B3021:B3022"/>
    <mergeCell ref="C3021:C3022"/>
    <mergeCell ref="D3021:D3022"/>
    <mergeCell ref="E3021:E3022"/>
    <mergeCell ref="F3021:F3022"/>
    <mergeCell ref="G3021:G3022"/>
    <mergeCell ref="H3021:H3022"/>
    <mergeCell ref="I3021:I3022"/>
    <mergeCell ref="J3021:J3022"/>
    <mergeCell ref="O3021:O3022"/>
    <mergeCell ref="Q3021:Q3022"/>
    <mergeCell ref="R3021:R3022"/>
    <mergeCell ref="S3021:S3022"/>
    <mergeCell ref="T3021:T3022"/>
    <mergeCell ref="U3021:U3022"/>
    <mergeCell ref="V3021:V3022"/>
    <mergeCell ref="W3021:W3022"/>
    <mergeCell ref="X3021:X3022"/>
    <mergeCell ref="Z3021:Z3022"/>
    <mergeCell ref="A3023:A3024"/>
    <mergeCell ref="B3023:B3024"/>
    <mergeCell ref="C3023:C3024"/>
    <mergeCell ref="D3023:D3024"/>
    <mergeCell ref="E3023:E3024"/>
    <mergeCell ref="F3023:F3024"/>
    <mergeCell ref="G3023:G3024"/>
    <mergeCell ref="H3023:H3024"/>
    <mergeCell ref="I3023:I3024"/>
    <mergeCell ref="J3023:J3024"/>
    <mergeCell ref="O3023:O3024"/>
    <mergeCell ref="Q3023:Q3024"/>
    <mergeCell ref="R3023:R3024"/>
    <mergeCell ref="S3023:S3024"/>
    <mergeCell ref="T3023:T3024"/>
    <mergeCell ref="U3023:U3024"/>
    <mergeCell ref="V3023:V3024"/>
    <mergeCell ref="W3023:W3024"/>
    <mergeCell ref="X3023:X3024"/>
    <mergeCell ref="Z3023:Z3024"/>
    <mergeCell ref="A3025:A3026"/>
    <mergeCell ref="B3025:B3026"/>
    <mergeCell ref="C3025:C3026"/>
    <mergeCell ref="D3025:D3026"/>
    <mergeCell ref="E3025:E3026"/>
    <mergeCell ref="F3025:F3026"/>
    <mergeCell ref="G3025:G3026"/>
    <mergeCell ref="H3025:H3026"/>
    <mergeCell ref="I3025:I3026"/>
    <mergeCell ref="J3025:J3026"/>
    <mergeCell ref="O3025:O3026"/>
    <mergeCell ref="Q3025:Q3026"/>
    <mergeCell ref="R3025:R3026"/>
    <mergeCell ref="S3025:S3026"/>
    <mergeCell ref="T3025:T3026"/>
    <mergeCell ref="U3025:U3026"/>
    <mergeCell ref="V3025:V3026"/>
    <mergeCell ref="X3025:X3026"/>
    <mergeCell ref="Z3025:Z3026"/>
    <mergeCell ref="A3027:A3028"/>
    <mergeCell ref="B3027:B3028"/>
    <mergeCell ref="C3027:C3028"/>
    <mergeCell ref="D3027:D3028"/>
    <mergeCell ref="E3027:E3028"/>
    <mergeCell ref="F3027:F3028"/>
    <mergeCell ref="G3027:G3028"/>
    <mergeCell ref="H3027:H3028"/>
    <mergeCell ref="I3027:I3028"/>
    <mergeCell ref="J3027:J3028"/>
    <mergeCell ref="O3027:O3028"/>
    <mergeCell ref="Q3027:Q3028"/>
    <mergeCell ref="R3027:R3028"/>
    <mergeCell ref="S3027:S3028"/>
    <mergeCell ref="T3027:T3028"/>
    <mergeCell ref="U3027:U3028"/>
    <mergeCell ref="V3027:V3028"/>
    <mergeCell ref="W3027:W3028"/>
    <mergeCell ref="X3027:X3028"/>
    <mergeCell ref="Z3027:Z3028"/>
    <mergeCell ref="A3035:A3036"/>
    <mergeCell ref="B3035:B3036"/>
    <mergeCell ref="C3035:C3036"/>
    <mergeCell ref="D3035:D3036"/>
    <mergeCell ref="E3035:E3036"/>
    <mergeCell ref="F3035:F3036"/>
    <mergeCell ref="G3035:G3036"/>
    <mergeCell ref="H3035:H3036"/>
    <mergeCell ref="I3035:I3036"/>
    <mergeCell ref="J3035:J3036"/>
    <mergeCell ref="O3035:O3036"/>
    <mergeCell ref="Q3035:Q3036"/>
    <mergeCell ref="R3035:R3036"/>
    <mergeCell ref="S3035:S3036"/>
    <mergeCell ref="T3035:T3036"/>
    <mergeCell ref="U3035:U3036"/>
    <mergeCell ref="V3035:V3036"/>
    <mergeCell ref="X3035:X3036"/>
    <mergeCell ref="Z3035:Z3036"/>
    <mergeCell ref="A3029:A3030"/>
    <mergeCell ref="B3029:B3030"/>
    <mergeCell ref="C3029:C3030"/>
    <mergeCell ref="D3029:D3030"/>
    <mergeCell ref="E3029:E3030"/>
    <mergeCell ref="F3029:F3030"/>
    <mergeCell ref="G3029:G3030"/>
    <mergeCell ref="H3029:H3030"/>
    <mergeCell ref="I3029:I3030"/>
    <mergeCell ref="J3029:J3030"/>
    <mergeCell ref="O3029:O3030"/>
    <mergeCell ref="Q3029:Q3030"/>
    <mergeCell ref="R3029:R3030"/>
    <mergeCell ref="S3029:S3030"/>
    <mergeCell ref="T3029:T3030"/>
    <mergeCell ref="U3029:U3030"/>
    <mergeCell ref="V3029:V3030"/>
    <mergeCell ref="W3029:W3030"/>
    <mergeCell ref="X3029:X3030"/>
    <mergeCell ref="Z3029:Z3030"/>
    <mergeCell ref="A3031:A3032"/>
    <mergeCell ref="B3031:B3032"/>
    <mergeCell ref="C3031:C3032"/>
    <mergeCell ref="D3031:D3032"/>
    <mergeCell ref="E3031:E3032"/>
    <mergeCell ref="F3031:F3032"/>
    <mergeCell ref="G3031:G3032"/>
    <mergeCell ref="H3031:H3032"/>
    <mergeCell ref="I3031:I3032"/>
    <mergeCell ref="J3031:J3032"/>
    <mergeCell ref="O3031:O3032"/>
    <mergeCell ref="Q3031:Q3032"/>
    <mergeCell ref="R3031:R3032"/>
    <mergeCell ref="S3031:S3032"/>
    <mergeCell ref="T3031:T3032"/>
    <mergeCell ref="U3031:U3032"/>
    <mergeCell ref="V3031:V3032"/>
    <mergeCell ref="X3031:X3032"/>
    <mergeCell ref="Z3031:Z3032"/>
    <mergeCell ref="Y2753:Y2754"/>
    <mergeCell ref="Y2745:Y2746"/>
    <mergeCell ref="Y2733:Y2734"/>
    <mergeCell ref="Y2721:Y2722"/>
    <mergeCell ref="Y2679:Y2680"/>
    <mergeCell ref="Y2673:Y2674"/>
    <mergeCell ref="Y2901:Y2902"/>
    <mergeCell ref="A3037:A3038"/>
    <mergeCell ref="B3037:B3038"/>
    <mergeCell ref="C3037:C3038"/>
    <mergeCell ref="D3037:D3038"/>
    <mergeCell ref="E3037:E3038"/>
    <mergeCell ref="F3037:F3038"/>
    <mergeCell ref="G3037:G3038"/>
    <mergeCell ref="H3037:H3038"/>
    <mergeCell ref="I3037:I3038"/>
    <mergeCell ref="J3037:J3038"/>
    <mergeCell ref="O3037:O3038"/>
    <mergeCell ref="Q3037:Q3038"/>
    <mergeCell ref="R3037:R3038"/>
    <mergeCell ref="S3037:S3038"/>
    <mergeCell ref="T3037:T3038"/>
    <mergeCell ref="U3037:U3038"/>
    <mergeCell ref="V3037:V3038"/>
    <mergeCell ref="X3037:X3038"/>
    <mergeCell ref="Z3037:Z3038"/>
    <mergeCell ref="A3039:A3040"/>
    <mergeCell ref="B3039:B3040"/>
    <mergeCell ref="C3039:C3040"/>
    <mergeCell ref="D3039:D3040"/>
    <mergeCell ref="E3039:E3040"/>
    <mergeCell ref="F3039:F3040"/>
    <mergeCell ref="G3039:G3040"/>
    <mergeCell ref="H3039:H3040"/>
    <mergeCell ref="I3039:I3040"/>
    <mergeCell ref="J3039:J3040"/>
    <mergeCell ref="O3039:O3040"/>
    <mergeCell ref="Q3039:Q3040"/>
    <mergeCell ref="R3039:R3040"/>
    <mergeCell ref="S3039:S3040"/>
    <mergeCell ref="T3039:T3040"/>
    <mergeCell ref="U3039:U3040"/>
    <mergeCell ref="V3039:V3040"/>
    <mergeCell ref="X3039:X3040"/>
    <mergeCell ref="Z3039:Z3040"/>
    <mergeCell ref="A3033:A3034"/>
    <mergeCell ref="B3033:B3034"/>
    <mergeCell ref="C3033:C3034"/>
    <mergeCell ref="D3033:D3034"/>
    <mergeCell ref="E3033:E3034"/>
    <mergeCell ref="F3033:F3034"/>
    <mergeCell ref="G3033:G3034"/>
    <mergeCell ref="H3033:H3034"/>
    <mergeCell ref="I3033:I3034"/>
    <mergeCell ref="J3033:J3034"/>
    <mergeCell ref="O3033:O3034"/>
    <mergeCell ref="Q3033:Q3034"/>
    <mergeCell ref="R3033:R3034"/>
    <mergeCell ref="S3033:S3034"/>
    <mergeCell ref="T3033:T3034"/>
    <mergeCell ref="U3033:U3034"/>
    <mergeCell ref="V3033:V3034"/>
    <mergeCell ref="X3033:X3034"/>
    <mergeCell ref="Z3033:Z3034"/>
    <mergeCell ref="Y2981:Y2982"/>
    <mergeCell ref="Y2855:Y2856"/>
    <mergeCell ref="Y2937:Y2938"/>
    <mergeCell ref="Y3005:Y3006"/>
    <mergeCell ref="Y2917:Y2918"/>
    <mergeCell ref="C3041:C3042"/>
    <mergeCell ref="A3041:A3042"/>
    <mergeCell ref="B3041:B3042"/>
    <mergeCell ref="G3041:G3042"/>
    <mergeCell ref="H3041:H3042"/>
    <mergeCell ref="F3041:F3042"/>
    <mergeCell ref="E3041:E3042"/>
    <mergeCell ref="I3041:I3042"/>
    <mergeCell ref="J3041:J3042"/>
    <mergeCell ref="O3041:O3042"/>
    <mergeCell ref="Q3041:Q3042"/>
    <mergeCell ref="R3041:R3042"/>
    <mergeCell ref="S3041:S3042"/>
    <mergeCell ref="T3041:T3042"/>
    <mergeCell ref="U3041:U3042"/>
    <mergeCell ref="V3041:V3042"/>
    <mergeCell ref="X3041:X3042"/>
    <mergeCell ref="Z3041:Z3042"/>
    <mergeCell ref="Y2621:Y2622"/>
    <mergeCell ref="Y2997:Y2998"/>
    <mergeCell ref="Y2975:Y2976"/>
    <mergeCell ref="Y2907:Y2908"/>
    <mergeCell ref="Y2773:Y2774"/>
    <mergeCell ref="Y2775:Y2776"/>
    <mergeCell ref="Y3041:Y3042"/>
    <mergeCell ref="Y3027:Y3028"/>
    <mergeCell ref="Y3029:Y3030"/>
    <mergeCell ref="Y2623:Y2624"/>
    <mergeCell ref="Y2629:Y2630"/>
    <mergeCell ref="Y2625:Y2626"/>
    <mergeCell ref="Y2631:Y2632"/>
    <mergeCell ref="Y2999:Y3000"/>
    <mergeCell ref="Y3009:Y3010"/>
    <mergeCell ref="Y3011:Y3012"/>
    <mergeCell ref="Y3025:Y3026"/>
    <mergeCell ref="Y3031:Y3032"/>
    <mergeCell ref="Y2985:Y2986"/>
    <mergeCell ref="Y2977:Y2978"/>
    <mergeCell ref="Y2941:Y2942"/>
    <mergeCell ref="Y2979:Y2980"/>
    <mergeCell ref="Y2913:Y2914"/>
    <mergeCell ref="Y2915:Y2916"/>
    <mergeCell ref="Y2911:Y2912"/>
    <mergeCell ref="Y2905:Y2906"/>
    <mergeCell ref="Y2903:Y2904"/>
    <mergeCell ref="Y3033:Y3034"/>
    <mergeCell ref="Y3035:Y3036"/>
    <mergeCell ref="Y3037:Y3038"/>
    <mergeCell ref="Y3039:Y3040"/>
    <mergeCell ref="Y2879:Y2880"/>
    <mergeCell ref="Y2863:Y2864"/>
    <mergeCell ref="Y2857:Y2858"/>
    <mergeCell ref="Y2853:Y2854"/>
    <mergeCell ref="Y2847:Y2848"/>
    <mergeCell ref="Y2849:Y2850"/>
    <mergeCell ref="Y2769:Y2770"/>
    <mergeCell ref="Y2865:Y2866"/>
    <mergeCell ref="Y2755:Y2756"/>
    <mergeCell ref="D3041:D3042"/>
    <mergeCell ref="Y2609:Y2610"/>
    <mergeCell ref="Y2719:Y2720"/>
    <mergeCell ref="Y2677:Y2678"/>
    <mergeCell ref="Y2671:Y2672"/>
    <mergeCell ref="Y2771:Y2772"/>
    <mergeCell ref="Y2751:Y2752"/>
    <mergeCell ref="Y2741:Y2742"/>
    <mergeCell ref="Y2845:Y2846"/>
    <mergeCell ref="Y701:Y702"/>
    <mergeCell ref="Y3015:Y3016"/>
    <mergeCell ref="Y3017:Y3018"/>
    <mergeCell ref="Y3019:Y3020"/>
    <mergeCell ref="Y3021:Y3022"/>
    <mergeCell ref="Y2987:Y2988"/>
    <mergeCell ref="Y2989:Y2990"/>
    <mergeCell ref="Y2991:Y2992"/>
    <mergeCell ref="Y2993:Y2994"/>
    <mergeCell ref="Y2927:Y2928"/>
    <mergeCell ref="Y2929:Y2930"/>
    <mergeCell ref="Y2931:Y2932"/>
    <mergeCell ref="Y2933:Y2934"/>
    <mergeCell ref="Y2869:Y2870"/>
    <mergeCell ref="Y2871:Y2872"/>
    <mergeCell ref="Y2873:Y2874"/>
    <mergeCell ref="Y2875:Y2876"/>
    <mergeCell ref="Y2843:Y2844"/>
    <mergeCell ref="Y2777:Y2778"/>
    <mergeCell ref="Y2779:Y2780"/>
    <mergeCell ref="Y2781:Y2782"/>
    <mergeCell ref="Y2783:Y2784"/>
    <mergeCell ref="Y2723:Y2724"/>
    <mergeCell ref="Y2725:Y2726"/>
    <mergeCell ref="Y2727:Y2728"/>
    <mergeCell ref="Y2729:Y2730"/>
    <mergeCell ref="Y2603:Y2604"/>
    <mergeCell ref="Y2591:Y2592"/>
    <mergeCell ref="Y2533:Y2534"/>
    <mergeCell ref="Y2523:Y2524"/>
    <mergeCell ref="Y2187:Y2188"/>
    <mergeCell ref="Y2191:Y2192"/>
    <mergeCell ref="Y2197:Y2198"/>
    <mergeCell ref="Y2199:Y2200"/>
    <mergeCell ref="Y2051:Y2052"/>
    <mergeCell ref="Y2057:Y2058"/>
    <mergeCell ref="Y2067:Y2068"/>
    <mergeCell ref="Y2065:Y2066"/>
    <mergeCell ref="Y1921:Y1922"/>
    <mergeCell ref="Y1935:Y1936"/>
    <mergeCell ref="Y1937:Y1938"/>
    <mergeCell ref="Y1939:Y1940"/>
    <mergeCell ref="Y1781:Y1782"/>
    <mergeCell ref="Y1805:Y1806"/>
    <mergeCell ref="Y1653:Y1654"/>
    <mergeCell ref="Y1655:Y1656"/>
    <mergeCell ref="Y1539:Y1540"/>
    <mergeCell ref="Y1541:Y1542"/>
    <mergeCell ref="Y1405:Y1406"/>
    <mergeCell ref="Y1257:Y1258"/>
    <mergeCell ref="Y1275:Y1276"/>
    <mergeCell ref="Y1115:Y1116"/>
    <mergeCell ref="Y3013:Y3014"/>
    <mergeCell ref="Y2973:Y2974"/>
    <mergeCell ref="Y2983:Y2984"/>
    <mergeCell ref="Y2939:Y2940"/>
    <mergeCell ref="B3:B4"/>
    <mergeCell ref="C3:C4"/>
    <mergeCell ref="D3:D4"/>
    <mergeCell ref="E3:E4"/>
    <mergeCell ref="F3:F4"/>
    <mergeCell ref="G3:G4"/>
    <mergeCell ref="H3:H4"/>
    <mergeCell ref="I3:I4"/>
    <mergeCell ref="J3:J4"/>
    <mergeCell ref="O3:O4"/>
    <mergeCell ref="Q3:Q4"/>
    <mergeCell ref="R3:R4"/>
    <mergeCell ref="S3:S4"/>
    <mergeCell ref="T3:T4"/>
    <mergeCell ref="U3:U4"/>
    <mergeCell ref="V3:V4"/>
    <mergeCell ref="W3:W4"/>
    <mergeCell ref="X3:X4"/>
    <mergeCell ref="Z3:Z4"/>
    <mergeCell ref="A5:A6"/>
    <mergeCell ref="B5:B6"/>
    <mergeCell ref="C5:C6"/>
    <mergeCell ref="D5:D6"/>
    <mergeCell ref="E5:E6"/>
    <mergeCell ref="F5:F6"/>
    <mergeCell ref="G5:G6"/>
    <mergeCell ref="H5:H6"/>
    <mergeCell ref="I5:I6"/>
    <mergeCell ref="J5:J6"/>
    <mergeCell ref="O5:O6"/>
    <mergeCell ref="Q5:Q6"/>
    <mergeCell ref="R5:R6"/>
    <mergeCell ref="S5:S6"/>
    <mergeCell ref="T5:T6"/>
    <mergeCell ref="U5:U6"/>
    <mergeCell ref="V5:V6"/>
    <mergeCell ref="W5:W6"/>
    <mergeCell ref="X5:X6"/>
    <mergeCell ref="Z5:Z6"/>
    <mergeCell ref="A7:A8"/>
    <mergeCell ref="B7:B8"/>
    <mergeCell ref="C7:C8"/>
    <mergeCell ref="D7:D8"/>
    <mergeCell ref="E7:E8"/>
    <mergeCell ref="F7:F8"/>
    <mergeCell ref="G7:G8"/>
    <mergeCell ref="H7:H8"/>
    <mergeCell ref="I7:I8"/>
    <mergeCell ref="J7:J8"/>
    <mergeCell ref="O7:O8"/>
    <mergeCell ref="Q7:Q8"/>
    <mergeCell ref="R7:R8"/>
    <mergeCell ref="S7:S8"/>
    <mergeCell ref="T7:T8"/>
    <mergeCell ref="U7:U8"/>
    <mergeCell ref="V7:V8"/>
    <mergeCell ref="W7:W8"/>
    <mergeCell ref="X7:X8"/>
    <mergeCell ref="Z7:Z8"/>
    <mergeCell ref="A9:A10"/>
    <mergeCell ref="B9:B10"/>
    <mergeCell ref="C9:C10"/>
    <mergeCell ref="D9:D10"/>
    <mergeCell ref="E9:E10"/>
    <mergeCell ref="F9:F10"/>
    <mergeCell ref="G9:G10"/>
    <mergeCell ref="H9:H10"/>
    <mergeCell ref="I9:I10"/>
    <mergeCell ref="J9:J10"/>
    <mergeCell ref="O9:O10"/>
    <mergeCell ref="P9:P10"/>
    <mergeCell ref="Q9:Q10"/>
    <mergeCell ref="R9:R10"/>
    <mergeCell ref="S9:S10"/>
    <mergeCell ref="T9:T10"/>
    <mergeCell ref="U9:U10"/>
    <mergeCell ref="V9:V10"/>
    <mergeCell ref="W9:W10"/>
    <mergeCell ref="X9:X10"/>
    <mergeCell ref="Z9:Z10"/>
    <mergeCell ref="A11:A12"/>
    <mergeCell ref="B11:B12"/>
    <mergeCell ref="C11:C12"/>
    <mergeCell ref="D11:D12"/>
    <mergeCell ref="E11:E12"/>
    <mergeCell ref="F11:F12"/>
    <mergeCell ref="G11:G12"/>
    <mergeCell ref="H11:H12"/>
    <mergeCell ref="I11:I12"/>
    <mergeCell ref="J11:J12"/>
    <mergeCell ref="O11:O12"/>
    <mergeCell ref="Q11:Q12"/>
    <mergeCell ref="R11:R12"/>
    <mergeCell ref="S11:S12"/>
    <mergeCell ref="T11:T12"/>
    <mergeCell ref="U11:U12"/>
    <mergeCell ref="V11:V12"/>
    <mergeCell ref="W11:W12"/>
    <mergeCell ref="X11:X12"/>
    <mergeCell ref="Z11:Z12"/>
    <mergeCell ref="A13:A14"/>
    <mergeCell ref="B13:B14"/>
    <mergeCell ref="C13:C14"/>
    <mergeCell ref="D13:D14"/>
    <mergeCell ref="E13:E14"/>
    <mergeCell ref="F13:F14"/>
    <mergeCell ref="G13:G14"/>
    <mergeCell ref="H13:H14"/>
    <mergeCell ref="I13:I14"/>
    <mergeCell ref="J13:J14"/>
    <mergeCell ref="O13:O14"/>
    <mergeCell ref="P13:P14"/>
    <mergeCell ref="Q13:Q14"/>
    <mergeCell ref="R13:R14"/>
    <mergeCell ref="S13:S14"/>
    <mergeCell ref="T13:T14"/>
    <mergeCell ref="U13:U14"/>
    <mergeCell ref="V13:V14"/>
    <mergeCell ref="W13:W14"/>
    <mergeCell ref="X13:X14"/>
    <mergeCell ref="Z13:Z14"/>
    <mergeCell ref="A15:A16"/>
    <mergeCell ref="B15:B16"/>
    <mergeCell ref="C15:C16"/>
    <mergeCell ref="D15:D16"/>
    <mergeCell ref="E15:E16"/>
    <mergeCell ref="F15:F16"/>
    <mergeCell ref="G15:G16"/>
    <mergeCell ref="H15:H16"/>
    <mergeCell ref="I15:I16"/>
    <mergeCell ref="J15:J16"/>
    <mergeCell ref="O15:O16"/>
    <mergeCell ref="Q15:Q16"/>
    <mergeCell ref="R15:R16"/>
    <mergeCell ref="S15:S16"/>
    <mergeCell ref="T15:T16"/>
    <mergeCell ref="U15:U16"/>
    <mergeCell ref="V15:V16"/>
    <mergeCell ref="W15:W16"/>
    <mergeCell ref="X15:X16"/>
    <mergeCell ref="Z15:Z16"/>
    <mergeCell ref="A17:A18"/>
    <mergeCell ref="B17:B18"/>
    <mergeCell ref="C17:C18"/>
    <mergeCell ref="D17:D18"/>
    <mergeCell ref="E17:E18"/>
    <mergeCell ref="F17:F18"/>
    <mergeCell ref="G17:G18"/>
    <mergeCell ref="H17:H18"/>
    <mergeCell ref="I17:I18"/>
    <mergeCell ref="J17:J18"/>
    <mergeCell ref="O17:O18"/>
    <mergeCell ref="Q17:Q18"/>
    <mergeCell ref="R17:R18"/>
    <mergeCell ref="S17:S18"/>
    <mergeCell ref="T17:T18"/>
    <mergeCell ref="U17:U18"/>
    <mergeCell ref="V17:V18"/>
    <mergeCell ref="W17:W18"/>
    <mergeCell ref="X17:X18"/>
    <mergeCell ref="Z17:Z18"/>
    <mergeCell ref="A19:A20"/>
    <mergeCell ref="B19:B20"/>
    <mergeCell ref="C19:C20"/>
    <mergeCell ref="D19:D20"/>
    <mergeCell ref="E19:E20"/>
    <mergeCell ref="F19:F20"/>
    <mergeCell ref="G19:G20"/>
    <mergeCell ref="H19:H20"/>
    <mergeCell ref="I19:I20"/>
    <mergeCell ref="J19:J20"/>
    <mergeCell ref="O19:O20"/>
    <mergeCell ref="P19:P20"/>
    <mergeCell ref="Q19:Q20"/>
    <mergeCell ref="R19:R20"/>
    <mergeCell ref="S19:S20"/>
    <mergeCell ref="T19:T20"/>
    <mergeCell ref="U19:U20"/>
    <mergeCell ref="V19:V20"/>
    <mergeCell ref="W19:W20"/>
    <mergeCell ref="X19:X20"/>
    <mergeCell ref="Z19:Z20"/>
    <mergeCell ref="A21:A22"/>
    <mergeCell ref="B21:B22"/>
    <mergeCell ref="C21:C22"/>
    <mergeCell ref="D21:D22"/>
    <mergeCell ref="E21:E22"/>
    <mergeCell ref="F21:F22"/>
    <mergeCell ref="G21:G22"/>
    <mergeCell ref="H21:H22"/>
    <mergeCell ref="I21:I22"/>
    <mergeCell ref="J21:J22"/>
    <mergeCell ref="O21:O22"/>
    <mergeCell ref="Q21:Q22"/>
    <mergeCell ref="R21:R22"/>
    <mergeCell ref="S21:S22"/>
    <mergeCell ref="T21:T22"/>
    <mergeCell ref="U21:U22"/>
    <mergeCell ref="V21:V22"/>
    <mergeCell ref="W21:W22"/>
    <mergeCell ref="X21:X22"/>
    <mergeCell ref="Z21:Z22"/>
    <mergeCell ref="A23:A24"/>
    <mergeCell ref="B23:B24"/>
    <mergeCell ref="C23:C24"/>
    <mergeCell ref="D23:D24"/>
    <mergeCell ref="E23:E24"/>
    <mergeCell ref="F23:F24"/>
    <mergeCell ref="G23:G24"/>
    <mergeCell ref="H23:H24"/>
    <mergeCell ref="I23:I24"/>
    <mergeCell ref="J23:J24"/>
    <mergeCell ref="O23:O24"/>
    <mergeCell ref="Q23:Q24"/>
    <mergeCell ref="R23:R24"/>
    <mergeCell ref="S23:S24"/>
    <mergeCell ref="T23:T24"/>
    <mergeCell ref="U23:U24"/>
    <mergeCell ref="V23:V24"/>
    <mergeCell ref="W23:W24"/>
    <mergeCell ref="X23:X24"/>
    <mergeCell ref="Z23:Z24"/>
    <mergeCell ref="A25:A26"/>
    <mergeCell ref="B25:B26"/>
    <mergeCell ref="C25:C26"/>
    <mergeCell ref="D25:D26"/>
    <mergeCell ref="E25:E26"/>
    <mergeCell ref="F25:F26"/>
    <mergeCell ref="G25:G26"/>
    <mergeCell ref="H25:H26"/>
    <mergeCell ref="I25:I26"/>
    <mergeCell ref="J25:J26"/>
    <mergeCell ref="O25:O26"/>
    <mergeCell ref="P25:P26"/>
    <mergeCell ref="Q25:Q26"/>
    <mergeCell ref="R25:R26"/>
    <mergeCell ref="S25:S26"/>
    <mergeCell ref="T25:T26"/>
    <mergeCell ref="U25:U26"/>
    <mergeCell ref="V25:V26"/>
    <mergeCell ref="X25:X26"/>
    <mergeCell ref="Z25:Z26"/>
    <mergeCell ref="W25:W26"/>
    <mergeCell ref="P23:P24"/>
    <mergeCell ref="A27:A28"/>
    <mergeCell ref="B27:B28"/>
    <mergeCell ref="C27:C28"/>
    <mergeCell ref="D27:D28"/>
    <mergeCell ref="E27:E28"/>
    <mergeCell ref="F27:F28"/>
    <mergeCell ref="G27:G28"/>
    <mergeCell ref="H27:H28"/>
    <mergeCell ref="I27:I28"/>
    <mergeCell ref="J27:J28"/>
    <mergeCell ref="O27:O28"/>
    <mergeCell ref="Q27:Q28"/>
    <mergeCell ref="R27:R28"/>
    <mergeCell ref="S27:S28"/>
    <mergeCell ref="T27:T28"/>
    <mergeCell ref="U27:U28"/>
    <mergeCell ref="V27:V28"/>
    <mergeCell ref="W27:W28"/>
    <mergeCell ref="X27:X28"/>
    <mergeCell ref="Z27:Z28"/>
    <mergeCell ref="A29:A30"/>
    <mergeCell ref="B29:B30"/>
    <mergeCell ref="C29:C30"/>
    <mergeCell ref="D29:D30"/>
    <mergeCell ref="E29:E30"/>
    <mergeCell ref="F29:F30"/>
    <mergeCell ref="G29:G30"/>
    <mergeCell ref="H29:H30"/>
    <mergeCell ref="I29:I30"/>
    <mergeCell ref="J29:J30"/>
    <mergeCell ref="O29:O30"/>
    <mergeCell ref="P29:P30"/>
    <mergeCell ref="Q29:Q30"/>
    <mergeCell ref="R29:R30"/>
    <mergeCell ref="S29:S30"/>
    <mergeCell ref="T29:T30"/>
    <mergeCell ref="U29:U30"/>
    <mergeCell ref="V29:V30"/>
    <mergeCell ref="X29:X30"/>
    <mergeCell ref="Z29:Z30"/>
    <mergeCell ref="A31:A32"/>
    <mergeCell ref="B31:B32"/>
    <mergeCell ref="C31:C32"/>
    <mergeCell ref="D31:D32"/>
    <mergeCell ref="E31:E32"/>
    <mergeCell ref="F31:F32"/>
    <mergeCell ref="G31:G32"/>
    <mergeCell ref="H31:H32"/>
    <mergeCell ref="I31:I32"/>
    <mergeCell ref="J31:J32"/>
    <mergeCell ref="O31:O32"/>
    <mergeCell ref="Q31:Q32"/>
    <mergeCell ref="R31:R32"/>
    <mergeCell ref="S31:S32"/>
    <mergeCell ref="T31:T32"/>
    <mergeCell ref="U31:U32"/>
    <mergeCell ref="V31:V32"/>
    <mergeCell ref="W31:W32"/>
    <mergeCell ref="X31:X32"/>
    <mergeCell ref="Z31:Z32"/>
    <mergeCell ref="A33:A34"/>
    <mergeCell ref="B33:B34"/>
    <mergeCell ref="C33:C34"/>
    <mergeCell ref="D33:D34"/>
    <mergeCell ref="E33:E34"/>
    <mergeCell ref="F33:F34"/>
    <mergeCell ref="G33:G34"/>
    <mergeCell ref="H33:H34"/>
    <mergeCell ref="I33:I34"/>
    <mergeCell ref="J33:J34"/>
    <mergeCell ref="O33:O34"/>
    <mergeCell ref="Q33:Q34"/>
    <mergeCell ref="R33:R34"/>
    <mergeCell ref="S33:S34"/>
    <mergeCell ref="T33:T34"/>
    <mergeCell ref="U33:U34"/>
    <mergeCell ref="V33:V34"/>
    <mergeCell ref="W33:W34"/>
    <mergeCell ref="X33:X34"/>
    <mergeCell ref="Z33:Z34"/>
    <mergeCell ref="P31:P32"/>
    <mergeCell ref="A35:A36"/>
    <mergeCell ref="B35:B36"/>
    <mergeCell ref="C35:C36"/>
    <mergeCell ref="D35:D36"/>
    <mergeCell ref="E35:E36"/>
    <mergeCell ref="F35:F36"/>
    <mergeCell ref="G35:G36"/>
    <mergeCell ref="H35:H36"/>
    <mergeCell ref="I35:I36"/>
    <mergeCell ref="J35:J36"/>
    <mergeCell ref="O35:O36"/>
    <mergeCell ref="Q35:Q36"/>
    <mergeCell ref="R35:R36"/>
    <mergeCell ref="S35:S36"/>
    <mergeCell ref="T35:T36"/>
    <mergeCell ref="U35:U36"/>
    <mergeCell ref="V35:V36"/>
    <mergeCell ref="X35:X36"/>
    <mergeCell ref="Z35:Z36"/>
    <mergeCell ref="A37:A38"/>
    <mergeCell ref="B37:B38"/>
    <mergeCell ref="C37:C38"/>
    <mergeCell ref="D37:D38"/>
    <mergeCell ref="E37:E38"/>
    <mergeCell ref="F37:F38"/>
    <mergeCell ref="G37:G38"/>
    <mergeCell ref="H37:H38"/>
    <mergeCell ref="I37:I38"/>
    <mergeCell ref="J37:J38"/>
    <mergeCell ref="O37:O38"/>
    <mergeCell ref="Q37:Q38"/>
    <mergeCell ref="R37:R38"/>
    <mergeCell ref="S37:S38"/>
    <mergeCell ref="T37:T38"/>
    <mergeCell ref="U37:U38"/>
    <mergeCell ref="V37:V38"/>
    <mergeCell ref="X37:X38"/>
    <mergeCell ref="Z37:Z38"/>
    <mergeCell ref="W37:W38"/>
    <mergeCell ref="A39:A40"/>
    <mergeCell ref="B39:B40"/>
    <mergeCell ref="C39:C40"/>
    <mergeCell ref="D39:D40"/>
    <mergeCell ref="E39:E40"/>
    <mergeCell ref="F39:F40"/>
    <mergeCell ref="G39:G40"/>
    <mergeCell ref="H39:H40"/>
    <mergeCell ref="I39:I40"/>
    <mergeCell ref="J39:J40"/>
    <mergeCell ref="O39:O40"/>
    <mergeCell ref="P39:P40"/>
    <mergeCell ref="Q39:Q40"/>
    <mergeCell ref="R39:R40"/>
    <mergeCell ref="S39:S40"/>
    <mergeCell ref="T39:T40"/>
    <mergeCell ref="U39:U40"/>
    <mergeCell ref="V39:V40"/>
    <mergeCell ref="W39:W40"/>
    <mergeCell ref="X39:X40"/>
    <mergeCell ref="Z39:Z40"/>
    <mergeCell ref="A41:A42"/>
    <mergeCell ref="B41:B42"/>
    <mergeCell ref="C41:C42"/>
    <mergeCell ref="D41:D42"/>
    <mergeCell ref="E41:E42"/>
    <mergeCell ref="F41:F42"/>
    <mergeCell ref="G41:G42"/>
    <mergeCell ref="H41:H42"/>
    <mergeCell ref="I41:I42"/>
    <mergeCell ref="J41:J42"/>
    <mergeCell ref="O41:O42"/>
    <mergeCell ref="Q41:Q42"/>
    <mergeCell ref="R41:R42"/>
    <mergeCell ref="S41:S42"/>
    <mergeCell ref="T41:T42"/>
    <mergeCell ref="U41:U42"/>
    <mergeCell ref="V41:V42"/>
    <mergeCell ref="W41:W42"/>
    <mergeCell ref="X41:X42"/>
    <mergeCell ref="Z41:Z42"/>
    <mergeCell ref="P41:P42"/>
    <mergeCell ref="A43:A44"/>
    <mergeCell ref="B43:B44"/>
    <mergeCell ref="C43:C44"/>
    <mergeCell ref="D43:D44"/>
    <mergeCell ref="E43:E44"/>
    <mergeCell ref="F43:F44"/>
    <mergeCell ref="G43:G44"/>
    <mergeCell ref="H43:H44"/>
    <mergeCell ref="I43:I44"/>
    <mergeCell ref="J43:J44"/>
    <mergeCell ref="O43:O44"/>
    <mergeCell ref="P43:P44"/>
    <mergeCell ref="Q43:Q44"/>
    <mergeCell ref="R43:R44"/>
    <mergeCell ref="S43:S44"/>
    <mergeCell ref="T43:T44"/>
    <mergeCell ref="U43:U44"/>
    <mergeCell ref="V43:V44"/>
    <mergeCell ref="W43:W44"/>
    <mergeCell ref="X43:X44"/>
    <mergeCell ref="Z43:Z44"/>
    <mergeCell ref="A45:A46"/>
    <mergeCell ref="B45:B46"/>
    <mergeCell ref="C45:C46"/>
    <mergeCell ref="D45:D46"/>
    <mergeCell ref="E45:E46"/>
    <mergeCell ref="F45:F46"/>
    <mergeCell ref="G45:G46"/>
    <mergeCell ref="H45:H46"/>
    <mergeCell ref="I45:I46"/>
    <mergeCell ref="J45:J46"/>
    <mergeCell ref="O45:O46"/>
    <mergeCell ref="Q45:Q46"/>
    <mergeCell ref="R45:R46"/>
    <mergeCell ref="S45:S46"/>
    <mergeCell ref="T45:T46"/>
    <mergeCell ref="U45:U46"/>
    <mergeCell ref="V45:V46"/>
    <mergeCell ref="W45:W46"/>
    <mergeCell ref="X45:X46"/>
    <mergeCell ref="Z45:Z46"/>
    <mergeCell ref="P45:P46"/>
    <mergeCell ref="A47:A48"/>
    <mergeCell ref="B47:B48"/>
    <mergeCell ref="C47:C48"/>
    <mergeCell ref="D47:D48"/>
    <mergeCell ref="E47:E48"/>
    <mergeCell ref="F47:F48"/>
    <mergeCell ref="G47:G48"/>
    <mergeCell ref="H47:H48"/>
    <mergeCell ref="I47:I48"/>
    <mergeCell ref="J47:J48"/>
    <mergeCell ref="O47:O48"/>
    <mergeCell ref="P47:P48"/>
    <mergeCell ref="Q47:Q48"/>
    <mergeCell ref="R47:R48"/>
    <mergeCell ref="S47:S48"/>
    <mergeCell ref="T47:T48"/>
    <mergeCell ref="U47:U48"/>
    <mergeCell ref="V47:V48"/>
    <mergeCell ref="W47:W48"/>
    <mergeCell ref="X47:X48"/>
    <mergeCell ref="Z47:Z48"/>
    <mergeCell ref="A49:A50"/>
    <mergeCell ref="B49:B50"/>
    <mergeCell ref="C49:C50"/>
    <mergeCell ref="D49:D50"/>
    <mergeCell ref="E49:E50"/>
    <mergeCell ref="F49:F50"/>
    <mergeCell ref="G49:G50"/>
    <mergeCell ref="H49:H50"/>
    <mergeCell ref="I49:I50"/>
    <mergeCell ref="J49:J50"/>
    <mergeCell ref="O49:O50"/>
    <mergeCell ref="P49:P50"/>
    <mergeCell ref="Q49:Q50"/>
    <mergeCell ref="R49:R50"/>
    <mergeCell ref="S49:S50"/>
    <mergeCell ref="T49:T50"/>
    <mergeCell ref="U49:U50"/>
    <mergeCell ref="V49:V50"/>
    <mergeCell ref="W49:W50"/>
    <mergeCell ref="X49:X50"/>
    <mergeCell ref="Z49:Z50"/>
    <mergeCell ref="A51:A52"/>
    <mergeCell ref="B51:B52"/>
    <mergeCell ref="C51:C52"/>
    <mergeCell ref="D51:D52"/>
    <mergeCell ref="E51:E52"/>
    <mergeCell ref="F51:F52"/>
    <mergeCell ref="G51:G52"/>
    <mergeCell ref="H51:H52"/>
    <mergeCell ref="I51:I52"/>
    <mergeCell ref="J51:J52"/>
    <mergeCell ref="O51:O52"/>
    <mergeCell ref="P51:P52"/>
    <mergeCell ref="Q51:Q52"/>
    <mergeCell ref="R51:R52"/>
    <mergeCell ref="S51:S52"/>
    <mergeCell ref="T51:T52"/>
    <mergeCell ref="U51:U52"/>
    <mergeCell ref="V51:V52"/>
    <mergeCell ref="W51:W52"/>
    <mergeCell ref="X51:X52"/>
    <mergeCell ref="Z51:Z52"/>
    <mergeCell ref="A53:A54"/>
    <mergeCell ref="B53:B54"/>
    <mergeCell ref="C53:C54"/>
    <mergeCell ref="D53:D54"/>
    <mergeCell ref="E53:E54"/>
    <mergeCell ref="F53:F54"/>
    <mergeCell ref="G53:G54"/>
    <mergeCell ref="H53:H54"/>
    <mergeCell ref="I53:I54"/>
    <mergeCell ref="J53:J54"/>
    <mergeCell ref="O53:O54"/>
    <mergeCell ref="Q53:Q54"/>
    <mergeCell ref="R53:R54"/>
    <mergeCell ref="S53:S54"/>
    <mergeCell ref="T53:T54"/>
    <mergeCell ref="U53:U54"/>
    <mergeCell ref="V53:V54"/>
    <mergeCell ref="W53:W54"/>
    <mergeCell ref="X53:X54"/>
    <mergeCell ref="Z53:Z54"/>
    <mergeCell ref="P53:P54"/>
    <mergeCell ref="A55:A56"/>
    <mergeCell ref="B55:B56"/>
    <mergeCell ref="C55:C56"/>
    <mergeCell ref="D55:D56"/>
    <mergeCell ref="E55:E56"/>
    <mergeCell ref="F55:F56"/>
    <mergeCell ref="G55:G56"/>
    <mergeCell ref="H55:H56"/>
    <mergeCell ref="I55:I56"/>
    <mergeCell ref="J55:J56"/>
    <mergeCell ref="O55:O56"/>
    <mergeCell ref="P55:P56"/>
    <mergeCell ref="Q55:Q56"/>
    <mergeCell ref="R55:R56"/>
    <mergeCell ref="S55:S56"/>
    <mergeCell ref="T55:T56"/>
    <mergeCell ref="U55:U56"/>
    <mergeCell ref="V55:V56"/>
    <mergeCell ref="W55:W56"/>
    <mergeCell ref="X55:X56"/>
    <mergeCell ref="Z55:Z56"/>
    <mergeCell ref="A57:A58"/>
    <mergeCell ref="B57:B58"/>
    <mergeCell ref="C57:C58"/>
    <mergeCell ref="D57:D58"/>
    <mergeCell ref="E57:E58"/>
    <mergeCell ref="F57:F58"/>
    <mergeCell ref="G57:G58"/>
    <mergeCell ref="H57:H58"/>
    <mergeCell ref="I57:I58"/>
    <mergeCell ref="J57:J58"/>
    <mergeCell ref="O57:O58"/>
    <mergeCell ref="P57:P58"/>
    <mergeCell ref="Q57:Q58"/>
    <mergeCell ref="R57:R58"/>
    <mergeCell ref="S57:S58"/>
    <mergeCell ref="T57:T58"/>
    <mergeCell ref="U57:U58"/>
    <mergeCell ref="V57:V58"/>
    <mergeCell ref="W57:W58"/>
    <mergeCell ref="X57:X58"/>
    <mergeCell ref="Z57:Z58"/>
    <mergeCell ref="A59:A60"/>
    <mergeCell ref="B59:B60"/>
    <mergeCell ref="C59:C60"/>
    <mergeCell ref="D59:D60"/>
    <mergeCell ref="E59:E60"/>
    <mergeCell ref="F59:F60"/>
    <mergeCell ref="G59:G60"/>
    <mergeCell ref="H59:H60"/>
    <mergeCell ref="I59:I60"/>
    <mergeCell ref="J59:J60"/>
    <mergeCell ref="O59:O60"/>
    <mergeCell ref="P59:P60"/>
    <mergeCell ref="Q59:Q60"/>
    <mergeCell ref="R59:R60"/>
    <mergeCell ref="S59:S60"/>
    <mergeCell ref="T59:T60"/>
    <mergeCell ref="U59:U60"/>
    <mergeCell ref="V59:V60"/>
    <mergeCell ref="W59:W60"/>
    <mergeCell ref="X59:X60"/>
    <mergeCell ref="Z59:Z60"/>
    <mergeCell ref="A61:A62"/>
    <mergeCell ref="B61:B62"/>
    <mergeCell ref="C61:C62"/>
    <mergeCell ref="D61:D62"/>
    <mergeCell ref="E61:E62"/>
    <mergeCell ref="F61:F62"/>
    <mergeCell ref="G61:G62"/>
    <mergeCell ref="H61:H62"/>
    <mergeCell ref="I61:I62"/>
    <mergeCell ref="J61:J62"/>
    <mergeCell ref="O61:O62"/>
    <mergeCell ref="Q61:Q62"/>
    <mergeCell ref="R61:R62"/>
    <mergeCell ref="S61:S62"/>
    <mergeCell ref="T61:T62"/>
    <mergeCell ref="U61:U62"/>
    <mergeCell ref="V61:V62"/>
    <mergeCell ref="W61:W62"/>
    <mergeCell ref="X61:X62"/>
    <mergeCell ref="Z61:Z62"/>
    <mergeCell ref="P61:P62"/>
    <mergeCell ref="A63:A64"/>
    <mergeCell ref="B63:B64"/>
    <mergeCell ref="C63:C64"/>
    <mergeCell ref="D63:D64"/>
    <mergeCell ref="E63:E64"/>
    <mergeCell ref="F63:F64"/>
    <mergeCell ref="G63:G64"/>
    <mergeCell ref="H63:H64"/>
    <mergeCell ref="I63:I64"/>
    <mergeCell ref="J63:J64"/>
    <mergeCell ref="O63:O64"/>
    <mergeCell ref="Q63:Q64"/>
    <mergeCell ref="R63:R64"/>
    <mergeCell ref="S63:S64"/>
    <mergeCell ref="T63:T64"/>
    <mergeCell ref="U63:U64"/>
    <mergeCell ref="V63:V64"/>
    <mergeCell ref="W63:W64"/>
    <mergeCell ref="X63:X64"/>
    <mergeCell ref="Z63:Z64"/>
    <mergeCell ref="A65:A66"/>
    <mergeCell ref="B65:B66"/>
    <mergeCell ref="C65:C66"/>
    <mergeCell ref="D65:D66"/>
    <mergeCell ref="E65:E66"/>
    <mergeCell ref="F65:F66"/>
    <mergeCell ref="G65:G66"/>
    <mergeCell ref="H65:H66"/>
    <mergeCell ref="I65:I66"/>
    <mergeCell ref="J65:J66"/>
    <mergeCell ref="O65:O66"/>
    <mergeCell ref="Q65:Q66"/>
    <mergeCell ref="R65:R66"/>
    <mergeCell ref="S65:S66"/>
    <mergeCell ref="T65:T66"/>
    <mergeCell ref="U65:U66"/>
    <mergeCell ref="V65:V66"/>
    <mergeCell ref="W65:W66"/>
    <mergeCell ref="X65:X66"/>
    <mergeCell ref="Z65:Z66"/>
    <mergeCell ref="P63:P64"/>
    <mergeCell ref="A67:A68"/>
    <mergeCell ref="B67:B68"/>
    <mergeCell ref="C67:C68"/>
    <mergeCell ref="D67:D68"/>
    <mergeCell ref="E67:E68"/>
    <mergeCell ref="F67:F68"/>
    <mergeCell ref="G67:G68"/>
    <mergeCell ref="H67:H68"/>
    <mergeCell ref="I67:I68"/>
    <mergeCell ref="J67:J68"/>
    <mergeCell ref="O67:O68"/>
    <mergeCell ref="Q67:Q68"/>
    <mergeCell ref="R67:R68"/>
    <mergeCell ref="S67:S68"/>
    <mergeCell ref="T67:T68"/>
    <mergeCell ref="U67:U68"/>
    <mergeCell ref="V67:V68"/>
    <mergeCell ref="W67:W68"/>
    <mergeCell ref="X67:X68"/>
    <mergeCell ref="Z67:Z68"/>
    <mergeCell ref="A69:A70"/>
    <mergeCell ref="B69:B70"/>
    <mergeCell ref="C69:C70"/>
    <mergeCell ref="D69:D70"/>
    <mergeCell ref="E69:E70"/>
    <mergeCell ref="F69:F70"/>
    <mergeCell ref="G69:G70"/>
    <mergeCell ref="H69:H70"/>
    <mergeCell ref="I69:I70"/>
    <mergeCell ref="J69:J70"/>
    <mergeCell ref="O69:O70"/>
    <mergeCell ref="P69:P70"/>
    <mergeCell ref="Q69:Q70"/>
    <mergeCell ref="R69:R70"/>
    <mergeCell ref="S69:S70"/>
    <mergeCell ref="T69:T70"/>
    <mergeCell ref="U69:U70"/>
    <mergeCell ref="V69:V70"/>
    <mergeCell ref="W69:W70"/>
    <mergeCell ref="X69:X70"/>
    <mergeCell ref="Z69:Z70"/>
    <mergeCell ref="A71:A72"/>
    <mergeCell ref="B71:B72"/>
    <mergeCell ref="C71:C72"/>
    <mergeCell ref="D71:D72"/>
    <mergeCell ref="E71:E72"/>
    <mergeCell ref="F71:F72"/>
    <mergeCell ref="G71:G72"/>
    <mergeCell ref="H71:H72"/>
    <mergeCell ref="I71:I72"/>
    <mergeCell ref="J71:J72"/>
    <mergeCell ref="O71:O72"/>
    <mergeCell ref="P71:P72"/>
    <mergeCell ref="Q71:Q72"/>
    <mergeCell ref="R71:R72"/>
    <mergeCell ref="S71:S72"/>
    <mergeCell ref="T71:T72"/>
    <mergeCell ref="U71:U72"/>
    <mergeCell ref="V71:V72"/>
    <mergeCell ref="W71:W72"/>
    <mergeCell ref="X71:X72"/>
    <mergeCell ref="Z71:Z72"/>
    <mergeCell ref="A73:A74"/>
    <mergeCell ref="B73:B74"/>
    <mergeCell ref="C73:C74"/>
    <mergeCell ref="D73:D74"/>
    <mergeCell ref="E73:E74"/>
    <mergeCell ref="F73:F74"/>
    <mergeCell ref="G73:G74"/>
    <mergeCell ref="H73:H74"/>
    <mergeCell ref="I73:I74"/>
    <mergeCell ref="J73:J74"/>
    <mergeCell ref="O73:O74"/>
    <mergeCell ref="Q73:Q74"/>
    <mergeCell ref="R73:R74"/>
    <mergeCell ref="S73:S74"/>
    <mergeCell ref="T73:T74"/>
    <mergeCell ref="U73:U74"/>
    <mergeCell ref="V73:V74"/>
    <mergeCell ref="W73:W74"/>
    <mergeCell ref="X73:X74"/>
    <mergeCell ref="Z73:Z74"/>
    <mergeCell ref="A75:A76"/>
    <mergeCell ref="B75:B76"/>
    <mergeCell ref="C75:C76"/>
    <mergeCell ref="D75:D76"/>
    <mergeCell ref="E75:E76"/>
    <mergeCell ref="F75:F76"/>
    <mergeCell ref="G75:G76"/>
    <mergeCell ref="H75:H76"/>
    <mergeCell ref="I75:I76"/>
    <mergeCell ref="J75:J76"/>
    <mergeCell ref="O75:O76"/>
    <mergeCell ref="Q75:Q76"/>
    <mergeCell ref="R75:R76"/>
    <mergeCell ref="S75:S76"/>
    <mergeCell ref="T75:T76"/>
    <mergeCell ref="U75:U76"/>
    <mergeCell ref="V75:V76"/>
    <mergeCell ref="W75:W76"/>
    <mergeCell ref="X75:X76"/>
    <mergeCell ref="Z75:Z76"/>
    <mergeCell ref="A77:A78"/>
    <mergeCell ref="B77:B78"/>
    <mergeCell ref="C77:C78"/>
    <mergeCell ref="D77:D78"/>
    <mergeCell ref="E77:E78"/>
    <mergeCell ref="F77:F78"/>
    <mergeCell ref="G77:G78"/>
    <mergeCell ref="H77:H78"/>
    <mergeCell ref="I77:I78"/>
    <mergeCell ref="J77:J78"/>
    <mergeCell ref="O77:O78"/>
    <mergeCell ref="Q77:Q78"/>
    <mergeCell ref="R77:R78"/>
    <mergeCell ref="S77:S78"/>
    <mergeCell ref="T77:T78"/>
    <mergeCell ref="U77:U78"/>
    <mergeCell ref="V77:V78"/>
    <mergeCell ref="X77:X78"/>
    <mergeCell ref="Z77:Z78"/>
    <mergeCell ref="A79:A80"/>
    <mergeCell ref="B79:B80"/>
    <mergeCell ref="C79:C80"/>
    <mergeCell ref="D79:D80"/>
    <mergeCell ref="E79:E80"/>
    <mergeCell ref="F79:F80"/>
    <mergeCell ref="G79:G80"/>
    <mergeCell ref="H79:H80"/>
    <mergeCell ref="I79:I80"/>
    <mergeCell ref="J79:J80"/>
    <mergeCell ref="O79:O80"/>
    <mergeCell ref="Q79:Q80"/>
    <mergeCell ref="R79:R80"/>
    <mergeCell ref="S79:S80"/>
    <mergeCell ref="T79:T80"/>
    <mergeCell ref="U79:U80"/>
    <mergeCell ref="V79:V80"/>
    <mergeCell ref="W79:W80"/>
    <mergeCell ref="X79:X80"/>
    <mergeCell ref="Z79:Z80"/>
    <mergeCell ref="A81:A82"/>
    <mergeCell ref="B81:B82"/>
    <mergeCell ref="C81:C82"/>
    <mergeCell ref="D81:D82"/>
    <mergeCell ref="E81:E82"/>
    <mergeCell ref="F81:F82"/>
    <mergeCell ref="G81:G82"/>
    <mergeCell ref="H81:H82"/>
    <mergeCell ref="I81:I82"/>
    <mergeCell ref="J81:J82"/>
    <mergeCell ref="O81:O82"/>
    <mergeCell ref="Q81:Q82"/>
    <mergeCell ref="R81:R82"/>
    <mergeCell ref="S81:S82"/>
    <mergeCell ref="T81:T82"/>
    <mergeCell ref="U81:U82"/>
    <mergeCell ref="V81:V82"/>
    <mergeCell ref="W81:W82"/>
    <mergeCell ref="X81:X82"/>
    <mergeCell ref="Z81:Z82"/>
    <mergeCell ref="A83:A84"/>
    <mergeCell ref="B83:B84"/>
    <mergeCell ref="C83:C84"/>
    <mergeCell ref="D83:D84"/>
    <mergeCell ref="E83:E84"/>
    <mergeCell ref="F83:F84"/>
    <mergeCell ref="G83:G84"/>
    <mergeCell ref="H83:H84"/>
    <mergeCell ref="I83:I84"/>
    <mergeCell ref="J83:J84"/>
    <mergeCell ref="O83:O84"/>
    <mergeCell ref="Q83:Q84"/>
    <mergeCell ref="R83:R84"/>
    <mergeCell ref="S83:S84"/>
    <mergeCell ref="T83:T84"/>
    <mergeCell ref="U83:U84"/>
    <mergeCell ref="V83:V84"/>
    <mergeCell ref="W83:W84"/>
    <mergeCell ref="X83:X84"/>
    <mergeCell ref="Z83:Z84"/>
    <mergeCell ref="A85:A86"/>
    <mergeCell ref="B85:B86"/>
    <mergeCell ref="C85:C86"/>
    <mergeCell ref="D85:D86"/>
    <mergeCell ref="E85:E86"/>
    <mergeCell ref="F85:F86"/>
    <mergeCell ref="G85:G86"/>
    <mergeCell ref="H85:H86"/>
    <mergeCell ref="I85:I86"/>
    <mergeCell ref="J85:J86"/>
    <mergeCell ref="O85:O86"/>
    <mergeCell ref="Q85:Q86"/>
    <mergeCell ref="R85:R86"/>
    <mergeCell ref="S85:S86"/>
    <mergeCell ref="T85:T86"/>
    <mergeCell ref="U85:U86"/>
    <mergeCell ref="V85:V86"/>
    <mergeCell ref="W85:W86"/>
    <mergeCell ref="X85:X86"/>
    <mergeCell ref="Z85:Z86"/>
    <mergeCell ref="A87:A88"/>
    <mergeCell ref="B87:B88"/>
    <mergeCell ref="C87:C88"/>
    <mergeCell ref="D87:D88"/>
    <mergeCell ref="E87:E88"/>
    <mergeCell ref="F87:F88"/>
    <mergeCell ref="G87:G88"/>
    <mergeCell ref="H87:H88"/>
    <mergeCell ref="I87:I88"/>
    <mergeCell ref="J87:J88"/>
    <mergeCell ref="O87:O88"/>
    <mergeCell ref="Q87:Q88"/>
    <mergeCell ref="R87:R88"/>
    <mergeCell ref="S87:S88"/>
    <mergeCell ref="T87:T88"/>
    <mergeCell ref="U87:U88"/>
    <mergeCell ref="V87:V88"/>
    <mergeCell ref="X87:X88"/>
    <mergeCell ref="Z87:Z88"/>
    <mergeCell ref="A89:A90"/>
    <mergeCell ref="B89:B90"/>
    <mergeCell ref="C89:C90"/>
    <mergeCell ref="D89:D90"/>
    <mergeCell ref="E89:E90"/>
    <mergeCell ref="F89:F90"/>
    <mergeCell ref="G89:G90"/>
    <mergeCell ref="H89:H90"/>
    <mergeCell ref="I89:I90"/>
    <mergeCell ref="J89:J90"/>
    <mergeCell ref="O89:O90"/>
    <mergeCell ref="Q89:Q90"/>
    <mergeCell ref="R89:R90"/>
    <mergeCell ref="S89:S90"/>
    <mergeCell ref="T89:T90"/>
    <mergeCell ref="U89:U90"/>
    <mergeCell ref="V89:V90"/>
    <mergeCell ref="W89:W90"/>
    <mergeCell ref="X89:X90"/>
    <mergeCell ref="Z89:Z90"/>
    <mergeCell ref="W87:W88"/>
    <mergeCell ref="A91:A92"/>
    <mergeCell ref="B91:B92"/>
    <mergeCell ref="C91:C92"/>
    <mergeCell ref="D91:D92"/>
    <mergeCell ref="E91:E92"/>
    <mergeCell ref="F91:F92"/>
    <mergeCell ref="G91:G92"/>
    <mergeCell ref="H91:H92"/>
    <mergeCell ref="I91:I92"/>
    <mergeCell ref="J91:J92"/>
    <mergeCell ref="O91:O92"/>
    <mergeCell ref="Q91:Q92"/>
    <mergeCell ref="R91:R92"/>
    <mergeCell ref="S91:S92"/>
    <mergeCell ref="T91:T92"/>
    <mergeCell ref="U91:U92"/>
    <mergeCell ref="V91:V92"/>
    <mergeCell ref="W91:W92"/>
    <mergeCell ref="X91:X92"/>
    <mergeCell ref="Z91:Z92"/>
    <mergeCell ref="A93:A94"/>
    <mergeCell ref="B93:B94"/>
    <mergeCell ref="C93:C94"/>
    <mergeCell ref="D93:D94"/>
    <mergeCell ref="E93:E94"/>
    <mergeCell ref="F93:F94"/>
    <mergeCell ref="G93:G94"/>
    <mergeCell ref="H93:H94"/>
    <mergeCell ref="I93:I94"/>
    <mergeCell ref="J93:J94"/>
    <mergeCell ref="O93:O94"/>
    <mergeCell ref="Q93:Q94"/>
    <mergeCell ref="R93:R94"/>
    <mergeCell ref="S93:S94"/>
    <mergeCell ref="T93:T94"/>
    <mergeCell ref="U93:U94"/>
    <mergeCell ref="V93:V94"/>
    <mergeCell ref="W93:W94"/>
    <mergeCell ref="X93:X94"/>
    <mergeCell ref="Z93:Z94"/>
    <mergeCell ref="A95:A96"/>
    <mergeCell ref="B95:B96"/>
    <mergeCell ref="C95:C96"/>
    <mergeCell ref="D95:D96"/>
    <mergeCell ref="E95:E96"/>
    <mergeCell ref="F95:F96"/>
    <mergeCell ref="G95:G96"/>
    <mergeCell ref="H95:H96"/>
    <mergeCell ref="I95:I96"/>
    <mergeCell ref="J95:J96"/>
    <mergeCell ref="O95:O96"/>
    <mergeCell ref="Q95:Q96"/>
    <mergeCell ref="R95:R96"/>
    <mergeCell ref="S95:S96"/>
    <mergeCell ref="T95:T96"/>
    <mergeCell ref="U95:U96"/>
    <mergeCell ref="V95:V96"/>
    <mergeCell ref="W95:W96"/>
    <mergeCell ref="X95:X96"/>
    <mergeCell ref="Z95:Z96"/>
    <mergeCell ref="A97:A98"/>
    <mergeCell ref="B97:B98"/>
    <mergeCell ref="C97:C98"/>
    <mergeCell ref="D97:D98"/>
    <mergeCell ref="E97:E98"/>
    <mergeCell ref="F97:F98"/>
    <mergeCell ref="G97:G98"/>
    <mergeCell ref="H97:H98"/>
    <mergeCell ref="I97:I98"/>
    <mergeCell ref="J97:J98"/>
    <mergeCell ref="O97:O98"/>
    <mergeCell ref="Q97:Q98"/>
    <mergeCell ref="R97:R98"/>
    <mergeCell ref="S97:S98"/>
    <mergeCell ref="T97:T98"/>
    <mergeCell ref="U97:U98"/>
    <mergeCell ref="V97:V98"/>
    <mergeCell ref="W97:W98"/>
    <mergeCell ref="X97:X98"/>
    <mergeCell ref="Z97:Z98"/>
    <mergeCell ref="A99:A100"/>
    <mergeCell ref="B99:B100"/>
    <mergeCell ref="C99:C100"/>
    <mergeCell ref="D99:D100"/>
    <mergeCell ref="E99:E100"/>
    <mergeCell ref="F99:F100"/>
    <mergeCell ref="G99:G100"/>
    <mergeCell ref="H99:H100"/>
    <mergeCell ref="I99:I100"/>
    <mergeCell ref="J99:J100"/>
    <mergeCell ref="O99:O100"/>
    <mergeCell ref="Q99:Q100"/>
    <mergeCell ref="R99:R100"/>
    <mergeCell ref="S99:S100"/>
    <mergeCell ref="T99:T100"/>
    <mergeCell ref="U99:U100"/>
    <mergeCell ref="V99:V100"/>
    <mergeCell ref="X99:X100"/>
    <mergeCell ref="Z99:Z100"/>
    <mergeCell ref="A101:A102"/>
    <mergeCell ref="B101:B102"/>
    <mergeCell ref="C101:C102"/>
    <mergeCell ref="D101:D102"/>
    <mergeCell ref="E101:E102"/>
    <mergeCell ref="F101:F102"/>
    <mergeCell ref="G101:G102"/>
    <mergeCell ref="H101:H102"/>
    <mergeCell ref="I101:I102"/>
    <mergeCell ref="J101:J102"/>
    <mergeCell ref="O101:O102"/>
    <mergeCell ref="Q101:Q102"/>
    <mergeCell ref="R101:R102"/>
    <mergeCell ref="S101:S102"/>
    <mergeCell ref="T101:T102"/>
    <mergeCell ref="U101:U102"/>
    <mergeCell ref="V101:V102"/>
    <mergeCell ref="X101:X102"/>
    <mergeCell ref="Z101:Z102"/>
    <mergeCell ref="A103:A104"/>
    <mergeCell ref="B103:B104"/>
    <mergeCell ref="C103:C104"/>
    <mergeCell ref="D103:D104"/>
    <mergeCell ref="E103:E104"/>
    <mergeCell ref="F103:F104"/>
    <mergeCell ref="G103:G104"/>
    <mergeCell ref="H103:H104"/>
    <mergeCell ref="I103:I104"/>
    <mergeCell ref="J103:J104"/>
    <mergeCell ref="O103:O104"/>
    <mergeCell ref="Q103:Q104"/>
    <mergeCell ref="R103:R104"/>
    <mergeCell ref="S103:S104"/>
    <mergeCell ref="T103:T104"/>
    <mergeCell ref="U103:U104"/>
    <mergeCell ref="V103:V104"/>
    <mergeCell ref="W103:W104"/>
    <mergeCell ref="X103:X104"/>
    <mergeCell ref="Z103:Z104"/>
    <mergeCell ref="A105:A106"/>
    <mergeCell ref="B105:B106"/>
    <mergeCell ref="C105:C106"/>
    <mergeCell ref="D105:D106"/>
    <mergeCell ref="E105:E106"/>
    <mergeCell ref="F105:F106"/>
    <mergeCell ref="G105:G106"/>
    <mergeCell ref="H105:H106"/>
    <mergeCell ref="I105:I106"/>
    <mergeCell ref="J105:J106"/>
    <mergeCell ref="O105:O106"/>
    <mergeCell ref="Q105:Q106"/>
    <mergeCell ref="R105:R106"/>
    <mergeCell ref="S105:S106"/>
    <mergeCell ref="T105:T106"/>
    <mergeCell ref="U105:U106"/>
    <mergeCell ref="V105:V106"/>
    <mergeCell ref="W105:W106"/>
    <mergeCell ref="X105:X106"/>
    <mergeCell ref="Z105:Z106"/>
    <mergeCell ref="A107:A108"/>
    <mergeCell ref="B107:B108"/>
    <mergeCell ref="C107:C108"/>
    <mergeCell ref="D107:D108"/>
    <mergeCell ref="E107:E108"/>
    <mergeCell ref="F107:F108"/>
    <mergeCell ref="G107:G108"/>
    <mergeCell ref="H107:H108"/>
    <mergeCell ref="I107:I108"/>
    <mergeCell ref="J107:J108"/>
    <mergeCell ref="O107:O108"/>
    <mergeCell ref="Q107:Q108"/>
    <mergeCell ref="R107:R108"/>
    <mergeCell ref="S107:S108"/>
    <mergeCell ref="T107:T108"/>
    <mergeCell ref="U107:U108"/>
    <mergeCell ref="V107:V108"/>
    <mergeCell ref="W107:W108"/>
    <mergeCell ref="X107:X108"/>
    <mergeCell ref="Z107:Z108"/>
    <mergeCell ref="A109:A110"/>
    <mergeCell ref="B109:B110"/>
    <mergeCell ref="C109:C110"/>
    <mergeCell ref="D109:D110"/>
    <mergeCell ref="E109:E110"/>
    <mergeCell ref="F109:F110"/>
    <mergeCell ref="G109:G110"/>
    <mergeCell ref="H109:H110"/>
    <mergeCell ref="I109:I110"/>
    <mergeCell ref="J109:J110"/>
    <mergeCell ref="O109:O110"/>
    <mergeCell ref="Q109:Q110"/>
    <mergeCell ref="R109:R110"/>
    <mergeCell ref="S109:S110"/>
    <mergeCell ref="T109:T110"/>
    <mergeCell ref="U109:U110"/>
    <mergeCell ref="V109:V110"/>
    <mergeCell ref="W109:W110"/>
    <mergeCell ref="X109:X110"/>
    <mergeCell ref="Z109:Z110"/>
    <mergeCell ref="A111:A112"/>
    <mergeCell ref="B111:B112"/>
    <mergeCell ref="C111:C112"/>
    <mergeCell ref="D111:D112"/>
    <mergeCell ref="E111:E112"/>
    <mergeCell ref="F111:F112"/>
    <mergeCell ref="G111:G112"/>
    <mergeCell ref="H111:H112"/>
    <mergeCell ref="I111:I112"/>
    <mergeCell ref="J111:J112"/>
    <mergeCell ref="O111:O112"/>
    <mergeCell ref="Q111:Q112"/>
    <mergeCell ref="R111:R112"/>
    <mergeCell ref="S111:S112"/>
    <mergeCell ref="T111:T112"/>
    <mergeCell ref="U111:U112"/>
    <mergeCell ref="V111:V112"/>
    <mergeCell ref="W111:W112"/>
    <mergeCell ref="X111:X112"/>
    <mergeCell ref="Z111:Z112"/>
    <mergeCell ref="A113:A114"/>
    <mergeCell ref="B113:B114"/>
    <mergeCell ref="C113:C114"/>
    <mergeCell ref="D113:D114"/>
    <mergeCell ref="E113:E114"/>
    <mergeCell ref="F113:F114"/>
    <mergeCell ref="G113:G114"/>
    <mergeCell ref="H113:H114"/>
    <mergeCell ref="I113:I114"/>
    <mergeCell ref="J113:J114"/>
    <mergeCell ref="O113:O114"/>
    <mergeCell ref="Q113:Q114"/>
    <mergeCell ref="R113:R114"/>
    <mergeCell ref="S113:S114"/>
    <mergeCell ref="T113:T114"/>
    <mergeCell ref="U113:U114"/>
    <mergeCell ref="V113:V114"/>
    <mergeCell ref="W113:W114"/>
    <mergeCell ref="X113:X114"/>
    <mergeCell ref="Z113:Z114"/>
    <mergeCell ref="A115:A116"/>
    <mergeCell ref="B115:B116"/>
    <mergeCell ref="C115:C116"/>
    <mergeCell ref="D115:D116"/>
    <mergeCell ref="E115:E116"/>
    <mergeCell ref="F115:F116"/>
    <mergeCell ref="G115:G116"/>
    <mergeCell ref="H115:H116"/>
    <mergeCell ref="I115:I116"/>
    <mergeCell ref="J115:J116"/>
    <mergeCell ref="O115:O116"/>
    <mergeCell ref="Q115:Q116"/>
    <mergeCell ref="R115:R116"/>
    <mergeCell ref="S115:S116"/>
    <mergeCell ref="T115:T116"/>
    <mergeCell ref="U115:U116"/>
    <mergeCell ref="V115:V116"/>
    <mergeCell ref="W115:W116"/>
    <mergeCell ref="X115:X116"/>
    <mergeCell ref="Z115:Z116"/>
    <mergeCell ref="A117:A118"/>
    <mergeCell ref="B117:B118"/>
    <mergeCell ref="C117:C118"/>
    <mergeCell ref="D117:D118"/>
    <mergeCell ref="E117:E118"/>
    <mergeCell ref="F117:F118"/>
    <mergeCell ref="G117:G118"/>
    <mergeCell ref="H117:H118"/>
    <mergeCell ref="I117:I118"/>
    <mergeCell ref="J117:J118"/>
    <mergeCell ref="O117:O118"/>
    <mergeCell ref="Q117:Q118"/>
    <mergeCell ref="R117:R118"/>
    <mergeCell ref="S117:S118"/>
    <mergeCell ref="T117:T118"/>
    <mergeCell ref="U117:U118"/>
    <mergeCell ref="V117:V118"/>
    <mergeCell ref="W117:W118"/>
    <mergeCell ref="X117:X118"/>
    <mergeCell ref="Z117:Z118"/>
    <mergeCell ref="A119:A120"/>
    <mergeCell ref="B119:B120"/>
    <mergeCell ref="C119:C120"/>
    <mergeCell ref="D119:D120"/>
    <mergeCell ref="E119:E120"/>
    <mergeCell ref="F119:F120"/>
    <mergeCell ref="G119:G120"/>
    <mergeCell ref="H119:H120"/>
    <mergeCell ref="I119:I120"/>
    <mergeCell ref="J119:J120"/>
    <mergeCell ref="O119:O120"/>
    <mergeCell ref="Q119:Q120"/>
    <mergeCell ref="R119:R120"/>
    <mergeCell ref="S119:S120"/>
    <mergeCell ref="T119:T120"/>
    <mergeCell ref="U119:U120"/>
    <mergeCell ref="V119:V120"/>
    <mergeCell ref="W119:W120"/>
    <mergeCell ref="X119:X120"/>
    <mergeCell ref="Z119:Z120"/>
    <mergeCell ref="A121:A122"/>
    <mergeCell ref="B121:B122"/>
    <mergeCell ref="C121:C122"/>
    <mergeCell ref="D121:D122"/>
    <mergeCell ref="E121:E122"/>
    <mergeCell ref="F121:F122"/>
    <mergeCell ref="G121:G122"/>
    <mergeCell ref="H121:H122"/>
    <mergeCell ref="I121:I122"/>
    <mergeCell ref="J121:J122"/>
    <mergeCell ref="O121:O122"/>
    <mergeCell ref="Q121:Q122"/>
    <mergeCell ref="R121:R122"/>
    <mergeCell ref="S121:S122"/>
    <mergeCell ref="T121:T122"/>
    <mergeCell ref="U121:U122"/>
    <mergeCell ref="V121:V122"/>
    <mergeCell ref="W121:W122"/>
    <mergeCell ref="X121:X122"/>
    <mergeCell ref="Z121:Z122"/>
    <mergeCell ref="A123:A124"/>
    <mergeCell ref="B123:B124"/>
    <mergeCell ref="C123:C124"/>
    <mergeCell ref="D123:D124"/>
    <mergeCell ref="E123:E124"/>
    <mergeCell ref="F123:F124"/>
    <mergeCell ref="G123:G124"/>
    <mergeCell ref="H123:H124"/>
    <mergeCell ref="I123:I124"/>
    <mergeCell ref="J123:J124"/>
    <mergeCell ref="O123:O124"/>
    <mergeCell ref="Q123:Q124"/>
    <mergeCell ref="R123:R124"/>
    <mergeCell ref="S123:S124"/>
    <mergeCell ref="T123:T124"/>
    <mergeCell ref="U123:U124"/>
    <mergeCell ref="V123:V124"/>
    <mergeCell ref="W123:W124"/>
    <mergeCell ref="X123:X124"/>
    <mergeCell ref="Z123:Z124"/>
    <mergeCell ref="A125:A126"/>
    <mergeCell ref="B125:B126"/>
    <mergeCell ref="C125:C126"/>
    <mergeCell ref="D125:D126"/>
    <mergeCell ref="E125:E126"/>
    <mergeCell ref="F125:F126"/>
    <mergeCell ref="G125:G126"/>
    <mergeCell ref="H125:H126"/>
    <mergeCell ref="I125:I126"/>
    <mergeCell ref="J125:J126"/>
    <mergeCell ref="O125:O126"/>
    <mergeCell ref="Q125:Q126"/>
    <mergeCell ref="R125:R126"/>
    <mergeCell ref="S125:S126"/>
    <mergeCell ref="T125:T126"/>
    <mergeCell ref="U125:U126"/>
    <mergeCell ref="V125:V126"/>
    <mergeCell ref="W125:W126"/>
    <mergeCell ref="X125:X126"/>
    <mergeCell ref="Z125:Z126"/>
    <mergeCell ref="A127:A128"/>
    <mergeCell ref="B127:B128"/>
    <mergeCell ref="C127:C128"/>
    <mergeCell ref="D127:D128"/>
    <mergeCell ref="E127:E128"/>
    <mergeCell ref="F127:F128"/>
    <mergeCell ref="G127:G128"/>
    <mergeCell ref="H127:H128"/>
    <mergeCell ref="I127:I128"/>
    <mergeCell ref="J127:J128"/>
    <mergeCell ref="O127:O128"/>
    <mergeCell ref="Q127:Q128"/>
    <mergeCell ref="R127:R128"/>
    <mergeCell ref="S127:S128"/>
    <mergeCell ref="T127:T128"/>
    <mergeCell ref="U127:U128"/>
    <mergeCell ref="V127:V128"/>
    <mergeCell ref="W127:W128"/>
    <mergeCell ref="X127:X128"/>
    <mergeCell ref="Z127:Z128"/>
    <mergeCell ref="A129:A130"/>
    <mergeCell ref="B129:B130"/>
    <mergeCell ref="C129:C130"/>
    <mergeCell ref="D129:D130"/>
    <mergeCell ref="E129:E130"/>
    <mergeCell ref="F129:F130"/>
    <mergeCell ref="G129:G130"/>
    <mergeCell ref="H129:H130"/>
    <mergeCell ref="I129:I130"/>
    <mergeCell ref="J129:J130"/>
    <mergeCell ref="O129:O130"/>
    <mergeCell ref="Q129:Q130"/>
    <mergeCell ref="R129:R130"/>
    <mergeCell ref="S129:S130"/>
    <mergeCell ref="T129:T130"/>
    <mergeCell ref="U129:U130"/>
    <mergeCell ref="V129:V130"/>
    <mergeCell ref="W129:W130"/>
    <mergeCell ref="X129:X130"/>
    <mergeCell ref="Z129:Z130"/>
    <mergeCell ref="A131:A132"/>
    <mergeCell ref="B131:B132"/>
    <mergeCell ref="C131:C132"/>
    <mergeCell ref="D131:D132"/>
    <mergeCell ref="E131:E132"/>
    <mergeCell ref="F131:F132"/>
    <mergeCell ref="G131:G132"/>
    <mergeCell ref="H131:H132"/>
    <mergeCell ref="I131:I132"/>
    <mergeCell ref="J131:J132"/>
    <mergeCell ref="O131:O132"/>
    <mergeCell ref="Q131:Q132"/>
    <mergeCell ref="R131:R132"/>
    <mergeCell ref="S131:S132"/>
    <mergeCell ref="T131:T132"/>
    <mergeCell ref="U131:U132"/>
    <mergeCell ref="V131:V132"/>
    <mergeCell ref="W131:W132"/>
    <mergeCell ref="X131:X132"/>
    <mergeCell ref="Z131:Z132"/>
    <mergeCell ref="A133:A134"/>
    <mergeCell ref="B133:B134"/>
    <mergeCell ref="C133:C134"/>
    <mergeCell ref="D133:D134"/>
    <mergeCell ref="E133:E134"/>
    <mergeCell ref="F133:F134"/>
    <mergeCell ref="G133:G134"/>
    <mergeCell ref="H133:H134"/>
    <mergeCell ref="I133:I134"/>
    <mergeCell ref="J133:J134"/>
    <mergeCell ref="O133:O134"/>
    <mergeCell ref="Q133:Q134"/>
    <mergeCell ref="R133:R134"/>
    <mergeCell ref="S133:S134"/>
    <mergeCell ref="T133:T134"/>
    <mergeCell ref="U133:U134"/>
    <mergeCell ref="V133:V134"/>
    <mergeCell ref="X133:X134"/>
    <mergeCell ref="Z133:Z134"/>
    <mergeCell ref="A135:A136"/>
    <mergeCell ref="B135:B136"/>
    <mergeCell ref="C135:C136"/>
    <mergeCell ref="D135:D136"/>
    <mergeCell ref="E135:E136"/>
    <mergeCell ref="F135:F136"/>
    <mergeCell ref="G135:G136"/>
    <mergeCell ref="H135:H136"/>
    <mergeCell ref="I135:I136"/>
    <mergeCell ref="J135:J136"/>
    <mergeCell ref="O135:O136"/>
    <mergeCell ref="Q135:Q136"/>
    <mergeCell ref="R135:R136"/>
    <mergeCell ref="S135:S136"/>
    <mergeCell ref="T135:T136"/>
    <mergeCell ref="U135:U136"/>
    <mergeCell ref="V135:V136"/>
    <mergeCell ref="X135:X136"/>
    <mergeCell ref="Z135:Z136"/>
    <mergeCell ref="A137:A138"/>
    <mergeCell ref="B137:B138"/>
    <mergeCell ref="C137:C138"/>
    <mergeCell ref="D137:D138"/>
    <mergeCell ref="E137:E138"/>
    <mergeCell ref="F137:F138"/>
    <mergeCell ref="G137:G138"/>
    <mergeCell ref="H137:H138"/>
    <mergeCell ref="I137:I138"/>
    <mergeCell ref="J137:J138"/>
    <mergeCell ref="O137:O138"/>
    <mergeCell ref="Q137:Q138"/>
    <mergeCell ref="R137:R138"/>
    <mergeCell ref="S137:S138"/>
    <mergeCell ref="T137:T138"/>
    <mergeCell ref="U137:U138"/>
    <mergeCell ref="V137:V138"/>
    <mergeCell ref="W137:W138"/>
    <mergeCell ref="X137:X138"/>
    <mergeCell ref="Z137:Z138"/>
    <mergeCell ref="A139:A140"/>
    <mergeCell ref="B139:B140"/>
    <mergeCell ref="C139:C140"/>
    <mergeCell ref="D139:D140"/>
    <mergeCell ref="E139:E140"/>
    <mergeCell ref="F139:F140"/>
    <mergeCell ref="G139:G140"/>
    <mergeCell ref="H139:H140"/>
    <mergeCell ref="I139:I140"/>
    <mergeCell ref="J139:J140"/>
    <mergeCell ref="O139:O140"/>
    <mergeCell ref="Q139:Q140"/>
    <mergeCell ref="R139:R140"/>
    <mergeCell ref="S139:S140"/>
    <mergeCell ref="T139:T140"/>
    <mergeCell ref="U139:U140"/>
    <mergeCell ref="V139:V140"/>
    <mergeCell ref="W139:W140"/>
    <mergeCell ref="X139:X140"/>
    <mergeCell ref="Z139:Z140"/>
    <mergeCell ref="A141:A142"/>
    <mergeCell ref="B141:B142"/>
    <mergeCell ref="C141:C142"/>
    <mergeCell ref="D141:D142"/>
    <mergeCell ref="E141:E142"/>
    <mergeCell ref="F141:F142"/>
    <mergeCell ref="G141:G142"/>
    <mergeCell ref="H141:H142"/>
    <mergeCell ref="I141:I142"/>
    <mergeCell ref="J141:J142"/>
    <mergeCell ref="O141:O142"/>
    <mergeCell ref="Q141:Q142"/>
    <mergeCell ref="R141:R142"/>
    <mergeCell ref="S141:S142"/>
    <mergeCell ref="T141:T142"/>
    <mergeCell ref="U141:U142"/>
    <mergeCell ref="V141:V142"/>
    <mergeCell ref="W141:W142"/>
    <mergeCell ref="X141:X142"/>
    <mergeCell ref="Z141:Z142"/>
    <mergeCell ref="A143:A144"/>
    <mergeCell ref="B143:B144"/>
    <mergeCell ref="C143:C144"/>
    <mergeCell ref="D143:D144"/>
    <mergeCell ref="E143:E144"/>
    <mergeCell ref="F143:F144"/>
    <mergeCell ref="G143:G144"/>
    <mergeCell ref="H143:H144"/>
    <mergeCell ref="I143:I144"/>
    <mergeCell ref="J143:J144"/>
    <mergeCell ref="O143:O144"/>
    <mergeCell ref="Q143:Q144"/>
    <mergeCell ref="R143:R144"/>
    <mergeCell ref="S143:S144"/>
    <mergeCell ref="T143:T144"/>
    <mergeCell ref="U143:U144"/>
    <mergeCell ref="V143:V144"/>
    <mergeCell ref="W143:W144"/>
    <mergeCell ref="X143:X144"/>
    <mergeCell ref="Z143:Z144"/>
    <mergeCell ref="A145:A146"/>
    <mergeCell ref="B145:B146"/>
    <mergeCell ref="C145:C146"/>
    <mergeCell ref="D145:D146"/>
    <mergeCell ref="E145:E146"/>
    <mergeCell ref="F145:F146"/>
    <mergeCell ref="G145:G146"/>
    <mergeCell ref="H145:H146"/>
    <mergeCell ref="I145:I146"/>
    <mergeCell ref="J145:J146"/>
    <mergeCell ref="O145:O146"/>
    <mergeCell ref="Q145:Q146"/>
    <mergeCell ref="R145:R146"/>
    <mergeCell ref="S145:S146"/>
    <mergeCell ref="T145:T146"/>
    <mergeCell ref="U145:U146"/>
    <mergeCell ref="V145:V146"/>
    <mergeCell ref="W145:W146"/>
    <mergeCell ref="X145:X146"/>
    <mergeCell ref="Z145:Z146"/>
    <mergeCell ref="A151:A152"/>
    <mergeCell ref="B151:B152"/>
    <mergeCell ref="C151:C152"/>
    <mergeCell ref="D151:D152"/>
    <mergeCell ref="E151:E152"/>
    <mergeCell ref="F151:F152"/>
    <mergeCell ref="G151:G152"/>
    <mergeCell ref="H151:H152"/>
    <mergeCell ref="I151:I152"/>
    <mergeCell ref="J151:J152"/>
    <mergeCell ref="O151:O152"/>
    <mergeCell ref="Q151:Q152"/>
    <mergeCell ref="R151:R152"/>
    <mergeCell ref="S151:S152"/>
    <mergeCell ref="T151:T152"/>
    <mergeCell ref="U151:U152"/>
    <mergeCell ref="V151:V152"/>
    <mergeCell ref="W151:W152"/>
    <mergeCell ref="X151:X152"/>
    <mergeCell ref="Z151:Z152"/>
    <mergeCell ref="A147:A148"/>
    <mergeCell ref="B147:B148"/>
    <mergeCell ref="C147:C148"/>
    <mergeCell ref="D147:D148"/>
    <mergeCell ref="E147:E148"/>
    <mergeCell ref="F147:F148"/>
    <mergeCell ref="G147:G148"/>
    <mergeCell ref="H147:H148"/>
    <mergeCell ref="I147:I148"/>
    <mergeCell ref="J147:J148"/>
    <mergeCell ref="O147:O148"/>
    <mergeCell ref="Q147:Q148"/>
    <mergeCell ref="R147:R148"/>
    <mergeCell ref="S147:S148"/>
    <mergeCell ref="T147:T148"/>
    <mergeCell ref="U147:U148"/>
    <mergeCell ref="V147:V148"/>
    <mergeCell ref="X147:X148"/>
    <mergeCell ref="Z147:Z148"/>
    <mergeCell ref="A149:A150"/>
    <mergeCell ref="B149:B150"/>
    <mergeCell ref="C149:C150"/>
    <mergeCell ref="D149:D150"/>
    <mergeCell ref="E149:E150"/>
    <mergeCell ref="F149:F150"/>
    <mergeCell ref="G149:G150"/>
    <mergeCell ref="H149:H150"/>
    <mergeCell ref="I149:I150"/>
    <mergeCell ref="J149:J150"/>
    <mergeCell ref="O149:O150"/>
    <mergeCell ref="Q149:Q150"/>
    <mergeCell ref="R149:R150"/>
    <mergeCell ref="S149:S150"/>
    <mergeCell ref="T149:T150"/>
    <mergeCell ref="U149:U150"/>
    <mergeCell ref="V149:V150"/>
    <mergeCell ref="X149:X150"/>
    <mergeCell ref="Z149:Z150"/>
  </mergeCells>
  <phoneticPr fontId="1"/>
  <conditionalFormatting sqref="F3:Z3250">
    <cfRule type="containsBlanks" dxfId="511" priority="2162">
      <formula>LEN(TRIM(F3))=0</formula>
    </cfRule>
  </conditionalFormatting>
  <conditionalFormatting sqref="R3:U3250">
    <cfRule type="expression" dxfId="510" priority="2032">
      <formula>R3=MAX($R3:$U3)</formula>
    </cfRule>
  </conditionalFormatting>
  <conditionalFormatting sqref="F145:F146">
    <cfRule type="containsBlanks" dxfId="509" priority="65">
      <formula>LEN(TRIM(F145))=0</formula>
    </cfRule>
  </conditionalFormatting>
  <conditionalFormatting sqref="F141:F142">
    <cfRule type="containsBlanks" dxfId="508" priority="64">
      <formula>LEN(TRIM(F141))=0</formula>
    </cfRule>
  </conditionalFormatting>
  <conditionalFormatting sqref="F143:F144">
    <cfRule type="containsBlanks" dxfId="507" priority="63">
      <formula>LEN(TRIM(F143))=0</formula>
    </cfRule>
  </conditionalFormatting>
  <conditionalFormatting sqref="M3:M3250">
    <cfRule type="expression" dxfId="506" priority="2120">
      <formula>K3="回復"</formula>
    </cfRule>
    <cfRule type="expression" dxfId="505" priority="2121">
      <formula>K3="デバフ"</formula>
    </cfRule>
    <cfRule type="expression" dxfId="504" priority="2122">
      <formula>K3="バフ"</formula>
    </cfRule>
    <cfRule type="expression" dxfId="503" priority="2123">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sheetPr>
  <dimension ref="A1:M50"/>
  <sheetViews>
    <sheetView zoomScale="85" zoomScaleNormal="85" workbookViewId="0">
      <pane xSplit="3" ySplit="2" topLeftCell="D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6" width="6.5" style="1" customWidth="1"/>
    <col min="7" max="7" width="6.75" style="1" bestFit="1" customWidth="1"/>
    <col min="8" max="8" width="16.125" style="1" customWidth="1"/>
    <col min="9" max="9" width="123.5" style="38" customWidth="1"/>
    <col min="10" max="10" width="20.125" style="1" bestFit="1" customWidth="1"/>
    <col min="11" max="11" width="18.375" style="1" customWidth="1"/>
  </cols>
  <sheetData>
    <row r="1" spans="1:13" s="2" customFormat="1">
      <c r="A1" s="162" t="s">
        <v>13</v>
      </c>
      <c r="B1" s="36" t="s">
        <v>12</v>
      </c>
      <c r="C1" s="36" t="s">
        <v>11</v>
      </c>
      <c r="D1" s="36"/>
      <c r="E1" s="162" t="s">
        <v>16</v>
      </c>
      <c r="F1" s="36" t="s">
        <v>5056</v>
      </c>
      <c r="G1" s="163" t="s">
        <v>109</v>
      </c>
      <c r="H1" s="163" t="s">
        <v>10</v>
      </c>
      <c r="I1" s="36" t="s">
        <v>108</v>
      </c>
      <c r="J1" s="36" t="s">
        <v>96</v>
      </c>
      <c r="K1" s="36" t="s">
        <v>5459</v>
      </c>
      <c r="L1" s="784"/>
      <c r="M1" s="12" t="s">
        <v>4444</v>
      </c>
    </row>
    <row r="2" spans="1:13" ht="18.600000000000001" customHeight="1">
      <c r="M2" s="396">
        <f>COUNTA(B3:B50)</f>
        <v>24</v>
      </c>
    </row>
    <row r="3" spans="1:13" s="5" customFormat="1">
      <c r="A3" s="817" t="s">
        <v>5558</v>
      </c>
      <c r="B3" s="817" t="s">
        <v>5645</v>
      </c>
      <c r="C3" s="892" t="s">
        <v>5665</v>
      </c>
      <c r="D3" s="819" t="str">
        <f>B3&amp;" "&amp;" "&amp;C3</f>
        <v>EX-024  ードラゴンクエストⅤ</v>
      </c>
      <c r="E3" s="841" t="s">
        <v>54</v>
      </c>
      <c r="F3" s="824">
        <v>6</v>
      </c>
      <c r="G3" s="785" t="s">
        <v>21</v>
      </c>
      <c r="H3" s="781" t="s">
        <v>2781</v>
      </c>
      <c r="I3" s="37" t="s">
        <v>5687</v>
      </c>
      <c r="J3" s="781" t="s">
        <v>5055</v>
      </c>
      <c r="K3" s="780"/>
    </row>
    <row r="4" spans="1:13" s="5" customFormat="1">
      <c r="A4" s="817" t="s">
        <v>5558</v>
      </c>
      <c r="B4" s="817"/>
      <c r="C4" s="892" t="s">
        <v>5664</v>
      </c>
      <c r="D4" s="819" t="s">
        <v>2</v>
      </c>
      <c r="E4" s="841" t="s">
        <v>54</v>
      </c>
      <c r="F4" s="824">
        <v>6</v>
      </c>
      <c r="G4" s="780"/>
      <c r="H4" s="780"/>
      <c r="I4" s="51"/>
      <c r="J4" s="780"/>
      <c r="K4" s="780"/>
    </row>
    <row r="5" spans="1:13" s="5" customFormat="1">
      <c r="A5" s="817" t="s">
        <v>5558</v>
      </c>
      <c r="B5" s="817" t="s">
        <v>5644</v>
      </c>
      <c r="C5" s="892" t="s">
        <v>5663</v>
      </c>
      <c r="D5" s="819" t="str">
        <f>B5&amp;" "&amp;" "&amp;C5</f>
        <v>EX-023  ードラゴンクエストⅣ</v>
      </c>
      <c r="E5" s="841" t="s">
        <v>54</v>
      </c>
      <c r="F5" s="824">
        <v>6</v>
      </c>
      <c r="G5" s="785" t="s">
        <v>21</v>
      </c>
      <c r="H5" s="781" t="s">
        <v>2041</v>
      </c>
      <c r="I5" s="37" t="s">
        <v>5686</v>
      </c>
      <c r="J5" s="781" t="s">
        <v>5055</v>
      </c>
      <c r="K5" s="780"/>
    </row>
    <row r="6" spans="1:13" s="5" customFormat="1">
      <c r="A6" s="817" t="s">
        <v>5558</v>
      </c>
      <c r="B6" s="817"/>
      <c r="C6" s="892" t="s">
        <v>5662</v>
      </c>
      <c r="D6" s="819" t="s">
        <v>2</v>
      </c>
      <c r="E6" s="841" t="s">
        <v>54</v>
      </c>
      <c r="F6" s="824">
        <v>6</v>
      </c>
      <c r="G6" s="780"/>
      <c r="H6" s="780"/>
      <c r="I6" s="51"/>
      <c r="J6" s="780"/>
      <c r="K6" s="780"/>
    </row>
    <row r="7" spans="1:13" s="5" customFormat="1">
      <c r="A7" s="817" t="s">
        <v>5558</v>
      </c>
      <c r="B7" s="817" t="s">
        <v>5643</v>
      </c>
      <c r="C7" s="894" t="s">
        <v>5653</v>
      </c>
      <c r="D7" s="819" t="str">
        <f>B7&amp;" "&amp;" "&amp;C7</f>
        <v>EX-022  ーインフィニティストラッシュ</v>
      </c>
      <c r="E7" s="854" t="s">
        <v>630</v>
      </c>
      <c r="F7" s="824">
        <v>1</v>
      </c>
      <c r="G7" s="785" t="s">
        <v>21</v>
      </c>
      <c r="H7" s="781" t="s">
        <v>2040</v>
      </c>
      <c r="I7" s="37" t="s">
        <v>5685</v>
      </c>
      <c r="J7" s="781" t="s">
        <v>5055</v>
      </c>
      <c r="K7" s="780"/>
    </row>
    <row r="8" spans="1:13" s="5" customFormat="1">
      <c r="A8" s="817" t="s">
        <v>5558</v>
      </c>
      <c r="B8" s="817"/>
      <c r="C8" s="894" t="s">
        <v>5652</v>
      </c>
      <c r="D8" s="819" t="s">
        <v>2</v>
      </c>
      <c r="E8" s="854" t="s">
        <v>630</v>
      </c>
      <c r="F8" s="824">
        <v>1</v>
      </c>
      <c r="G8" s="780"/>
      <c r="H8" s="780"/>
      <c r="I8" s="51"/>
      <c r="J8" s="780"/>
      <c r="K8" s="780"/>
    </row>
    <row r="9" spans="1:13" s="5" customFormat="1">
      <c r="A9" s="817" t="s">
        <v>5558</v>
      </c>
      <c r="B9" s="817" t="s">
        <v>5642</v>
      </c>
      <c r="C9" s="892" t="s">
        <v>5661</v>
      </c>
      <c r="D9" s="819" t="str">
        <f>B9&amp;" "&amp;" "&amp;C9</f>
        <v>EX-021  ー閃光のように</v>
      </c>
      <c r="E9" s="853" t="s">
        <v>120</v>
      </c>
      <c r="F9" s="824">
        <v>7</v>
      </c>
      <c r="G9" s="790" t="s">
        <v>37</v>
      </c>
      <c r="H9" s="788" t="s">
        <v>5801</v>
      </c>
      <c r="I9" s="51" t="s">
        <v>5684</v>
      </c>
      <c r="J9" s="781" t="s">
        <v>5666</v>
      </c>
      <c r="K9" s="780"/>
    </row>
    <row r="10" spans="1:13" s="5" customFormat="1">
      <c r="A10" s="817" t="s">
        <v>5558</v>
      </c>
      <c r="B10" s="817"/>
      <c r="C10" s="892" t="s">
        <v>5660</v>
      </c>
      <c r="D10" s="819" t="s">
        <v>2</v>
      </c>
      <c r="E10" s="853" t="s">
        <v>120</v>
      </c>
      <c r="F10" s="824">
        <v>7</v>
      </c>
      <c r="G10" s="780"/>
      <c r="H10" s="780"/>
      <c r="I10" s="51"/>
      <c r="J10" s="780"/>
      <c r="K10" s="780"/>
    </row>
    <row r="11" spans="1:13" s="5" customFormat="1">
      <c r="A11" s="817" t="s">
        <v>5558</v>
      </c>
      <c r="B11" s="817" t="s">
        <v>5641</v>
      </c>
      <c r="C11" s="892" t="s">
        <v>5655</v>
      </c>
      <c r="D11" s="819" t="str">
        <f>B11&amp;" "&amp;" "&amp;C11</f>
        <v>EX-020  ー五色の光</v>
      </c>
      <c r="E11" s="841" t="s">
        <v>54</v>
      </c>
      <c r="F11" s="824">
        <v>5</v>
      </c>
      <c r="G11" s="790" t="s">
        <v>37</v>
      </c>
      <c r="H11" s="788" t="s">
        <v>5800</v>
      </c>
      <c r="I11" s="51" t="s">
        <v>5682</v>
      </c>
      <c r="J11" s="781" t="s">
        <v>5804</v>
      </c>
      <c r="K11" s="780"/>
    </row>
    <row r="12" spans="1:13" s="5" customFormat="1">
      <c r="A12" s="817" t="s">
        <v>5558</v>
      </c>
      <c r="B12" s="817"/>
      <c r="C12" s="892" t="s">
        <v>5654</v>
      </c>
      <c r="D12" s="819" t="s">
        <v>2</v>
      </c>
      <c r="E12" s="841" t="s">
        <v>54</v>
      </c>
      <c r="F12" s="824">
        <v>5</v>
      </c>
      <c r="G12" s="780"/>
      <c r="H12" s="780"/>
      <c r="I12" s="51"/>
      <c r="J12" s="780"/>
      <c r="K12" s="780"/>
    </row>
    <row r="13" spans="1:13" s="5" customFormat="1">
      <c r="A13" s="817" t="s">
        <v>5558</v>
      </c>
      <c r="B13" s="817" t="s">
        <v>5640</v>
      </c>
      <c r="C13" s="892" t="s">
        <v>5651</v>
      </c>
      <c r="D13" s="819" t="str">
        <f>B13&amp;" "&amp;" "&amp;C13</f>
        <v>EX-019  ー生命の剣</v>
      </c>
      <c r="E13" s="841" t="s">
        <v>54</v>
      </c>
      <c r="F13" s="824">
        <v>6</v>
      </c>
      <c r="G13" s="789" t="s">
        <v>21</v>
      </c>
      <c r="H13" s="781" t="s">
        <v>5802</v>
      </c>
      <c r="I13" s="51" t="s">
        <v>5681</v>
      </c>
      <c r="J13" s="781" t="s">
        <v>5055</v>
      </c>
      <c r="K13" s="780"/>
    </row>
    <row r="14" spans="1:13" s="5" customFormat="1">
      <c r="A14" s="817" t="s">
        <v>5558</v>
      </c>
      <c r="B14" s="817"/>
      <c r="C14" s="892" t="s">
        <v>5650</v>
      </c>
      <c r="D14" s="819" t="s">
        <v>2</v>
      </c>
      <c r="E14" s="841" t="s">
        <v>54</v>
      </c>
      <c r="F14" s="824">
        <v>6</v>
      </c>
      <c r="G14" s="780"/>
      <c r="H14" s="780"/>
      <c r="I14" s="51"/>
      <c r="J14" s="780"/>
      <c r="K14" s="780"/>
    </row>
    <row r="15" spans="1:13" s="5" customFormat="1">
      <c r="A15" s="817" t="s">
        <v>5558</v>
      </c>
      <c r="B15" s="817" t="s">
        <v>5639</v>
      </c>
      <c r="C15" s="892" t="s">
        <v>5657</v>
      </c>
      <c r="D15" s="782" t="str">
        <f>B15&amp;" "&amp;" "&amp;C15</f>
        <v>EX-018  ー暗黒闘気の支配</v>
      </c>
      <c r="E15" s="854" t="s">
        <v>630</v>
      </c>
      <c r="F15" s="824">
        <v>4</v>
      </c>
      <c r="G15" s="790" t="s">
        <v>37</v>
      </c>
      <c r="H15" s="781" t="s">
        <v>5803</v>
      </c>
      <c r="I15" s="51" t="s">
        <v>5680</v>
      </c>
      <c r="J15" s="781" t="s">
        <v>5666</v>
      </c>
      <c r="K15" s="780"/>
    </row>
    <row r="16" spans="1:13" s="5" customFormat="1">
      <c r="A16" s="817" t="s">
        <v>5558</v>
      </c>
      <c r="B16" s="817"/>
      <c r="C16" s="892" t="s">
        <v>5656</v>
      </c>
      <c r="D16" s="782" t="s">
        <v>2</v>
      </c>
      <c r="E16" s="854" t="s">
        <v>630</v>
      </c>
      <c r="F16" s="824">
        <v>4</v>
      </c>
      <c r="G16" s="780"/>
      <c r="H16" s="780"/>
      <c r="I16" s="51"/>
      <c r="J16" s="780"/>
      <c r="K16" s="780"/>
    </row>
    <row r="17" spans="1:11" s="5" customFormat="1">
      <c r="A17" s="817" t="s">
        <v>5558</v>
      </c>
      <c r="B17" s="817" t="s">
        <v>5638</v>
      </c>
      <c r="C17" s="892" t="s">
        <v>5659</v>
      </c>
      <c r="D17" s="819" t="str">
        <f>B17&amp;" "&amp;" "&amp;C17</f>
        <v>EX-017  ー死神の罠</v>
      </c>
      <c r="E17" s="854" t="s">
        <v>630</v>
      </c>
      <c r="F17" s="824">
        <v>3</v>
      </c>
      <c r="G17" s="790" t="s">
        <v>37</v>
      </c>
      <c r="H17" s="781" t="s">
        <v>5797</v>
      </c>
      <c r="I17" s="51" t="s">
        <v>5679</v>
      </c>
      <c r="J17" s="781" t="s">
        <v>5055</v>
      </c>
      <c r="K17" s="780"/>
    </row>
    <row r="18" spans="1:11" s="5" customFormat="1">
      <c r="A18" s="817" t="s">
        <v>5558</v>
      </c>
      <c r="B18" s="817"/>
      <c r="C18" s="892" t="s">
        <v>5658</v>
      </c>
      <c r="D18" s="819" t="s">
        <v>2</v>
      </c>
      <c r="E18" s="854" t="s">
        <v>630</v>
      </c>
      <c r="F18" s="824">
        <v>3</v>
      </c>
      <c r="G18" s="780"/>
      <c r="H18" s="780"/>
      <c r="I18" s="51"/>
      <c r="J18" s="780"/>
      <c r="K18" s="780"/>
    </row>
    <row r="19" spans="1:11" s="5" customFormat="1">
      <c r="A19" s="817" t="s">
        <v>5558</v>
      </c>
      <c r="B19" s="817" t="s">
        <v>5637</v>
      </c>
      <c r="C19" s="892" t="s">
        <v>5668</v>
      </c>
      <c r="D19" s="819" t="str">
        <f>B19&amp;" "&amp;" "&amp;C19</f>
        <v>EX-016  ー闘魔滅砕陣</v>
      </c>
      <c r="E19" s="854" t="s">
        <v>630</v>
      </c>
      <c r="F19" s="824">
        <v>6</v>
      </c>
      <c r="G19" s="790" t="s">
        <v>37</v>
      </c>
      <c r="H19" s="781" t="s">
        <v>5798</v>
      </c>
      <c r="I19" s="51" t="s">
        <v>5678</v>
      </c>
      <c r="J19" s="781" t="s">
        <v>5055</v>
      </c>
      <c r="K19" s="780"/>
    </row>
    <row r="20" spans="1:11" s="5" customFormat="1">
      <c r="A20" s="817" t="s">
        <v>5558</v>
      </c>
      <c r="B20" s="817"/>
      <c r="C20" s="892" t="s">
        <v>5667</v>
      </c>
      <c r="D20" s="819" t="s">
        <v>2</v>
      </c>
      <c r="E20" s="854" t="s">
        <v>630</v>
      </c>
      <c r="F20" s="824">
        <v>6</v>
      </c>
      <c r="G20" s="780"/>
      <c r="H20" s="780"/>
      <c r="I20" s="51"/>
      <c r="J20" s="780"/>
      <c r="K20" s="780"/>
    </row>
    <row r="21" spans="1:11" s="5" customFormat="1">
      <c r="A21" s="817" t="s">
        <v>5558</v>
      </c>
      <c r="B21" s="817" t="s">
        <v>5636</v>
      </c>
      <c r="C21" s="892" t="s">
        <v>5649</v>
      </c>
      <c r="D21" s="819" t="str">
        <f>B21&amp;" "&amp;" "&amp;C21</f>
        <v>EX-015  ーキングスキャン</v>
      </c>
      <c r="E21" s="854" t="s">
        <v>630</v>
      </c>
      <c r="F21" s="824">
        <v>1</v>
      </c>
      <c r="G21" s="790" t="s">
        <v>37</v>
      </c>
      <c r="H21" s="781" t="s">
        <v>5799</v>
      </c>
      <c r="I21" s="51" t="s">
        <v>5677</v>
      </c>
      <c r="J21" s="781" t="s">
        <v>490</v>
      </c>
      <c r="K21" s="780"/>
    </row>
    <row r="22" spans="1:11" s="5" customFormat="1">
      <c r="A22" s="817" t="s">
        <v>5558</v>
      </c>
      <c r="B22" s="817"/>
      <c r="C22" s="892" t="s">
        <v>5648</v>
      </c>
      <c r="D22" s="819" t="s">
        <v>2</v>
      </c>
      <c r="E22" s="854" t="s">
        <v>630</v>
      </c>
      <c r="F22" s="824">
        <v>1</v>
      </c>
      <c r="G22" s="780"/>
      <c r="H22" s="780"/>
      <c r="I22" s="51"/>
      <c r="J22" s="780"/>
      <c r="K22" s="780"/>
    </row>
    <row r="23" spans="1:11" s="5" customFormat="1">
      <c r="A23" s="817" t="s">
        <v>5558</v>
      </c>
      <c r="B23" s="817" t="s">
        <v>5635</v>
      </c>
      <c r="C23" s="892" t="s">
        <v>5647</v>
      </c>
      <c r="D23" s="819" t="str">
        <f>B23&amp;" "&amp;" "&amp;C23</f>
        <v>EX-014  ー破邪の魔法陣</v>
      </c>
      <c r="E23" s="854" t="s">
        <v>630</v>
      </c>
      <c r="F23" s="824">
        <v>2</v>
      </c>
      <c r="G23" s="790" t="s">
        <v>37</v>
      </c>
      <c r="H23" s="781" t="s">
        <v>5800</v>
      </c>
      <c r="I23" s="51" t="s">
        <v>5683</v>
      </c>
      <c r="J23" s="781" t="s">
        <v>5805</v>
      </c>
      <c r="K23" s="780"/>
    </row>
    <row r="24" spans="1:11" s="5" customFormat="1">
      <c r="A24" s="817" t="s">
        <v>5558</v>
      </c>
      <c r="B24" s="817"/>
      <c r="C24" s="892" t="s">
        <v>5646</v>
      </c>
      <c r="D24" s="819" t="s">
        <v>2</v>
      </c>
      <c r="E24" s="854" t="s">
        <v>630</v>
      </c>
      <c r="F24" s="824">
        <v>2</v>
      </c>
      <c r="G24" s="780"/>
      <c r="H24" s="780"/>
      <c r="I24" s="51"/>
      <c r="J24" s="780"/>
      <c r="K24" s="780"/>
    </row>
    <row r="25" spans="1:11" s="5" customFormat="1">
      <c r="A25" s="817" t="s">
        <v>5041</v>
      </c>
      <c r="B25" s="817" t="s">
        <v>5054</v>
      </c>
      <c r="C25" s="892" t="s">
        <v>5147</v>
      </c>
      <c r="D25" s="819" t="str">
        <f>B25&amp;" "&amp;" "&amp;C25</f>
        <v>EX-013  ードラゴンクエストⅡ</v>
      </c>
      <c r="E25" s="841" t="s">
        <v>54</v>
      </c>
      <c r="F25" s="824">
        <v>6</v>
      </c>
      <c r="G25" s="785" t="s">
        <v>21</v>
      </c>
      <c r="H25" s="781" t="s">
        <v>2040</v>
      </c>
      <c r="I25" s="37" t="s">
        <v>5208</v>
      </c>
      <c r="J25" s="781" t="s">
        <v>5055</v>
      </c>
      <c r="K25" s="780"/>
    </row>
    <row r="26" spans="1:11" s="5" customFormat="1">
      <c r="A26" s="817" t="s">
        <v>5041</v>
      </c>
      <c r="B26" s="817"/>
      <c r="C26" s="892" t="s">
        <v>5148</v>
      </c>
      <c r="D26" s="819" t="s">
        <v>2</v>
      </c>
      <c r="E26" s="841" t="s">
        <v>54</v>
      </c>
      <c r="F26" s="824">
        <v>6</v>
      </c>
      <c r="G26" s="780"/>
      <c r="H26" s="780"/>
      <c r="I26" s="51"/>
      <c r="J26" s="780"/>
      <c r="K26" s="780"/>
    </row>
    <row r="27" spans="1:11" s="5" customFormat="1">
      <c r="A27" s="817" t="s">
        <v>5041</v>
      </c>
      <c r="B27" s="817" t="s">
        <v>5053</v>
      </c>
      <c r="C27" s="892" t="s">
        <v>5144</v>
      </c>
      <c r="D27" s="819" t="str">
        <f>B27&amp;" "&amp;" "&amp;C27</f>
        <v>EX-012  ードラゴンクエストⅠ</v>
      </c>
      <c r="E27" s="841" t="s">
        <v>54</v>
      </c>
      <c r="F27" s="824">
        <v>6</v>
      </c>
      <c r="G27" s="785" t="s">
        <v>21</v>
      </c>
      <c r="H27" s="781" t="s">
        <v>2040</v>
      </c>
      <c r="I27" s="37" t="s">
        <v>5207</v>
      </c>
      <c r="J27" s="781" t="s">
        <v>5055</v>
      </c>
      <c r="K27" s="780"/>
    </row>
    <row r="28" spans="1:11" s="5" customFormat="1">
      <c r="A28" s="817" t="s">
        <v>5041</v>
      </c>
      <c r="B28" s="817"/>
      <c r="C28" s="892" t="s">
        <v>5143</v>
      </c>
      <c r="D28" s="819" t="s">
        <v>2</v>
      </c>
      <c r="E28" s="841" t="s">
        <v>54</v>
      </c>
      <c r="F28" s="824">
        <v>6</v>
      </c>
      <c r="G28" s="780"/>
      <c r="H28" s="780"/>
      <c r="I28" s="51"/>
      <c r="J28" s="780"/>
      <c r="K28" s="780"/>
    </row>
    <row r="29" spans="1:11" s="5" customFormat="1">
      <c r="A29" s="817" t="s">
        <v>5041</v>
      </c>
      <c r="B29" s="817" t="s">
        <v>5052</v>
      </c>
      <c r="C29" s="892" t="s">
        <v>5146</v>
      </c>
      <c r="D29" s="819" t="str">
        <f>B29&amp;" "&amp;" "&amp;C29</f>
        <v>EX-011  ードラゴンクエストⅢ</v>
      </c>
      <c r="E29" s="841" t="s">
        <v>54</v>
      </c>
      <c r="F29" s="824">
        <v>6</v>
      </c>
      <c r="G29" s="785" t="s">
        <v>21</v>
      </c>
      <c r="H29" s="781" t="s">
        <v>2040</v>
      </c>
      <c r="I29" s="37" t="s">
        <v>5206</v>
      </c>
      <c r="J29" s="781" t="s">
        <v>5055</v>
      </c>
      <c r="K29" s="780"/>
    </row>
    <row r="30" spans="1:11" s="5" customFormat="1">
      <c r="A30" s="817" t="s">
        <v>5041</v>
      </c>
      <c r="B30" s="817"/>
      <c r="C30" s="892" t="s">
        <v>5145</v>
      </c>
      <c r="D30" s="819" t="s">
        <v>2</v>
      </c>
      <c r="E30" s="841" t="s">
        <v>54</v>
      </c>
      <c r="F30" s="824">
        <v>6</v>
      </c>
      <c r="G30" s="780"/>
      <c r="H30" s="780"/>
      <c r="I30" s="51"/>
      <c r="J30" s="780"/>
      <c r="K30" s="780"/>
    </row>
    <row r="31" spans="1:11" s="5" customFormat="1">
      <c r="A31" s="817" t="s">
        <v>5041</v>
      </c>
      <c r="B31" s="817" t="s">
        <v>5051</v>
      </c>
      <c r="C31" s="892" t="s">
        <v>5141</v>
      </c>
      <c r="D31" s="819" t="str">
        <f>B31&amp;" "&amp;" "&amp;C31</f>
        <v>EX-010  ー月夜の散歩</v>
      </c>
      <c r="E31" s="841" t="s">
        <v>54</v>
      </c>
      <c r="F31" s="824">
        <v>7</v>
      </c>
      <c r="G31" s="786" t="s">
        <v>37</v>
      </c>
      <c r="H31" s="781" t="s">
        <v>2787</v>
      </c>
      <c r="I31" s="51" t="s">
        <v>5258</v>
      </c>
      <c r="J31" s="781" t="s">
        <v>5055</v>
      </c>
      <c r="K31" s="780"/>
    </row>
    <row r="32" spans="1:11" s="5" customFormat="1">
      <c r="A32" s="817" t="s">
        <v>5041</v>
      </c>
      <c r="B32" s="817"/>
      <c r="C32" s="892" t="s">
        <v>5142</v>
      </c>
      <c r="D32" s="819" t="s">
        <v>2</v>
      </c>
      <c r="E32" s="841" t="s">
        <v>54</v>
      </c>
      <c r="F32" s="824">
        <v>7</v>
      </c>
      <c r="G32" s="780"/>
      <c r="H32" s="780"/>
      <c r="I32" s="51"/>
      <c r="J32" s="780"/>
      <c r="K32" s="780"/>
    </row>
    <row r="33" spans="1:11" s="5" customFormat="1">
      <c r="A33" s="817" t="s">
        <v>5041</v>
      </c>
      <c r="B33" s="817" t="s">
        <v>5050</v>
      </c>
      <c r="C33" s="892" t="s">
        <v>5139</v>
      </c>
      <c r="D33" s="819" t="str">
        <f>B33&amp;" "&amp;" "&amp;C33</f>
        <v>EX-009  ー女王フローラの号令</v>
      </c>
      <c r="E33" s="841" t="s">
        <v>54</v>
      </c>
      <c r="F33" s="824">
        <v>1</v>
      </c>
      <c r="G33" s="786" t="s">
        <v>37</v>
      </c>
      <c r="H33" s="781" t="s">
        <v>20</v>
      </c>
      <c r="I33" s="37" t="s">
        <v>5195</v>
      </c>
      <c r="J33" s="781" t="s">
        <v>5055</v>
      </c>
      <c r="K33" s="780"/>
    </row>
    <row r="34" spans="1:11" s="5" customFormat="1">
      <c r="A34" s="817" t="s">
        <v>5041</v>
      </c>
      <c r="B34" s="817"/>
      <c r="C34" s="892" t="s">
        <v>5140</v>
      </c>
      <c r="D34" s="819" t="s">
        <v>2</v>
      </c>
      <c r="E34" s="841" t="s">
        <v>54</v>
      </c>
      <c r="F34" s="824">
        <v>1</v>
      </c>
      <c r="G34" s="780"/>
      <c r="H34" s="780"/>
      <c r="I34" s="51"/>
      <c r="J34" s="780"/>
      <c r="K34" s="780"/>
    </row>
    <row r="35" spans="1:11" s="5" customFormat="1">
      <c r="A35" s="817" t="s">
        <v>5041</v>
      </c>
      <c r="B35" s="817" t="s">
        <v>5049</v>
      </c>
      <c r="C35" s="892" t="s">
        <v>5302</v>
      </c>
      <c r="D35" s="819" t="str">
        <f>B35&amp;" "&amp;" "&amp;C35</f>
        <v>EX-008  ー獣王の覚悟</v>
      </c>
      <c r="E35" s="841" t="s">
        <v>54</v>
      </c>
      <c r="F35" s="824">
        <v>2</v>
      </c>
      <c r="G35" s="786" t="s">
        <v>37</v>
      </c>
      <c r="H35" s="781" t="s">
        <v>5188</v>
      </c>
      <c r="I35" s="51" t="s">
        <v>5194</v>
      </c>
      <c r="J35" s="781" t="s">
        <v>5055</v>
      </c>
      <c r="K35" s="780"/>
    </row>
    <row r="36" spans="1:11" s="5" customFormat="1">
      <c r="A36" s="817" t="s">
        <v>5041</v>
      </c>
      <c r="B36" s="817"/>
      <c r="C36" s="892" t="s">
        <v>5138</v>
      </c>
      <c r="D36" s="819" t="s">
        <v>2</v>
      </c>
      <c r="E36" s="841" t="s">
        <v>54</v>
      </c>
      <c r="F36" s="824">
        <v>2</v>
      </c>
      <c r="G36" s="780"/>
      <c r="H36" s="780"/>
      <c r="I36" s="51"/>
      <c r="J36" s="780"/>
      <c r="K36" s="780"/>
    </row>
    <row r="37" spans="1:11" s="5" customFormat="1">
      <c r="A37" s="817" t="s">
        <v>5041</v>
      </c>
      <c r="B37" s="817" t="s">
        <v>5048</v>
      </c>
      <c r="C37" s="892" t="s">
        <v>5136</v>
      </c>
      <c r="D37" s="782" t="str">
        <f>B37&amp;" "&amp;" "&amp;C37</f>
        <v>EX-007  ーシルバーフェザー</v>
      </c>
      <c r="E37" s="853" t="s">
        <v>120</v>
      </c>
      <c r="F37" s="824">
        <v>5</v>
      </c>
      <c r="G37" s="786" t="s">
        <v>37</v>
      </c>
      <c r="H37" s="781" t="s">
        <v>5300</v>
      </c>
      <c r="I37" s="37" t="s">
        <v>5190</v>
      </c>
      <c r="J37" s="781" t="s">
        <v>490</v>
      </c>
      <c r="K37" s="780"/>
    </row>
    <row r="38" spans="1:11" s="5" customFormat="1">
      <c r="A38" s="817" t="s">
        <v>5041</v>
      </c>
      <c r="B38" s="817"/>
      <c r="C38" s="892" t="s">
        <v>5137</v>
      </c>
      <c r="D38" s="782" t="s">
        <v>2</v>
      </c>
      <c r="E38" s="853" t="s">
        <v>120</v>
      </c>
      <c r="F38" s="824">
        <v>5</v>
      </c>
      <c r="G38" s="780"/>
      <c r="H38" s="780"/>
      <c r="I38" s="51"/>
      <c r="J38" s="780"/>
      <c r="K38" s="780"/>
    </row>
    <row r="39" spans="1:11" s="5" customFormat="1">
      <c r="A39" s="817" t="s">
        <v>5041</v>
      </c>
      <c r="B39" s="817" t="s">
        <v>5047</v>
      </c>
      <c r="C39" s="892" t="s">
        <v>5134</v>
      </c>
      <c r="D39" s="819" t="str">
        <f>B39&amp;" "&amp;" "&amp;C39</f>
        <v>EX-006  ーニセ勇者一行</v>
      </c>
      <c r="E39" s="854" t="s">
        <v>630</v>
      </c>
      <c r="F39" s="824">
        <v>1</v>
      </c>
      <c r="G39" s="786" t="s">
        <v>37</v>
      </c>
      <c r="H39" s="781" t="s">
        <v>5189</v>
      </c>
      <c r="I39" s="51" t="s">
        <v>5205</v>
      </c>
      <c r="J39" s="781" t="s">
        <v>85</v>
      </c>
      <c r="K39" s="780"/>
    </row>
    <row r="40" spans="1:11" s="5" customFormat="1">
      <c r="A40" s="817" t="s">
        <v>5041</v>
      </c>
      <c r="B40" s="817"/>
      <c r="C40" s="892" t="s">
        <v>5135</v>
      </c>
      <c r="D40" s="819" t="s">
        <v>2</v>
      </c>
      <c r="E40" s="854" t="s">
        <v>630</v>
      </c>
      <c r="F40" s="824">
        <v>1</v>
      </c>
      <c r="G40" s="780"/>
      <c r="H40" s="780"/>
      <c r="I40" s="51"/>
      <c r="J40" s="780"/>
      <c r="K40" s="780"/>
    </row>
    <row r="41" spans="1:11" s="5" customFormat="1">
      <c r="A41" s="817" t="s">
        <v>5041</v>
      </c>
      <c r="B41" s="817" t="s">
        <v>5046</v>
      </c>
      <c r="C41" s="892" t="s">
        <v>5132</v>
      </c>
      <c r="D41" s="819" t="str">
        <f>B41&amp;" "&amp;" "&amp;C41</f>
        <v>EX-005  ー勇者の家庭教師</v>
      </c>
      <c r="E41" s="854" t="s">
        <v>630</v>
      </c>
      <c r="F41" s="824">
        <v>1</v>
      </c>
      <c r="G41" s="786" t="s">
        <v>37</v>
      </c>
      <c r="H41" s="781" t="s">
        <v>5189</v>
      </c>
      <c r="I41" s="51" t="s">
        <v>5204</v>
      </c>
      <c r="J41" s="781" t="s">
        <v>85</v>
      </c>
      <c r="K41" s="780"/>
    </row>
    <row r="42" spans="1:11" s="5" customFormat="1">
      <c r="A42" s="817" t="s">
        <v>5041</v>
      </c>
      <c r="B42" s="817"/>
      <c r="C42" s="892" t="s">
        <v>5133</v>
      </c>
      <c r="D42" s="819" t="s">
        <v>2</v>
      </c>
      <c r="E42" s="854" t="s">
        <v>630</v>
      </c>
      <c r="F42" s="824">
        <v>1</v>
      </c>
      <c r="G42" s="780"/>
      <c r="H42" s="780"/>
      <c r="I42" s="51"/>
      <c r="J42" s="780"/>
      <c r="K42" s="780"/>
    </row>
    <row r="43" spans="1:11" s="5" customFormat="1">
      <c r="A43" s="817" t="s">
        <v>5041</v>
      </c>
      <c r="B43" s="817" t="s">
        <v>5045</v>
      </c>
      <c r="C43" s="892" t="s">
        <v>5130</v>
      </c>
      <c r="D43" s="819" t="str">
        <f>B43&amp;" "&amp;" "&amp;C43</f>
        <v>EX-004  ーアバン流最後の奥義</v>
      </c>
      <c r="E43" s="854" t="s">
        <v>630</v>
      </c>
      <c r="F43" s="824">
        <v>5</v>
      </c>
      <c r="G43" s="786" t="s">
        <v>37</v>
      </c>
      <c r="H43" s="781" t="s">
        <v>5187</v>
      </c>
      <c r="I43" s="51" t="s">
        <v>5203</v>
      </c>
      <c r="J43" s="781" t="s">
        <v>5055</v>
      </c>
      <c r="K43" s="780"/>
    </row>
    <row r="44" spans="1:11" s="5" customFormat="1">
      <c r="A44" s="817" t="s">
        <v>5041</v>
      </c>
      <c r="B44" s="817"/>
      <c r="C44" s="892" t="s">
        <v>5131</v>
      </c>
      <c r="D44" s="819" t="s">
        <v>2</v>
      </c>
      <c r="E44" s="854" t="s">
        <v>630</v>
      </c>
      <c r="F44" s="824">
        <v>5</v>
      </c>
      <c r="G44" s="780"/>
      <c r="H44" s="780"/>
      <c r="I44" s="51"/>
      <c r="J44" s="780"/>
      <c r="K44" s="780"/>
    </row>
    <row r="45" spans="1:11" s="5" customFormat="1">
      <c r="A45" s="817" t="s">
        <v>5041</v>
      </c>
      <c r="B45" s="817" t="s">
        <v>5044</v>
      </c>
      <c r="C45" s="892" t="s">
        <v>5128</v>
      </c>
      <c r="D45" s="819" t="str">
        <f>B45&amp;" "&amp;" "&amp;C45</f>
        <v>EX-003  ー闘いの遺伝子の覚醒</v>
      </c>
      <c r="E45" s="854" t="s">
        <v>630</v>
      </c>
      <c r="F45" s="824">
        <v>2</v>
      </c>
      <c r="G45" s="786" t="s">
        <v>37</v>
      </c>
      <c r="H45" s="781" t="s">
        <v>5186</v>
      </c>
      <c r="I45" s="51" t="s">
        <v>5193</v>
      </c>
      <c r="J45" s="781" t="s">
        <v>5055</v>
      </c>
      <c r="K45" s="824" t="s">
        <v>5795</v>
      </c>
    </row>
    <row r="46" spans="1:11" s="5" customFormat="1">
      <c r="A46" s="817" t="s">
        <v>5041</v>
      </c>
      <c r="B46" s="817"/>
      <c r="C46" s="892" t="s">
        <v>5129</v>
      </c>
      <c r="D46" s="819" t="s">
        <v>2</v>
      </c>
      <c r="E46" s="854" t="s">
        <v>630</v>
      </c>
      <c r="F46" s="824">
        <v>2</v>
      </c>
      <c r="G46" s="780"/>
      <c r="H46" s="780"/>
      <c r="I46" s="51"/>
      <c r="J46" s="780"/>
      <c r="K46" s="824" t="s">
        <v>5795</v>
      </c>
    </row>
    <row r="47" spans="1:11" s="5" customFormat="1">
      <c r="A47" s="817" t="s">
        <v>5041</v>
      </c>
      <c r="B47" s="817" t="s">
        <v>5043</v>
      </c>
      <c r="C47" s="892" t="s">
        <v>5301</v>
      </c>
      <c r="D47" s="819" t="str">
        <f>B47&amp;" "&amp;" "&amp;C47</f>
        <v>EX-002  ーパプニカ三賢者の護り</v>
      </c>
      <c r="E47" s="854" t="s">
        <v>630</v>
      </c>
      <c r="F47" s="824">
        <v>2</v>
      </c>
      <c r="G47" s="786" t="s">
        <v>37</v>
      </c>
      <c r="H47" s="781" t="s">
        <v>5186</v>
      </c>
      <c r="I47" s="51" t="s">
        <v>5192</v>
      </c>
      <c r="J47" s="781" t="s">
        <v>5055</v>
      </c>
      <c r="K47" s="824" t="s">
        <v>5795</v>
      </c>
    </row>
    <row r="48" spans="1:11" s="5" customFormat="1">
      <c r="A48" s="817" t="s">
        <v>5041</v>
      </c>
      <c r="B48" s="817"/>
      <c r="C48" s="892" t="s">
        <v>5127</v>
      </c>
      <c r="D48" s="819" t="s">
        <v>2</v>
      </c>
      <c r="E48" s="854" t="s">
        <v>630</v>
      </c>
      <c r="F48" s="824">
        <v>2</v>
      </c>
      <c r="G48" s="780"/>
      <c r="H48" s="780"/>
      <c r="I48" s="51"/>
      <c r="J48" s="780"/>
      <c r="K48" s="824" t="s">
        <v>5795</v>
      </c>
    </row>
    <row r="49" spans="1:11" s="5" customFormat="1">
      <c r="A49" s="817" t="s">
        <v>5041</v>
      </c>
      <c r="B49" s="817" t="s">
        <v>5042</v>
      </c>
      <c r="C49" s="893" t="s">
        <v>5126</v>
      </c>
      <c r="D49" s="819" t="str">
        <f>B49&amp;" "&amp;" "&amp;C49</f>
        <v>EX-001  ー鎧化</v>
      </c>
      <c r="E49" s="854" t="s">
        <v>630</v>
      </c>
      <c r="F49" s="824">
        <v>2</v>
      </c>
      <c r="G49" s="786" t="s">
        <v>37</v>
      </c>
      <c r="H49" s="781" t="s">
        <v>5186</v>
      </c>
      <c r="I49" s="51" t="s">
        <v>5191</v>
      </c>
      <c r="J49" s="781" t="s">
        <v>5055</v>
      </c>
      <c r="K49" s="824" t="s">
        <v>5795</v>
      </c>
    </row>
    <row r="50" spans="1:11" s="5" customFormat="1">
      <c r="A50" s="817" t="s">
        <v>5041</v>
      </c>
      <c r="B50" s="817"/>
      <c r="C50" s="893" t="s">
        <v>5125</v>
      </c>
      <c r="D50" s="819" t="s">
        <v>2</v>
      </c>
      <c r="E50" s="854" t="s">
        <v>630</v>
      </c>
      <c r="F50" s="824">
        <v>2</v>
      </c>
      <c r="G50" s="780"/>
      <c r="H50" s="780"/>
      <c r="I50" s="51"/>
      <c r="J50" s="780"/>
      <c r="K50" s="824" t="s">
        <v>5795</v>
      </c>
    </row>
  </sheetData>
  <sheetProtection password="CCE3" sheet="1" objects="1" scenarios="1" autoFilter="0"/>
  <autoFilter ref="A2:K50"/>
  <mergeCells count="145">
    <mergeCell ref="A3:A4"/>
    <mergeCell ref="B3:B4"/>
    <mergeCell ref="C3:C4"/>
    <mergeCell ref="D3:D4"/>
    <mergeCell ref="E3:E4"/>
    <mergeCell ref="F3:F4"/>
    <mergeCell ref="A5:A6"/>
    <mergeCell ref="B5:B6"/>
    <mergeCell ref="C5:C6"/>
    <mergeCell ref="D5:D6"/>
    <mergeCell ref="E5:E6"/>
    <mergeCell ref="F7:F8"/>
    <mergeCell ref="A7:A8"/>
    <mergeCell ref="B7:B8"/>
    <mergeCell ref="C7:C8"/>
    <mergeCell ref="D7:D8"/>
    <mergeCell ref="E7:E8"/>
    <mergeCell ref="F5:F6"/>
    <mergeCell ref="F9:F10"/>
    <mergeCell ref="A9:A10"/>
    <mergeCell ref="B9:B10"/>
    <mergeCell ref="C9:C10"/>
    <mergeCell ref="D9:D10"/>
    <mergeCell ref="E9:E10"/>
    <mergeCell ref="F11:F12"/>
    <mergeCell ref="A11:A12"/>
    <mergeCell ref="B11:B12"/>
    <mergeCell ref="C11:C12"/>
    <mergeCell ref="D11:D12"/>
    <mergeCell ref="E11:E12"/>
    <mergeCell ref="C13:C14"/>
    <mergeCell ref="D13:D14"/>
    <mergeCell ref="E13:E14"/>
    <mergeCell ref="A15:A16"/>
    <mergeCell ref="B15:B16"/>
    <mergeCell ref="C15:C16"/>
    <mergeCell ref="E15:E16"/>
    <mergeCell ref="F13:F14"/>
    <mergeCell ref="A13:A14"/>
    <mergeCell ref="B13:B14"/>
    <mergeCell ref="A17:A18"/>
    <mergeCell ref="B17:B18"/>
    <mergeCell ref="C17:C18"/>
    <mergeCell ref="D17:D18"/>
    <mergeCell ref="E17:E18"/>
    <mergeCell ref="F15:F16"/>
    <mergeCell ref="F17:F18"/>
    <mergeCell ref="A19:A20"/>
    <mergeCell ref="B19:B20"/>
    <mergeCell ref="C19:C20"/>
    <mergeCell ref="D19:D20"/>
    <mergeCell ref="E19:E20"/>
    <mergeCell ref="F21:F22"/>
    <mergeCell ref="A21:A22"/>
    <mergeCell ref="B21:B22"/>
    <mergeCell ref="C21:C22"/>
    <mergeCell ref="D21:D22"/>
    <mergeCell ref="E21:E22"/>
    <mergeCell ref="F19:F20"/>
    <mergeCell ref="F23:F24"/>
    <mergeCell ref="A23:A24"/>
    <mergeCell ref="B23:B24"/>
    <mergeCell ref="C23:C24"/>
    <mergeCell ref="D23:D24"/>
    <mergeCell ref="E23:E24"/>
    <mergeCell ref="F25:F26"/>
    <mergeCell ref="A25:A26"/>
    <mergeCell ref="B25:B26"/>
    <mergeCell ref="C25:C26"/>
    <mergeCell ref="D25:D26"/>
    <mergeCell ref="E25:E26"/>
    <mergeCell ref="C27:C28"/>
    <mergeCell ref="D27:D28"/>
    <mergeCell ref="E27:E28"/>
    <mergeCell ref="A29:A30"/>
    <mergeCell ref="B29:B30"/>
    <mergeCell ref="C29:C30"/>
    <mergeCell ref="D29:D30"/>
    <mergeCell ref="E29:E30"/>
    <mergeCell ref="F27:F28"/>
    <mergeCell ref="A27:A28"/>
    <mergeCell ref="B27:B28"/>
    <mergeCell ref="A31:A32"/>
    <mergeCell ref="B31:B32"/>
    <mergeCell ref="C31:C32"/>
    <mergeCell ref="D31:D32"/>
    <mergeCell ref="E31:E32"/>
    <mergeCell ref="F29:F30"/>
    <mergeCell ref="A33:A34"/>
    <mergeCell ref="B33:B34"/>
    <mergeCell ref="C33:C34"/>
    <mergeCell ref="D33:D34"/>
    <mergeCell ref="E33:E34"/>
    <mergeCell ref="F31:F32"/>
    <mergeCell ref="F33:F34"/>
    <mergeCell ref="F35:F36"/>
    <mergeCell ref="A35:A36"/>
    <mergeCell ref="B35:B36"/>
    <mergeCell ref="C35:C36"/>
    <mergeCell ref="D35:D36"/>
    <mergeCell ref="E35:E36"/>
    <mergeCell ref="F37:F38"/>
    <mergeCell ref="A37:A38"/>
    <mergeCell ref="B37:B38"/>
    <mergeCell ref="C37:C38"/>
    <mergeCell ref="E37:E38"/>
    <mergeCell ref="F39:F40"/>
    <mergeCell ref="A39:A40"/>
    <mergeCell ref="B39:B40"/>
    <mergeCell ref="C39:C40"/>
    <mergeCell ref="D39:D40"/>
    <mergeCell ref="E39:E40"/>
    <mergeCell ref="C41:C42"/>
    <mergeCell ref="D41:D42"/>
    <mergeCell ref="E41:E42"/>
    <mergeCell ref="A43:A44"/>
    <mergeCell ref="B43:B44"/>
    <mergeCell ref="C43:C44"/>
    <mergeCell ref="D43:D44"/>
    <mergeCell ref="E43:E44"/>
    <mergeCell ref="F41:F42"/>
    <mergeCell ref="A41:A42"/>
    <mergeCell ref="B41:B42"/>
    <mergeCell ref="A45:A46"/>
    <mergeCell ref="B45:B46"/>
    <mergeCell ref="C45:C46"/>
    <mergeCell ref="D45:D46"/>
    <mergeCell ref="E45:E46"/>
    <mergeCell ref="F43:F44"/>
    <mergeCell ref="K49:K50"/>
    <mergeCell ref="K47:K48"/>
    <mergeCell ref="K45:K46"/>
    <mergeCell ref="A47:A48"/>
    <mergeCell ref="B47:B48"/>
    <mergeCell ref="C47:C48"/>
    <mergeCell ref="D47:D48"/>
    <mergeCell ref="E47:E48"/>
    <mergeCell ref="F45:F46"/>
    <mergeCell ref="F47:F48"/>
    <mergeCell ref="F49:F50"/>
    <mergeCell ref="A49:A50"/>
    <mergeCell ref="B49:B50"/>
    <mergeCell ref="C49:C50"/>
    <mergeCell ref="D49:D50"/>
    <mergeCell ref="E49:E50"/>
  </mergeCells>
  <phoneticPr fontId="2"/>
  <conditionalFormatting sqref="F45:J50 F3:K44">
    <cfRule type="containsBlanks" dxfId="502" priority="124">
      <formula>LEN(TRIM(F3))=0</formula>
    </cfRule>
  </conditionalFormatting>
  <conditionalFormatting sqref="I3:I4">
    <cfRule type="expression" dxfId="501" priority="120">
      <formula>G3="回復"</formula>
    </cfRule>
    <cfRule type="expression" dxfId="500" priority="121">
      <formula>G3="デバフ"</formula>
    </cfRule>
    <cfRule type="expression" dxfId="499" priority="122">
      <formula>G3="バフ"</formula>
    </cfRule>
    <cfRule type="expression" dxfId="498" priority="123">
      <formula>G3="特殊"</formula>
    </cfRule>
  </conditionalFormatting>
  <conditionalFormatting sqref="I5:I6">
    <cfRule type="expression" dxfId="497" priority="115">
      <formula>G5="回復"</formula>
    </cfRule>
    <cfRule type="expression" dxfId="496" priority="116">
      <formula>G5="デバフ"</formula>
    </cfRule>
    <cfRule type="expression" dxfId="495" priority="117">
      <formula>G5="バフ"</formula>
    </cfRule>
    <cfRule type="expression" dxfId="494" priority="118">
      <formula>G5="特殊"</formula>
    </cfRule>
  </conditionalFormatting>
  <conditionalFormatting sqref="I7:I8">
    <cfRule type="expression" dxfId="493" priority="110">
      <formula>G7="回復"</formula>
    </cfRule>
    <cfRule type="expression" dxfId="492" priority="111">
      <formula>G7="デバフ"</formula>
    </cfRule>
    <cfRule type="expression" dxfId="491" priority="112">
      <formula>G7="バフ"</formula>
    </cfRule>
    <cfRule type="expression" dxfId="490" priority="113">
      <formula>G7="特殊"</formula>
    </cfRule>
  </conditionalFormatting>
  <conditionalFormatting sqref="I9:I10">
    <cfRule type="expression" dxfId="489" priority="105">
      <formula>G9="回復"</formula>
    </cfRule>
    <cfRule type="expression" dxfId="488" priority="106">
      <formula>G9="デバフ"</formula>
    </cfRule>
    <cfRule type="expression" dxfId="487" priority="107">
      <formula>G9="バフ"</formula>
    </cfRule>
    <cfRule type="expression" dxfId="486" priority="108">
      <formula>G9="特殊"</formula>
    </cfRule>
  </conditionalFormatting>
  <conditionalFormatting sqref="I11:I12">
    <cfRule type="expression" dxfId="485" priority="100">
      <formula>G11="回復"</formula>
    </cfRule>
    <cfRule type="expression" dxfId="484" priority="101">
      <formula>G11="デバフ"</formula>
    </cfRule>
    <cfRule type="expression" dxfId="483" priority="102">
      <formula>G11="バフ"</formula>
    </cfRule>
    <cfRule type="expression" dxfId="482" priority="103">
      <formula>G11="特殊"</formula>
    </cfRule>
  </conditionalFormatting>
  <conditionalFormatting sqref="I13:I14">
    <cfRule type="expression" dxfId="481" priority="95">
      <formula>G13="回復"</formula>
    </cfRule>
    <cfRule type="expression" dxfId="480" priority="96">
      <formula>G13="デバフ"</formula>
    </cfRule>
    <cfRule type="expression" dxfId="479" priority="97">
      <formula>G13="バフ"</formula>
    </cfRule>
    <cfRule type="expression" dxfId="478" priority="98">
      <formula>G13="特殊"</formula>
    </cfRule>
  </conditionalFormatting>
  <conditionalFormatting sqref="I15:I16">
    <cfRule type="expression" dxfId="477" priority="90">
      <formula>G15="回復"</formula>
    </cfRule>
    <cfRule type="expression" dxfId="476" priority="91">
      <formula>G15="デバフ"</formula>
    </cfRule>
    <cfRule type="expression" dxfId="475" priority="92">
      <formula>G15="バフ"</formula>
    </cfRule>
    <cfRule type="expression" dxfId="474" priority="93">
      <formula>G15="特殊"</formula>
    </cfRule>
  </conditionalFormatting>
  <conditionalFormatting sqref="I17:I18">
    <cfRule type="expression" dxfId="473" priority="85">
      <formula>G17="回復"</formula>
    </cfRule>
    <cfRule type="expression" dxfId="472" priority="86">
      <formula>G17="デバフ"</formula>
    </cfRule>
    <cfRule type="expression" dxfId="471" priority="87">
      <formula>G17="バフ"</formula>
    </cfRule>
    <cfRule type="expression" dxfId="470" priority="88">
      <formula>G17="特殊"</formula>
    </cfRule>
  </conditionalFormatting>
  <conditionalFormatting sqref="I19:I20">
    <cfRule type="expression" dxfId="469" priority="80">
      <formula>G19="回復"</formula>
    </cfRule>
    <cfRule type="expression" dxfId="468" priority="81">
      <formula>G19="デバフ"</formula>
    </cfRule>
    <cfRule type="expression" dxfId="467" priority="82">
      <formula>G19="バフ"</formula>
    </cfRule>
    <cfRule type="expression" dxfId="466" priority="83">
      <formula>G19="特殊"</formula>
    </cfRule>
  </conditionalFormatting>
  <conditionalFormatting sqref="I21:I22">
    <cfRule type="expression" dxfId="465" priority="75">
      <formula>G21="回復"</formula>
    </cfRule>
    <cfRule type="expression" dxfId="464" priority="76">
      <formula>G21="デバフ"</formula>
    </cfRule>
    <cfRule type="expression" dxfId="463" priority="77">
      <formula>G21="バフ"</formula>
    </cfRule>
    <cfRule type="expression" dxfId="462" priority="78">
      <formula>G21="特殊"</formula>
    </cfRule>
  </conditionalFormatting>
  <conditionalFormatting sqref="I23:I24">
    <cfRule type="expression" dxfId="461" priority="70">
      <formula>G23="回復"</formula>
    </cfRule>
    <cfRule type="expression" dxfId="460" priority="71">
      <formula>G23="デバフ"</formula>
    </cfRule>
    <cfRule type="expression" dxfId="459" priority="72">
      <formula>G23="バフ"</formula>
    </cfRule>
    <cfRule type="expression" dxfId="458" priority="73">
      <formula>G23="特殊"</formula>
    </cfRule>
  </conditionalFormatting>
  <conditionalFormatting sqref="I25:I26">
    <cfRule type="expression" dxfId="457" priority="65">
      <formula>G25="回復"</formula>
    </cfRule>
    <cfRule type="expression" dxfId="456" priority="66">
      <formula>G25="デバフ"</formula>
    </cfRule>
    <cfRule type="expression" dxfId="455" priority="67">
      <formula>G25="バフ"</formula>
    </cfRule>
    <cfRule type="expression" dxfId="454" priority="68">
      <formula>G25="特殊"</formula>
    </cfRule>
  </conditionalFormatting>
  <conditionalFormatting sqref="I27:I28">
    <cfRule type="expression" dxfId="453" priority="60">
      <formula>G27="回復"</formula>
    </cfRule>
    <cfRule type="expression" dxfId="452" priority="61">
      <formula>G27="デバフ"</formula>
    </cfRule>
    <cfRule type="expression" dxfId="451" priority="62">
      <formula>G27="バフ"</formula>
    </cfRule>
    <cfRule type="expression" dxfId="450" priority="63">
      <formula>G27="特殊"</formula>
    </cfRule>
  </conditionalFormatting>
  <conditionalFormatting sqref="I29:I30">
    <cfRule type="expression" dxfId="449" priority="55">
      <formula>G29="回復"</formula>
    </cfRule>
    <cfRule type="expression" dxfId="448" priority="56">
      <formula>G29="デバフ"</formula>
    </cfRule>
    <cfRule type="expression" dxfId="447" priority="57">
      <formula>G29="バフ"</formula>
    </cfRule>
    <cfRule type="expression" dxfId="446" priority="58">
      <formula>G29="特殊"</formula>
    </cfRule>
  </conditionalFormatting>
  <conditionalFormatting sqref="I31:I32">
    <cfRule type="expression" dxfId="445" priority="50">
      <formula>G31="回復"</formula>
    </cfRule>
    <cfRule type="expression" dxfId="444" priority="51">
      <formula>G31="デバフ"</formula>
    </cfRule>
    <cfRule type="expression" dxfId="443" priority="52">
      <formula>G31="バフ"</formula>
    </cfRule>
    <cfRule type="expression" dxfId="442" priority="53">
      <formula>G31="特殊"</formula>
    </cfRule>
  </conditionalFormatting>
  <conditionalFormatting sqref="I33:I34">
    <cfRule type="expression" dxfId="441" priority="45">
      <formula>G33="回復"</formula>
    </cfRule>
    <cfRule type="expression" dxfId="440" priority="46">
      <formula>G33="デバフ"</formula>
    </cfRule>
    <cfRule type="expression" dxfId="439" priority="47">
      <formula>G33="バフ"</formula>
    </cfRule>
    <cfRule type="expression" dxfId="438" priority="48">
      <formula>G33="特殊"</formula>
    </cfRule>
  </conditionalFormatting>
  <conditionalFormatting sqref="I35:I36">
    <cfRule type="expression" dxfId="437" priority="40">
      <formula>G35="回復"</formula>
    </cfRule>
    <cfRule type="expression" dxfId="436" priority="41">
      <formula>G35="デバフ"</formula>
    </cfRule>
    <cfRule type="expression" dxfId="435" priority="42">
      <formula>G35="バフ"</formula>
    </cfRule>
    <cfRule type="expression" dxfId="434" priority="43">
      <formula>G35="特殊"</formula>
    </cfRule>
  </conditionalFormatting>
  <conditionalFormatting sqref="I37:I38">
    <cfRule type="expression" dxfId="433" priority="35">
      <formula>G37="回復"</formula>
    </cfRule>
    <cfRule type="expression" dxfId="432" priority="36">
      <formula>G37="デバフ"</formula>
    </cfRule>
    <cfRule type="expression" dxfId="431" priority="37">
      <formula>G37="バフ"</formula>
    </cfRule>
    <cfRule type="expression" dxfId="430" priority="38">
      <formula>G37="特殊"</formula>
    </cfRule>
  </conditionalFormatting>
  <conditionalFormatting sqref="I39:I40">
    <cfRule type="expression" dxfId="429" priority="30">
      <formula>G39="回復"</formula>
    </cfRule>
    <cfRule type="expression" dxfId="428" priority="31">
      <formula>G39="デバフ"</formula>
    </cfRule>
    <cfRule type="expression" dxfId="427" priority="32">
      <formula>G39="バフ"</formula>
    </cfRule>
    <cfRule type="expression" dxfId="426" priority="33">
      <formula>G39="特殊"</formula>
    </cfRule>
  </conditionalFormatting>
  <conditionalFormatting sqref="I41:I42">
    <cfRule type="expression" dxfId="425" priority="25">
      <formula>G41="回復"</formula>
    </cfRule>
    <cfRule type="expression" dxfId="424" priority="26">
      <formula>G41="デバフ"</formula>
    </cfRule>
    <cfRule type="expression" dxfId="423" priority="27">
      <formula>G41="バフ"</formula>
    </cfRule>
    <cfRule type="expression" dxfId="422" priority="28">
      <formula>G41="特殊"</formula>
    </cfRule>
  </conditionalFormatting>
  <conditionalFormatting sqref="I43:I44">
    <cfRule type="expression" dxfId="421" priority="20">
      <formula>G43="回復"</formula>
    </cfRule>
    <cfRule type="expression" dxfId="420" priority="21">
      <formula>G43="デバフ"</formula>
    </cfRule>
    <cfRule type="expression" dxfId="419" priority="22">
      <formula>G43="バフ"</formula>
    </cfRule>
    <cfRule type="expression" dxfId="418" priority="23">
      <formula>G43="特殊"</formula>
    </cfRule>
  </conditionalFormatting>
  <conditionalFormatting sqref="I45:I46">
    <cfRule type="expression" dxfId="417" priority="15">
      <formula>G45="回復"</formula>
    </cfRule>
    <cfRule type="expression" dxfId="416" priority="16">
      <formula>G45="デバフ"</formula>
    </cfRule>
    <cfRule type="expression" dxfId="415" priority="17">
      <formula>G45="バフ"</formula>
    </cfRule>
    <cfRule type="expression" dxfId="414" priority="18">
      <formula>G45="特殊"</formula>
    </cfRule>
  </conditionalFormatting>
  <conditionalFormatting sqref="I47:I48">
    <cfRule type="expression" dxfId="413" priority="10">
      <formula>G47="回復"</formula>
    </cfRule>
    <cfRule type="expression" dxfId="412" priority="11">
      <formula>G47="デバフ"</formula>
    </cfRule>
    <cfRule type="expression" dxfId="411" priority="12">
      <formula>G47="バフ"</formula>
    </cfRule>
    <cfRule type="expression" dxfId="410" priority="13">
      <formula>G47="特殊"</formula>
    </cfRule>
  </conditionalFormatting>
  <conditionalFormatting sqref="I49:I50">
    <cfRule type="expression" dxfId="409" priority="5">
      <formula>G49="回復"</formula>
    </cfRule>
    <cfRule type="expression" dxfId="408" priority="6">
      <formula>G49="デバフ"</formula>
    </cfRule>
    <cfRule type="expression" dxfId="407" priority="7">
      <formula>G49="バフ"</formula>
    </cfRule>
    <cfRule type="expression" dxfId="406" priority="8">
      <formula>G49="特殊"</formula>
    </cfRule>
  </conditionalFormatting>
  <conditionalFormatting sqref="K47">
    <cfRule type="containsBlanks" dxfId="405" priority="3">
      <formula>LEN(TRIM(K47))=0</formula>
    </cfRule>
  </conditionalFormatting>
  <conditionalFormatting sqref="K49">
    <cfRule type="containsBlanks" dxfId="404" priority="2">
      <formula>LEN(TRIM(K49))=0</formula>
    </cfRule>
  </conditionalFormatting>
  <conditionalFormatting sqref="K45">
    <cfRule type="containsBlanks" dxfId="403" priority="1">
      <formula>LEN(TRIM(K45))=0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U1072"/>
  <sheetViews>
    <sheetView zoomScale="85" zoomScaleNormal="85" workbookViewId="0">
      <pane xSplit="3" ySplit="2" topLeftCell="D3" activePane="bottomRight" state="frozen"/>
      <selection pane="topRight"/>
      <selection pane="bottomLeft"/>
      <selection pane="bottomRight"/>
    </sheetView>
  </sheetViews>
  <sheetFormatPr defaultRowHeight="13.5"/>
  <cols>
    <col min="1" max="1" width="6.625" style="130" customWidth="1"/>
    <col min="2" max="2" width="7.125" customWidth="1"/>
    <col min="3" max="3" width="26.25" customWidth="1"/>
    <col min="4" max="4" width="8.25" style="124"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 min="21" max="21" width="0" hidden="1" customWidth="1"/>
  </cols>
  <sheetData>
    <row r="1" spans="1:21" s="2" customFormat="1">
      <c r="A1" s="162" t="s">
        <v>13</v>
      </c>
      <c r="B1" s="36" t="s">
        <v>12</v>
      </c>
      <c r="C1" s="36" t="s">
        <v>3044</v>
      </c>
      <c r="D1" s="123"/>
      <c r="E1" s="40" t="s">
        <v>16</v>
      </c>
      <c r="F1" s="36" t="s">
        <v>2218</v>
      </c>
      <c r="G1" s="162" t="s">
        <v>17</v>
      </c>
      <c r="H1" s="40" t="s">
        <v>18</v>
      </c>
      <c r="I1" s="12" t="s">
        <v>6</v>
      </c>
      <c r="J1" s="36" t="s">
        <v>100</v>
      </c>
      <c r="K1" s="163" t="s">
        <v>109</v>
      </c>
      <c r="L1" s="163" t="s">
        <v>10</v>
      </c>
      <c r="M1" s="36" t="s">
        <v>108</v>
      </c>
      <c r="N1" s="36" t="s">
        <v>96</v>
      </c>
      <c r="O1" s="164" t="s">
        <v>15</v>
      </c>
      <c r="P1" s="165" t="s">
        <v>7</v>
      </c>
      <c r="Q1" s="166" t="s">
        <v>8</v>
      </c>
      <c r="R1" s="167" t="s">
        <v>9</v>
      </c>
      <c r="S1" s="168" t="s">
        <v>14</v>
      </c>
      <c r="T1" s="40" t="s">
        <v>4005</v>
      </c>
      <c r="U1" s="173"/>
    </row>
    <row r="2" spans="1:21" ht="18.600000000000001" customHeight="1">
      <c r="A2" s="13"/>
      <c r="B2" s="1"/>
      <c r="C2" s="1"/>
      <c r="E2" s="1"/>
      <c r="K2" s="1"/>
      <c r="L2" s="1"/>
      <c r="M2" s="1"/>
      <c r="N2" s="1"/>
      <c r="O2" s="1"/>
      <c r="P2" s="1"/>
      <c r="Q2" s="1"/>
      <c r="R2" s="1"/>
      <c r="S2" s="1"/>
      <c r="T2" s="1"/>
    </row>
    <row r="3" spans="1:21" ht="16.899999999999999" customHeight="1">
      <c r="A3" s="764" t="s">
        <v>5690</v>
      </c>
      <c r="B3" s="762" t="s">
        <v>5689</v>
      </c>
      <c r="C3" s="767" t="s">
        <v>5688</v>
      </c>
      <c r="D3" s="763" t="str">
        <f t="shared" ref="D3" si="0">B3&amp;" "&amp;" "&amp;C3</f>
        <v>E武-13  新生・鎧の魔槍 [EX]</v>
      </c>
      <c r="E3" s="678" t="s">
        <v>5166</v>
      </c>
      <c r="F3" s="775" t="s">
        <v>2221</v>
      </c>
      <c r="G3" s="766" t="s">
        <v>19</v>
      </c>
      <c r="H3" s="766" t="s">
        <v>19</v>
      </c>
      <c r="I3" s="764"/>
      <c r="J3" s="764"/>
      <c r="K3" s="776" t="s">
        <v>21</v>
      </c>
      <c r="L3" s="765" t="s">
        <v>205</v>
      </c>
      <c r="M3" s="51" t="s">
        <v>5789</v>
      </c>
      <c r="N3" s="767" t="s">
        <v>85</v>
      </c>
      <c r="O3" s="769">
        <v>140</v>
      </c>
      <c r="P3" s="770">
        <v>1160</v>
      </c>
      <c r="Q3" s="771">
        <v>790</v>
      </c>
      <c r="R3" s="772">
        <v>0</v>
      </c>
      <c r="S3" s="773">
        <v>340</v>
      </c>
      <c r="T3" s="774" t="s">
        <v>4004</v>
      </c>
      <c r="U3" s="768">
        <v>5</v>
      </c>
    </row>
    <row r="4" spans="1:21" ht="16.899999999999999" customHeight="1">
      <c r="A4" s="725" t="s">
        <v>5170</v>
      </c>
      <c r="B4" s="723" t="s">
        <v>5548</v>
      </c>
      <c r="C4" s="727" t="s">
        <v>5536</v>
      </c>
      <c r="D4" s="724" t="str">
        <f t="shared" ref="D4" si="1">B4&amp;" "&amp;" "&amp;C4</f>
        <v>E武-12  ロトのつるぎ [EX]</v>
      </c>
      <c r="E4" s="678" t="s">
        <v>5166</v>
      </c>
      <c r="F4" s="738" t="s">
        <v>2223</v>
      </c>
      <c r="G4" s="728" t="s">
        <v>19</v>
      </c>
      <c r="H4" s="728" t="s">
        <v>19</v>
      </c>
      <c r="I4" s="725"/>
      <c r="J4" s="725"/>
      <c r="K4" s="732" t="s">
        <v>21</v>
      </c>
      <c r="L4" s="727" t="s">
        <v>5538</v>
      </c>
      <c r="M4" s="51" t="s">
        <v>5554</v>
      </c>
      <c r="N4" s="727" t="s">
        <v>94</v>
      </c>
      <c r="O4" s="733">
        <v>100</v>
      </c>
      <c r="P4" s="734">
        <v>1050</v>
      </c>
      <c r="Q4" s="735">
        <v>740</v>
      </c>
      <c r="R4" s="736">
        <v>390</v>
      </c>
      <c r="S4" s="737">
        <v>270</v>
      </c>
      <c r="T4" s="730" t="s">
        <v>4004</v>
      </c>
      <c r="U4" s="731">
        <v>5</v>
      </c>
    </row>
    <row r="5" spans="1:21" ht="16.899999999999999" customHeight="1">
      <c r="A5" s="705" t="s">
        <v>5170</v>
      </c>
      <c r="B5" s="707" t="s">
        <v>5461</v>
      </c>
      <c r="C5" s="703" t="s">
        <v>5460</v>
      </c>
      <c r="D5" s="704" t="str">
        <f t="shared" ref="D5" si="2">B5&amp;" "&amp;" "&amp;C5</f>
        <v>E武-11  ムーンブルクの杖 [EX]</v>
      </c>
      <c r="E5" s="678" t="s">
        <v>5166</v>
      </c>
      <c r="F5" s="712" t="s">
        <v>2227</v>
      </c>
      <c r="G5" s="708" t="s">
        <v>40</v>
      </c>
      <c r="H5" s="729" t="s">
        <v>80</v>
      </c>
      <c r="I5" s="709" t="s">
        <v>3274</v>
      </c>
      <c r="J5" s="705" t="s">
        <v>92</v>
      </c>
      <c r="K5" s="706"/>
      <c r="L5" s="703"/>
      <c r="M5" s="51"/>
      <c r="N5" s="706"/>
      <c r="O5" s="713">
        <v>0</v>
      </c>
      <c r="P5" s="714">
        <v>870</v>
      </c>
      <c r="Q5" s="715">
        <v>1190</v>
      </c>
      <c r="R5" s="716">
        <v>170</v>
      </c>
      <c r="S5" s="717">
        <v>200</v>
      </c>
      <c r="T5" s="718" t="s">
        <v>4004</v>
      </c>
      <c r="U5" s="711">
        <v>5</v>
      </c>
    </row>
    <row r="6" spans="1:21" ht="16.899999999999999" customHeight="1">
      <c r="A6" s="666" t="s">
        <v>5170</v>
      </c>
      <c r="B6" s="659" t="s">
        <v>5356</v>
      </c>
      <c r="C6" s="660" t="s">
        <v>5355</v>
      </c>
      <c r="D6" s="661" t="str">
        <f t="shared" ref="D6" si="3">B6&amp;" "&amp;" "&amp;C6</f>
        <v>E武-10  時空の斧 [EX]</v>
      </c>
      <c r="E6" s="678" t="s">
        <v>5166</v>
      </c>
      <c r="F6" s="675" t="s">
        <v>2232</v>
      </c>
      <c r="G6" s="662" t="s">
        <v>19</v>
      </c>
      <c r="H6" s="662" t="s">
        <v>19</v>
      </c>
      <c r="I6" s="665" t="s">
        <v>4430</v>
      </c>
      <c r="J6" s="666">
        <v>1</v>
      </c>
      <c r="K6" s="664"/>
      <c r="L6" s="660"/>
      <c r="M6" s="51"/>
      <c r="N6" s="664"/>
      <c r="O6" s="668">
        <v>0</v>
      </c>
      <c r="P6" s="669">
        <v>1230</v>
      </c>
      <c r="Q6" s="670">
        <v>750</v>
      </c>
      <c r="R6" s="671">
        <v>200</v>
      </c>
      <c r="S6" s="672">
        <v>270</v>
      </c>
      <c r="T6" s="673" t="s">
        <v>4004</v>
      </c>
      <c r="U6" s="667">
        <v>5</v>
      </c>
    </row>
    <row r="7" spans="1:21" ht="16.899999999999999" customHeight="1">
      <c r="A7" s="631" t="s">
        <v>5170</v>
      </c>
      <c r="B7" s="628" t="s">
        <v>5338</v>
      </c>
      <c r="C7" s="629" t="s">
        <v>5330</v>
      </c>
      <c r="D7" s="630" t="str">
        <f t="shared" ref="D7" si="4">B7&amp;" "&amp;" "&amp;C7</f>
        <v>E武-09  りゅうおうの杖 [EX]</v>
      </c>
      <c r="E7" s="603" t="s">
        <v>5166</v>
      </c>
      <c r="F7" s="647" t="s">
        <v>2227</v>
      </c>
      <c r="G7" s="634" t="s">
        <v>40</v>
      </c>
      <c r="H7" s="663" t="s">
        <v>40</v>
      </c>
      <c r="I7" s="631"/>
      <c r="J7" s="631"/>
      <c r="K7" s="649" t="s">
        <v>3321</v>
      </c>
      <c r="L7" s="629" t="s">
        <v>2318</v>
      </c>
      <c r="M7" s="51" t="s">
        <v>5349</v>
      </c>
      <c r="N7" s="629" t="s">
        <v>85</v>
      </c>
      <c r="O7" s="638">
        <v>0</v>
      </c>
      <c r="P7" s="639">
        <v>760</v>
      </c>
      <c r="Q7" s="640">
        <v>1230</v>
      </c>
      <c r="R7" s="641">
        <v>470</v>
      </c>
      <c r="S7" s="642">
        <v>0</v>
      </c>
      <c r="T7" s="635" t="s">
        <v>4004</v>
      </c>
      <c r="U7" s="636">
        <v>5</v>
      </c>
    </row>
    <row r="8" spans="1:21" ht="16.899999999999999" customHeight="1">
      <c r="A8" s="631" t="s">
        <v>5170</v>
      </c>
      <c r="B8" s="628" t="s">
        <v>5339</v>
      </c>
      <c r="C8" s="629" t="s">
        <v>5331</v>
      </c>
      <c r="D8" s="630" t="str">
        <f t="shared" ref="D8" si="5">B8&amp;" "&amp;" "&amp;C8</f>
        <v>E武-08  真空の斧 [EX]</v>
      </c>
      <c r="E8" s="603" t="s">
        <v>5166</v>
      </c>
      <c r="F8" s="645" t="s">
        <v>2232</v>
      </c>
      <c r="G8" s="633" t="s">
        <v>19</v>
      </c>
      <c r="H8" s="633" t="s">
        <v>19</v>
      </c>
      <c r="I8" s="631"/>
      <c r="J8" s="631"/>
      <c r="K8" s="637" t="s">
        <v>21</v>
      </c>
      <c r="L8" s="632" t="s">
        <v>270</v>
      </c>
      <c r="M8" s="51" t="s">
        <v>5345</v>
      </c>
      <c r="N8" s="629" t="s">
        <v>83</v>
      </c>
      <c r="O8" s="638">
        <v>290</v>
      </c>
      <c r="P8" s="639">
        <v>1210</v>
      </c>
      <c r="Q8" s="640">
        <v>450</v>
      </c>
      <c r="R8" s="641">
        <v>0</v>
      </c>
      <c r="S8" s="642">
        <v>460</v>
      </c>
      <c r="T8" s="635" t="s">
        <v>4004</v>
      </c>
      <c r="U8" s="636">
        <v>5</v>
      </c>
    </row>
    <row r="9" spans="1:21" ht="16.899999999999999" customHeight="1">
      <c r="A9" s="631" t="s">
        <v>5170</v>
      </c>
      <c r="B9" s="628" t="s">
        <v>5340</v>
      </c>
      <c r="C9" s="629" t="s">
        <v>5332</v>
      </c>
      <c r="D9" s="630" t="str">
        <f t="shared" ref="D9" si="6">B9&amp;" "&amp;" "&amp;C9</f>
        <v>E武-07  メタルフィスト [EX]</v>
      </c>
      <c r="E9" s="603" t="s">
        <v>5166</v>
      </c>
      <c r="F9" s="646" t="s">
        <v>2220</v>
      </c>
      <c r="G9" s="633" t="s">
        <v>19</v>
      </c>
      <c r="H9" s="633" t="s">
        <v>19</v>
      </c>
      <c r="I9" s="631"/>
      <c r="J9" s="631"/>
      <c r="K9" s="637" t="s">
        <v>21</v>
      </c>
      <c r="L9" s="629" t="s">
        <v>2318</v>
      </c>
      <c r="M9" s="51" t="s">
        <v>5346</v>
      </c>
      <c r="N9" s="629" t="s">
        <v>85</v>
      </c>
      <c r="O9" s="638">
        <v>0</v>
      </c>
      <c r="P9" s="639">
        <v>1240</v>
      </c>
      <c r="Q9" s="640">
        <v>600</v>
      </c>
      <c r="R9" s="641">
        <v>590</v>
      </c>
      <c r="S9" s="642">
        <v>0</v>
      </c>
      <c r="T9" s="635" t="s">
        <v>4004</v>
      </c>
      <c r="U9" s="636">
        <v>5</v>
      </c>
    </row>
    <row r="10" spans="1:21" ht="16.899999999999999" customHeight="1">
      <c r="A10" s="631" t="s">
        <v>5170</v>
      </c>
      <c r="B10" s="628" t="s">
        <v>5341</v>
      </c>
      <c r="C10" s="629" t="s">
        <v>5333</v>
      </c>
      <c r="D10" s="630" t="str">
        <f t="shared" ref="D10" si="7">B10&amp;" "&amp;" "&amp;C10</f>
        <v>E武-06  メタスラの剣 [EX]</v>
      </c>
      <c r="E10" s="603" t="s">
        <v>5166</v>
      </c>
      <c r="F10" s="643" t="s">
        <v>2223</v>
      </c>
      <c r="G10" s="633" t="s">
        <v>19</v>
      </c>
      <c r="H10" s="633" t="s">
        <v>19</v>
      </c>
      <c r="I10" s="631"/>
      <c r="J10" s="631"/>
      <c r="K10" s="637" t="s">
        <v>21</v>
      </c>
      <c r="L10" s="632" t="s">
        <v>4255</v>
      </c>
      <c r="M10" s="51" t="s">
        <v>5347</v>
      </c>
      <c r="N10" s="629" t="s">
        <v>94</v>
      </c>
      <c r="O10" s="638">
        <v>0</v>
      </c>
      <c r="P10" s="639">
        <v>1130</v>
      </c>
      <c r="Q10" s="640">
        <v>960</v>
      </c>
      <c r="R10" s="641">
        <v>100</v>
      </c>
      <c r="S10" s="642">
        <v>210</v>
      </c>
      <c r="T10" s="635" t="s">
        <v>4004</v>
      </c>
      <c r="U10" s="636">
        <v>5</v>
      </c>
    </row>
    <row r="11" spans="1:21" ht="16.899999999999999" customHeight="1">
      <c r="A11" s="631" t="s">
        <v>5170</v>
      </c>
      <c r="B11" s="628" t="s">
        <v>5342</v>
      </c>
      <c r="C11" s="629" t="s">
        <v>5334</v>
      </c>
      <c r="D11" s="630" t="str">
        <f t="shared" ref="D11" si="8">B11&amp;" "&amp;" "&amp;C11</f>
        <v>E武-05  メタスラのやり [EX]</v>
      </c>
      <c r="E11" s="603" t="s">
        <v>5166</v>
      </c>
      <c r="F11" s="644" t="s">
        <v>2221</v>
      </c>
      <c r="G11" s="633" t="s">
        <v>19</v>
      </c>
      <c r="H11" s="633" t="s">
        <v>19</v>
      </c>
      <c r="I11" s="631"/>
      <c r="J11" s="631"/>
      <c r="K11" s="637" t="s">
        <v>21</v>
      </c>
      <c r="L11" s="632" t="s">
        <v>4255</v>
      </c>
      <c r="M11" s="37" t="s">
        <v>5348</v>
      </c>
      <c r="N11" s="629" t="s">
        <v>94</v>
      </c>
      <c r="O11" s="638">
        <v>0</v>
      </c>
      <c r="P11" s="639">
        <v>1090</v>
      </c>
      <c r="Q11" s="640">
        <v>720</v>
      </c>
      <c r="R11" s="641">
        <v>600</v>
      </c>
      <c r="S11" s="642">
        <v>0</v>
      </c>
      <c r="T11" s="635" t="s">
        <v>4004</v>
      </c>
      <c r="U11" s="636">
        <v>5</v>
      </c>
    </row>
    <row r="12" spans="1:21" ht="16.899999999999999" customHeight="1">
      <c r="A12" s="582" t="s">
        <v>5170</v>
      </c>
      <c r="B12" s="578" t="s">
        <v>5182</v>
      </c>
      <c r="C12" s="577" t="s">
        <v>5168</v>
      </c>
      <c r="D12" s="579" t="str">
        <f t="shared" ref="D12:D14" si="9">B12&amp;" "&amp;" "&amp;C12</f>
        <v>E武-04  時空のやり [EX]</v>
      </c>
      <c r="E12" s="603" t="s">
        <v>5166</v>
      </c>
      <c r="F12" s="590" t="s">
        <v>2221</v>
      </c>
      <c r="G12" s="580" t="s">
        <v>19</v>
      </c>
      <c r="H12" s="580" t="s">
        <v>19</v>
      </c>
      <c r="I12" s="582"/>
      <c r="J12" s="582"/>
      <c r="K12" s="591" t="s">
        <v>37</v>
      </c>
      <c r="L12" s="576" t="s">
        <v>98</v>
      </c>
      <c r="M12" s="51" t="s">
        <v>5277</v>
      </c>
      <c r="N12" s="577" t="s">
        <v>95</v>
      </c>
      <c r="O12" s="584">
        <v>0</v>
      </c>
      <c r="P12" s="585">
        <v>1200</v>
      </c>
      <c r="Q12" s="586">
        <v>660</v>
      </c>
      <c r="R12" s="587">
        <v>510</v>
      </c>
      <c r="S12" s="588">
        <v>180</v>
      </c>
      <c r="T12" s="620" t="s">
        <v>4004</v>
      </c>
      <c r="U12" s="621">
        <v>5</v>
      </c>
    </row>
    <row r="13" spans="1:21" ht="16.899999999999999" customHeight="1">
      <c r="A13" s="582" t="s">
        <v>5170</v>
      </c>
      <c r="B13" s="578" t="s">
        <v>5172</v>
      </c>
      <c r="C13" s="577" t="s">
        <v>5167</v>
      </c>
      <c r="D13" s="579" t="str">
        <f t="shared" si="9"/>
        <v>E武-03  ダイの剣 [EX]</v>
      </c>
      <c r="E13" s="603" t="s">
        <v>5166</v>
      </c>
      <c r="F13" s="589" t="s">
        <v>2223</v>
      </c>
      <c r="G13" s="580" t="s">
        <v>19</v>
      </c>
      <c r="H13" s="580" t="s">
        <v>19</v>
      </c>
      <c r="I13" s="581" t="s">
        <v>4431</v>
      </c>
      <c r="J13" s="582">
        <v>2</v>
      </c>
      <c r="K13" s="576"/>
      <c r="L13" s="577"/>
      <c r="M13" s="51"/>
      <c r="N13" s="576"/>
      <c r="O13" s="584">
        <v>0</v>
      </c>
      <c r="P13" s="585">
        <v>1220</v>
      </c>
      <c r="Q13" s="586">
        <v>1070</v>
      </c>
      <c r="R13" s="587">
        <v>70</v>
      </c>
      <c r="S13" s="588">
        <v>70</v>
      </c>
      <c r="T13" s="618" t="s">
        <v>4004</v>
      </c>
      <c r="U13" s="612">
        <v>5</v>
      </c>
    </row>
    <row r="14" spans="1:21" ht="16.899999999999999" customHeight="1">
      <c r="A14" s="582" t="s">
        <v>5170</v>
      </c>
      <c r="B14" s="578" t="s">
        <v>5171</v>
      </c>
      <c r="C14" s="577" t="s">
        <v>5173</v>
      </c>
      <c r="D14" s="579" t="str">
        <f t="shared" si="9"/>
        <v>E武-02  パプニカのナイフ(太陽) [EX]</v>
      </c>
      <c r="E14" s="603" t="s">
        <v>5166</v>
      </c>
      <c r="F14" s="589" t="s">
        <v>2223</v>
      </c>
      <c r="G14" s="580" t="s">
        <v>19</v>
      </c>
      <c r="H14" s="580" t="s">
        <v>19</v>
      </c>
      <c r="I14" s="582"/>
      <c r="J14" s="599"/>
      <c r="K14" s="583" t="s">
        <v>21</v>
      </c>
      <c r="L14" s="576" t="s">
        <v>104</v>
      </c>
      <c r="M14" s="51" t="s">
        <v>5276</v>
      </c>
      <c r="N14" s="577" t="s">
        <v>83</v>
      </c>
      <c r="O14" s="584">
        <v>0</v>
      </c>
      <c r="P14" s="585">
        <v>1160</v>
      </c>
      <c r="Q14" s="586">
        <v>940</v>
      </c>
      <c r="R14" s="587">
        <v>310</v>
      </c>
      <c r="S14" s="588">
        <v>0</v>
      </c>
      <c r="T14" s="618" t="s">
        <v>4004</v>
      </c>
      <c r="U14" s="612">
        <v>5</v>
      </c>
    </row>
    <row r="15" spans="1:21" ht="16.899999999999999" customHeight="1">
      <c r="A15" s="599" t="s">
        <v>5170</v>
      </c>
      <c r="B15" s="594" t="s">
        <v>5169</v>
      </c>
      <c r="C15" s="595" t="s">
        <v>5184</v>
      </c>
      <c r="D15" s="596" t="str">
        <f t="shared" ref="D15" si="10">B15&amp;" "&amp;" "&amp;C15</f>
        <v>E武-01  ヘルズクロー [EX]</v>
      </c>
      <c r="E15" s="603" t="s">
        <v>5166</v>
      </c>
      <c r="F15" s="646" t="s">
        <v>2220</v>
      </c>
      <c r="G15" s="597" t="s">
        <v>19</v>
      </c>
      <c r="H15" s="597" t="s">
        <v>19</v>
      </c>
      <c r="I15" s="600" t="s">
        <v>90</v>
      </c>
      <c r="J15" s="594" t="s">
        <v>4264</v>
      </c>
      <c r="K15" s="598"/>
      <c r="L15" s="598"/>
      <c r="M15" s="51"/>
      <c r="N15" s="595"/>
      <c r="O15" s="622">
        <v>0</v>
      </c>
      <c r="P15" s="623">
        <v>1130</v>
      </c>
      <c r="Q15" s="624">
        <v>600</v>
      </c>
      <c r="R15" s="625">
        <v>570</v>
      </c>
      <c r="S15" s="626">
        <v>100</v>
      </c>
      <c r="T15" s="620" t="s">
        <v>4004</v>
      </c>
      <c r="U15" s="621">
        <v>5</v>
      </c>
    </row>
    <row r="16" spans="1:21" ht="15.6" customHeight="1">
      <c r="A16" s="845" t="s">
        <v>4717</v>
      </c>
      <c r="B16" s="817" t="s">
        <v>4989</v>
      </c>
      <c r="C16" s="824" t="s">
        <v>5027</v>
      </c>
      <c r="D16" s="896" t="str">
        <f>B16&amp;" "&amp;" "&amp;C16</f>
        <v>S武-27  王家のレイピア [超]</v>
      </c>
      <c r="E16" s="897" t="s">
        <v>446</v>
      </c>
      <c r="F16" s="907" t="s">
        <v>2222</v>
      </c>
      <c r="G16" s="833" t="s">
        <v>19</v>
      </c>
      <c r="H16" s="822" t="s">
        <v>40</v>
      </c>
      <c r="I16" s="845"/>
      <c r="J16" s="845"/>
      <c r="K16" s="906" t="s">
        <v>349</v>
      </c>
      <c r="L16" s="538" t="s">
        <v>105</v>
      </c>
      <c r="M16" s="51" t="s">
        <v>5022</v>
      </c>
      <c r="N16" s="831" t="s">
        <v>2521</v>
      </c>
      <c r="O16" s="899">
        <v>0</v>
      </c>
      <c r="P16" s="900">
        <v>1030</v>
      </c>
      <c r="Q16" s="901">
        <v>890</v>
      </c>
      <c r="R16" s="902">
        <v>190</v>
      </c>
      <c r="S16" s="903">
        <v>240</v>
      </c>
      <c r="T16" s="904" t="s">
        <v>4003</v>
      </c>
      <c r="U16" s="895">
        <v>5</v>
      </c>
    </row>
    <row r="17" spans="1:21" ht="15.6" customHeight="1">
      <c r="A17" s="845" t="s">
        <v>4717</v>
      </c>
      <c r="B17" s="817"/>
      <c r="C17" s="824" t="s">
        <v>5027</v>
      </c>
      <c r="D17" s="896"/>
      <c r="E17" s="897" t="s">
        <v>446</v>
      </c>
      <c r="F17" s="907" t="s">
        <v>2222</v>
      </c>
      <c r="G17" s="833" t="s">
        <v>19</v>
      </c>
      <c r="H17" s="822" t="s">
        <v>40</v>
      </c>
      <c r="I17" s="845"/>
      <c r="J17" s="845"/>
      <c r="K17" s="906" t="s">
        <v>349</v>
      </c>
      <c r="L17" s="538" t="s">
        <v>2318</v>
      </c>
      <c r="M17" s="51" t="s">
        <v>5023</v>
      </c>
      <c r="N17" s="831" t="s">
        <v>2521</v>
      </c>
      <c r="O17" s="899"/>
      <c r="P17" s="900"/>
      <c r="Q17" s="901"/>
      <c r="R17" s="902"/>
      <c r="S17" s="903"/>
      <c r="T17" s="904" t="s">
        <v>4003</v>
      </c>
      <c r="U17" s="895"/>
    </row>
    <row r="18" spans="1:21" ht="15.6" customHeight="1">
      <c r="A18" s="845" t="s">
        <v>4717</v>
      </c>
      <c r="B18" s="817" t="s">
        <v>4990</v>
      </c>
      <c r="C18" s="824" t="s">
        <v>4994</v>
      </c>
      <c r="D18" s="896" t="str">
        <f>B18&amp;" "&amp;" "&amp;C18</f>
        <v>S武-26  メタルキングの剣 [超]</v>
      </c>
      <c r="E18" s="897" t="s">
        <v>446</v>
      </c>
      <c r="F18" s="907" t="s">
        <v>2222</v>
      </c>
      <c r="G18" s="833" t="s">
        <v>19</v>
      </c>
      <c r="H18" s="833" t="s">
        <v>19</v>
      </c>
      <c r="I18" s="845"/>
      <c r="J18" s="845"/>
      <c r="K18" s="906" t="s">
        <v>349</v>
      </c>
      <c r="L18" s="537" t="s">
        <v>270</v>
      </c>
      <c r="M18" s="51" t="s">
        <v>5024</v>
      </c>
      <c r="N18" s="831" t="s">
        <v>1255</v>
      </c>
      <c r="O18" s="899">
        <v>0</v>
      </c>
      <c r="P18" s="900">
        <v>1140</v>
      </c>
      <c r="Q18" s="901">
        <v>900</v>
      </c>
      <c r="R18" s="902">
        <v>310</v>
      </c>
      <c r="S18" s="903">
        <v>0</v>
      </c>
      <c r="T18" s="904" t="s">
        <v>4003</v>
      </c>
      <c r="U18" s="895">
        <v>5</v>
      </c>
    </row>
    <row r="19" spans="1:21" ht="15.6" customHeight="1">
      <c r="A19" s="845" t="s">
        <v>4717</v>
      </c>
      <c r="B19" s="817"/>
      <c r="C19" s="824" t="s">
        <v>4994</v>
      </c>
      <c r="D19" s="896"/>
      <c r="E19" s="897" t="s">
        <v>446</v>
      </c>
      <c r="F19" s="907" t="s">
        <v>2222</v>
      </c>
      <c r="G19" s="833" t="s">
        <v>19</v>
      </c>
      <c r="H19" s="833" t="s">
        <v>19</v>
      </c>
      <c r="I19" s="845"/>
      <c r="J19" s="845"/>
      <c r="K19" s="906" t="s">
        <v>349</v>
      </c>
      <c r="L19" s="538" t="s">
        <v>2318</v>
      </c>
      <c r="M19" s="51" t="s">
        <v>5025</v>
      </c>
      <c r="N19" s="831" t="s">
        <v>1255</v>
      </c>
      <c r="O19" s="899"/>
      <c r="P19" s="900"/>
      <c r="Q19" s="901"/>
      <c r="R19" s="902"/>
      <c r="S19" s="903"/>
      <c r="T19" s="904" t="s">
        <v>4003</v>
      </c>
      <c r="U19" s="895"/>
    </row>
    <row r="20" spans="1:21" ht="15.6" customHeight="1">
      <c r="A20" s="845" t="s">
        <v>4717</v>
      </c>
      <c r="B20" s="817" t="s">
        <v>4991</v>
      </c>
      <c r="C20" s="824" t="s">
        <v>4992</v>
      </c>
      <c r="D20" s="896" t="str">
        <f>B20&amp;" "&amp;" "&amp;C20</f>
        <v>S武-25  メタルキングのやり [超]</v>
      </c>
      <c r="E20" s="897" t="s">
        <v>446</v>
      </c>
      <c r="F20" s="905" t="s">
        <v>3276</v>
      </c>
      <c r="G20" s="833" t="s">
        <v>19</v>
      </c>
      <c r="H20" s="833" t="s">
        <v>19</v>
      </c>
      <c r="I20" s="845"/>
      <c r="J20" s="845"/>
      <c r="K20" s="906" t="s">
        <v>349</v>
      </c>
      <c r="L20" s="831" t="s">
        <v>2318</v>
      </c>
      <c r="M20" s="51" t="s">
        <v>5026</v>
      </c>
      <c r="N20" s="831" t="s">
        <v>1255</v>
      </c>
      <c r="O20" s="899">
        <v>0</v>
      </c>
      <c r="P20" s="900">
        <v>1060</v>
      </c>
      <c r="Q20" s="901">
        <v>870</v>
      </c>
      <c r="R20" s="902">
        <v>420</v>
      </c>
      <c r="S20" s="903">
        <v>0</v>
      </c>
      <c r="T20" s="904" t="s">
        <v>4003</v>
      </c>
      <c r="U20" s="895">
        <v>5</v>
      </c>
    </row>
    <row r="21" spans="1:21" ht="15.6" customHeight="1">
      <c r="A21" s="845" t="s">
        <v>4717</v>
      </c>
      <c r="B21" s="817"/>
      <c r="C21" s="824" t="s">
        <v>4992</v>
      </c>
      <c r="D21" s="896"/>
      <c r="E21" s="897" t="s">
        <v>446</v>
      </c>
      <c r="F21" s="905" t="s">
        <v>3276</v>
      </c>
      <c r="G21" s="833" t="s">
        <v>19</v>
      </c>
      <c r="H21" s="833" t="s">
        <v>19</v>
      </c>
      <c r="I21" s="845"/>
      <c r="J21" s="845"/>
      <c r="K21" s="906" t="s">
        <v>349</v>
      </c>
      <c r="L21" s="831" t="s">
        <v>2318</v>
      </c>
      <c r="M21" s="51" t="s">
        <v>4993</v>
      </c>
      <c r="N21" s="831" t="s">
        <v>1255</v>
      </c>
      <c r="O21" s="899"/>
      <c r="P21" s="900"/>
      <c r="Q21" s="901"/>
      <c r="R21" s="902"/>
      <c r="S21" s="903"/>
      <c r="T21" s="904" t="s">
        <v>4003</v>
      </c>
      <c r="U21" s="895"/>
    </row>
    <row r="22" spans="1:21" ht="15.6" customHeight="1">
      <c r="A22" s="845" t="s">
        <v>4717</v>
      </c>
      <c r="B22" s="817" t="s">
        <v>4858</v>
      </c>
      <c r="C22" s="824" t="s">
        <v>4853</v>
      </c>
      <c r="D22" s="896" t="str">
        <f>B22&amp;" "&amp;" "&amp;C22</f>
        <v>S武-24  光魔の杖 [超]</v>
      </c>
      <c r="E22" s="897" t="s">
        <v>446</v>
      </c>
      <c r="F22" s="898" t="s">
        <v>2226</v>
      </c>
      <c r="G22" s="835" t="s">
        <v>88</v>
      </c>
      <c r="H22" s="835" t="s">
        <v>88</v>
      </c>
      <c r="I22" s="845"/>
      <c r="J22" s="845"/>
      <c r="K22" s="497" t="s">
        <v>21</v>
      </c>
      <c r="L22" s="483" t="s">
        <v>2318</v>
      </c>
      <c r="M22" s="51" t="s">
        <v>4865</v>
      </c>
      <c r="N22" s="831" t="s">
        <v>1255</v>
      </c>
      <c r="O22" s="899">
        <v>0</v>
      </c>
      <c r="P22" s="900">
        <v>1010</v>
      </c>
      <c r="Q22" s="901">
        <v>1060</v>
      </c>
      <c r="R22" s="902">
        <v>140</v>
      </c>
      <c r="S22" s="903">
        <v>140</v>
      </c>
      <c r="T22" s="904" t="s">
        <v>4003</v>
      </c>
      <c r="U22" s="895">
        <v>5</v>
      </c>
    </row>
    <row r="23" spans="1:21" ht="15.6" customHeight="1">
      <c r="A23" s="845" t="s">
        <v>4717</v>
      </c>
      <c r="B23" s="817"/>
      <c r="C23" s="824" t="s">
        <v>4853</v>
      </c>
      <c r="D23" s="896"/>
      <c r="E23" s="897" t="s">
        <v>446</v>
      </c>
      <c r="F23" s="898" t="s">
        <v>2226</v>
      </c>
      <c r="G23" s="835" t="s">
        <v>88</v>
      </c>
      <c r="H23" s="835" t="s">
        <v>88</v>
      </c>
      <c r="I23" s="845"/>
      <c r="J23" s="845"/>
      <c r="K23" s="499" t="s">
        <v>37</v>
      </c>
      <c r="L23" s="483" t="s">
        <v>102</v>
      </c>
      <c r="M23" s="51" t="s">
        <v>4869</v>
      </c>
      <c r="N23" s="831" t="s">
        <v>1255</v>
      </c>
      <c r="O23" s="899"/>
      <c r="P23" s="900"/>
      <c r="Q23" s="901"/>
      <c r="R23" s="902"/>
      <c r="S23" s="903"/>
      <c r="T23" s="904" t="s">
        <v>4003</v>
      </c>
      <c r="U23" s="895"/>
    </row>
    <row r="24" spans="1:21" ht="15.6" customHeight="1">
      <c r="A24" s="845" t="s">
        <v>4717</v>
      </c>
      <c r="B24" s="817" t="s">
        <v>4857</v>
      </c>
      <c r="C24" s="824" t="s">
        <v>4854</v>
      </c>
      <c r="D24" s="896" t="str">
        <f>B24&amp;" "&amp;" "&amp;C24</f>
        <v>S武-23  ブラックロッド [超]</v>
      </c>
      <c r="E24" s="897" t="s">
        <v>446</v>
      </c>
      <c r="F24" s="898" t="s">
        <v>2226</v>
      </c>
      <c r="G24" s="835" t="s">
        <v>88</v>
      </c>
      <c r="H24" s="822" t="s">
        <v>40</v>
      </c>
      <c r="I24" s="845"/>
      <c r="J24" s="845"/>
      <c r="K24" s="906" t="s">
        <v>349</v>
      </c>
      <c r="L24" s="486" t="s">
        <v>270</v>
      </c>
      <c r="M24" s="51" t="s">
        <v>4866</v>
      </c>
      <c r="N24" s="831" t="s">
        <v>1255</v>
      </c>
      <c r="O24" s="899">
        <v>0</v>
      </c>
      <c r="P24" s="900">
        <v>920</v>
      </c>
      <c r="Q24" s="901">
        <v>1040</v>
      </c>
      <c r="R24" s="902">
        <v>230</v>
      </c>
      <c r="S24" s="903">
        <v>120</v>
      </c>
      <c r="T24" s="904" t="s">
        <v>4003</v>
      </c>
      <c r="U24" s="895">
        <v>5</v>
      </c>
    </row>
    <row r="25" spans="1:21" ht="15.6" customHeight="1">
      <c r="A25" s="845" t="s">
        <v>4717</v>
      </c>
      <c r="B25" s="817"/>
      <c r="C25" s="824" t="s">
        <v>4854</v>
      </c>
      <c r="D25" s="896"/>
      <c r="E25" s="897" t="s">
        <v>446</v>
      </c>
      <c r="F25" s="898" t="s">
        <v>2226</v>
      </c>
      <c r="G25" s="835" t="s">
        <v>88</v>
      </c>
      <c r="H25" s="822" t="s">
        <v>40</v>
      </c>
      <c r="I25" s="845"/>
      <c r="J25" s="845"/>
      <c r="K25" s="906" t="s">
        <v>349</v>
      </c>
      <c r="L25" s="483" t="s">
        <v>2318</v>
      </c>
      <c r="M25" s="51" t="s">
        <v>4863</v>
      </c>
      <c r="N25" s="831" t="s">
        <v>1255</v>
      </c>
      <c r="O25" s="899"/>
      <c r="P25" s="900"/>
      <c r="Q25" s="901"/>
      <c r="R25" s="902"/>
      <c r="S25" s="903"/>
      <c r="T25" s="904" t="s">
        <v>4003</v>
      </c>
      <c r="U25" s="895"/>
    </row>
    <row r="26" spans="1:21" ht="15.6" customHeight="1">
      <c r="A26" s="845" t="s">
        <v>4717</v>
      </c>
      <c r="B26" s="817" t="s">
        <v>4856</v>
      </c>
      <c r="C26" s="824" t="s">
        <v>4852</v>
      </c>
      <c r="D26" s="896" t="str">
        <f>B26&amp;" "&amp;" "&amp;C26</f>
        <v>S武-22  新生・鎧の魔槍 [超]</v>
      </c>
      <c r="E26" s="897" t="s">
        <v>446</v>
      </c>
      <c r="F26" s="905" t="s">
        <v>3276</v>
      </c>
      <c r="G26" s="833" t="s">
        <v>19</v>
      </c>
      <c r="H26" s="833" t="s">
        <v>19</v>
      </c>
      <c r="I26" s="845"/>
      <c r="J26" s="845"/>
      <c r="K26" s="906" t="s">
        <v>349</v>
      </c>
      <c r="L26" s="831" t="s">
        <v>4672</v>
      </c>
      <c r="M26" s="51" t="s">
        <v>4867</v>
      </c>
      <c r="N26" s="831" t="s">
        <v>1255</v>
      </c>
      <c r="O26" s="899">
        <v>140</v>
      </c>
      <c r="P26" s="900">
        <v>1120</v>
      </c>
      <c r="Q26" s="901">
        <v>890</v>
      </c>
      <c r="R26" s="902">
        <v>0</v>
      </c>
      <c r="S26" s="903">
        <v>190</v>
      </c>
      <c r="T26" s="904" t="s">
        <v>4003</v>
      </c>
      <c r="U26" s="895">
        <v>5</v>
      </c>
    </row>
    <row r="27" spans="1:21" ht="15.6" customHeight="1">
      <c r="A27" s="845" t="s">
        <v>4717</v>
      </c>
      <c r="B27" s="817"/>
      <c r="C27" s="824" t="s">
        <v>4852</v>
      </c>
      <c r="D27" s="896"/>
      <c r="E27" s="897" t="s">
        <v>446</v>
      </c>
      <c r="F27" s="905" t="s">
        <v>3276</v>
      </c>
      <c r="G27" s="833" t="s">
        <v>19</v>
      </c>
      <c r="H27" s="833" t="s">
        <v>19</v>
      </c>
      <c r="I27" s="845"/>
      <c r="J27" s="845"/>
      <c r="K27" s="906" t="s">
        <v>349</v>
      </c>
      <c r="L27" s="831" t="s">
        <v>4672</v>
      </c>
      <c r="M27" s="51" t="s">
        <v>4861</v>
      </c>
      <c r="N27" s="831" t="s">
        <v>1255</v>
      </c>
      <c r="O27" s="899"/>
      <c r="P27" s="900"/>
      <c r="Q27" s="901"/>
      <c r="R27" s="902"/>
      <c r="S27" s="903"/>
      <c r="T27" s="904" t="s">
        <v>4003</v>
      </c>
      <c r="U27" s="895"/>
    </row>
    <row r="28" spans="1:21" ht="15.6" customHeight="1">
      <c r="A28" s="845" t="s">
        <v>4717</v>
      </c>
      <c r="B28" s="817" t="s">
        <v>4855</v>
      </c>
      <c r="C28" s="824" t="s">
        <v>4851</v>
      </c>
      <c r="D28" s="896" t="str">
        <f>B28&amp;" "&amp;" "&amp;C28</f>
        <v>S武-21  新生・ダイの剣 [超]</v>
      </c>
      <c r="E28" s="897" t="s">
        <v>446</v>
      </c>
      <c r="F28" s="907" t="s">
        <v>2222</v>
      </c>
      <c r="G28" s="833" t="s">
        <v>19</v>
      </c>
      <c r="H28" s="833" t="s">
        <v>19</v>
      </c>
      <c r="I28" s="845"/>
      <c r="J28" s="845"/>
      <c r="K28" s="906" t="s">
        <v>349</v>
      </c>
      <c r="L28" s="483" t="s">
        <v>105</v>
      </c>
      <c r="M28" s="51" t="s">
        <v>4868</v>
      </c>
      <c r="N28" s="831" t="s">
        <v>2521</v>
      </c>
      <c r="O28" s="899">
        <v>0</v>
      </c>
      <c r="P28" s="900">
        <v>1130</v>
      </c>
      <c r="Q28" s="901">
        <v>990</v>
      </c>
      <c r="R28" s="902">
        <v>120</v>
      </c>
      <c r="S28" s="903">
        <v>120</v>
      </c>
      <c r="T28" s="904" t="s">
        <v>4003</v>
      </c>
      <c r="U28" s="895">
        <v>5</v>
      </c>
    </row>
    <row r="29" spans="1:21" ht="15.6" customHeight="1">
      <c r="A29" s="845" t="s">
        <v>4717</v>
      </c>
      <c r="B29" s="817"/>
      <c r="C29" s="824" t="s">
        <v>4851</v>
      </c>
      <c r="D29" s="896"/>
      <c r="E29" s="897" t="s">
        <v>446</v>
      </c>
      <c r="F29" s="907" t="s">
        <v>2222</v>
      </c>
      <c r="G29" s="833" t="s">
        <v>19</v>
      </c>
      <c r="H29" s="833" t="s">
        <v>19</v>
      </c>
      <c r="I29" s="845"/>
      <c r="J29" s="845"/>
      <c r="K29" s="906" t="s">
        <v>349</v>
      </c>
      <c r="L29" s="486" t="s">
        <v>104</v>
      </c>
      <c r="M29" s="51" t="s">
        <v>4864</v>
      </c>
      <c r="N29" s="831" t="s">
        <v>2521</v>
      </c>
      <c r="O29" s="899"/>
      <c r="P29" s="900"/>
      <c r="Q29" s="901"/>
      <c r="R29" s="902"/>
      <c r="S29" s="903"/>
      <c r="T29" s="904" t="s">
        <v>4003</v>
      </c>
      <c r="U29" s="895"/>
    </row>
    <row r="30" spans="1:21" ht="15.6" customHeight="1">
      <c r="A30" s="845" t="s">
        <v>4352</v>
      </c>
      <c r="B30" s="817" t="s">
        <v>4696</v>
      </c>
      <c r="C30" s="824" t="s">
        <v>4694</v>
      </c>
      <c r="D30" s="896" t="str">
        <f>B30&amp;" "&amp;" "&amp;C30</f>
        <v>S武-20  ハンマースピア [超]</v>
      </c>
      <c r="E30" s="897" t="s">
        <v>446</v>
      </c>
      <c r="F30" s="905" t="s">
        <v>3276</v>
      </c>
      <c r="G30" s="833" t="s">
        <v>19</v>
      </c>
      <c r="H30" s="833" t="s">
        <v>19</v>
      </c>
      <c r="I30" s="845"/>
      <c r="J30" s="845"/>
      <c r="K30" s="906" t="s">
        <v>349</v>
      </c>
      <c r="L30" s="468" t="s">
        <v>104</v>
      </c>
      <c r="M30" s="51" t="s">
        <v>4700</v>
      </c>
      <c r="N30" s="831" t="s">
        <v>1255</v>
      </c>
      <c r="O30" s="899">
        <v>350</v>
      </c>
      <c r="P30" s="900">
        <v>1270</v>
      </c>
      <c r="Q30" s="901">
        <v>710</v>
      </c>
      <c r="R30" s="902">
        <v>0</v>
      </c>
      <c r="S30" s="903">
        <v>0</v>
      </c>
      <c r="T30" s="904" t="s">
        <v>4003</v>
      </c>
      <c r="U30" s="895">
        <v>5</v>
      </c>
    </row>
    <row r="31" spans="1:21" ht="15.6" customHeight="1">
      <c r="A31" s="845" t="s">
        <v>4352</v>
      </c>
      <c r="B31" s="817"/>
      <c r="C31" s="824" t="s">
        <v>4694</v>
      </c>
      <c r="D31" s="896"/>
      <c r="E31" s="897" t="s">
        <v>446</v>
      </c>
      <c r="F31" s="905" t="s">
        <v>3276</v>
      </c>
      <c r="G31" s="833" t="s">
        <v>19</v>
      </c>
      <c r="H31" s="833" t="s">
        <v>19</v>
      </c>
      <c r="I31" s="845"/>
      <c r="J31" s="845"/>
      <c r="K31" s="906" t="s">
        <v>349</v>
      </c>
      <c r="L31" s="469" t="s">
        <v>105</v>
      </c>
      <c r="M31" s="51" t="s">
        <v>4698</v>
      </c>
      <c r="N31" s="831" t="s">
        <v>1255</v>
      </c>
      <c r="O31" s="899"/>
      <c r="P31" s="900"/>
      <c r="Q31" s="901"/>
      <c r="R31" s="902"/>
      <c r="S31" s="903"/>
      <c r="T31" s="904" t="s">
        <v>4003</v>
      </c>
      <c r="U31" s="895"/>
    </row>
    <row r="32" spans="1:21" ht="15.6" customHeight="1">
      <c r="A32" s="845" t="s">
        <v>4352</v>
      </c>
      <c r="B32" s="817" t="s">
        <v>4695</v>
      </c>
      <c r="C32" s="824" t="s">
        <v>4693</v>
      </c>
      <c r="D32" s="896" t="str">
        <f>B32&amp;" "&amp;" "&amp;C32</f>
        <v>S武-19  まじんのオノ [超]</v>
      </c>
      <c r="E32" s="897" t="s">
        <v>446</v>
      </c>
      <c r="F32" s="909" t="s">
        <v>3277</v>
      </c>
      <c r="G32" s="833" t="s">
        <v>19</v>
      </c>
      <c r="H32" s="833" t="s">
        <v>19</v>
      </c>
      <c r="I32" s="845"/>
      <c r="J32" s="845"/>
      <c r="K32" s="456" t="s">
        <v>21</v>
      </c>
      <c r="L32" s="446" t="s">
        <v>104</v>
      </c>
      <c r="M32" s="51" t="s">
        <v>4701</v>
      </c>
      <c r="N32" s="831" t="s">
        <v>1255</v>
      </c>
      <c r="O32" s="899">
        <v>0</v>
      </c>
      <c r="P32" s="900">
        <v>1120</v>
      </c>
      <c r="Q32" s="901">
        <v>980</v>
      </c>
      <c r="R32" s="902">
        <v>0</v>
      </c>
      <c r="S32" s="903">
        <v>230</v>
      </c>
      <c r="T32" s="904" t="s">
        <v>4003</v>
      </c>
      <c r="U32" s="895">
        <v>5</v>
      </c>
    </row>
    <row r="33" spans="1:21" ht="15.6" customHeight="1">
      <c r="A33" s="845" t="s">
        <v>4352</v>
      </c>
      <c r="B33" s="817"/>
      <c r="C33" s="824" t="s">
        <v>4693</v>
      </c>
      <c r="D33" s="896"/>
      <c r="E33" s="897" t="s">
        <v>446</v>
      </c>
      <c r="F33" s="909" t="s">
        <v>3277</v>
      </c>
      <c r="G33" s="833" t="s">
        <v>19</v>
      </c>
      <c r="H33" s="833" t="s">
        <v>19</v>
      </c>
      <c r="I33" s="845"/>
      <c r="J33" s="845"/>
      <c r="K33" s="457" t="s">
        <v>37</v>
      </c>
      <c r="L33" s="446" t="s">
        <v>101</v>
      </c>
      <c r="M33" s="51" t="s">
        <v>4699</v>
      </c>
      <c r="N33" s="831" t="s">
        <v>1255</v>
      </c>
      <c r="O33" s="899"/>
      <c r="P33" s="900"/>
      <c r="Q33" s="901"/>
      <c r="R33" s="902"/>
      <c r="S33" s="903"/>
      <c r="T33" s="904" t="s">
        <v>4003</v>
      </c>
      <c r="U33" s="895"/>
    </row>
    <row r="34" spans="1:21" ht="15.6" customHeight="1">
      <c r="A34" s="845" t="s">
        <v>4352</v>
      </c>
      <c r="B34" s="817" t="s">
        <v>4664</v>
      </c>
      <c r="C34" s="824" t="s">
        <v>4665</v>
      </c>
      <c r="D34" s="896" t="str">
        <f>B34&amp;" "&amp;" "&amp;C34</f>
        <v>S武-18  オチェアーノの剣 [超]</v>
      </c>
      <c r="E34" s="897" t="s">
        <v>446</v>
      </c>
      <c r="F34" s="907" t="s">
        <v>2222</v>
      </c>
      <c r="G34" s="833" t="s">
        <v>19</v>
      </c>
      <c r="H34" s="833" t="s">
        <v>19</v>
      </c>
      <c r="I34" s="845"/>
      <c r="J34" s="845"/>
      <c r="K34" s="457" t="s">
        <v>37</v>
      </c>
      <c r="L34" s="831" t="s">
        <v>4672</v>
      </c>
      <c r="M34" s="51" t="s">
        <v>4697</v>
      </c>
      <c r="N34" s="831" t="s">
        <v>2521</v>
      </c>
      <c r="O34" s="899">
        <v>0</v>
      </c>
      <c r="P34" s="900">
        <v>1060</v>
      </c>
      <c r="Q34" s="901">
        <v>920</v>
      </c>
      <c r="R34" s="902">
        <v>190</v>
      </c>
      <c r="S34" s="903">
        <v>190</v>
      </c>
      <c r="T34" s="904" t="s">
        <v>4003</v>
      </c>
      <c r="U34" s="895">
        <v>5</v>
      </c>
    </row>
    <row r="35" spans="1:21" ht="15.6" customHeight="1">
      <c r="A35" s="845" t="s">
        <v>4352</v>
      </c>
      <c r="B35" s="817"/>
      <c r="C35" s="824" t="s">
        <v>4665</v>
      </c>
      <c r="D35" s="896"/>
      <c r="E35" s="897" t="s">
        <v>446</v>
      </c>
      <c r="F35" s="907" t="s">
        <v>2222</v>
      </c>
      <c r="G35" s="833" t="s">
        <v>19</v>
      </c>
      <c r="H35" s="833" t="s">
        <v>19</v>
      </c>
      <c r="I35" s="845"/>
      <c r="J35" s="845"/>
      <c r="K35" s="431" t="s">
        <v>21</v>
      </c>
      <c r="L35" s="831" t="s">
        <v>4672</v>
      </c>
      <c r="M35" s="51" t="s">
        <v>4666</v>
      </c>
      <c r="N35" s="831" t="s">
        <v>2521</v>
      </c>
      <c r="O35" s="899"/>
      <c r="P35" s="900"/>
      <c r="Q35" s="901"/>
      <c r="R35" s="902"/>
      <c r="S35" s="903"/>
      <c r="T35" s="904" t="s">
        <v>4003</v>
      </c>
      <c r="U35" s="895"/>
    </row>
    <row r="36" spans="1:21" ht="15.6" customHeight="1">
      <c r="A36" s="845" t="s">
        <v>4352</v>
      </c>
      <c r="B36" s="817" t="s">
        <v>4452</v>
      </c>
      <c r="C36" s="824" t="s">
        <v>4460</v>
      </c>
      <c r="D36" s="896" t="str">
        <f>B36&amp;" "&amp;" "&amp;C36</f>
        <v>S武-17  あくまのツメ [超]</v>
      </c>
      <c r="E36" s="897" t="s">
        <v>446</v>
      </c>
      <c r="F36" s="911" t="s">
        <v>2219</v>
      </c>
      <c r="G36" s="833" t="s">
        <v>19</v>
      </c>
      <c r="H36" s="833" t="s">
        <v>19</v>
      </c>
      <c r="I36" s="845"/>
      <c r="J36" s="845"/>
      <c r="K36" s="906" t="s">
        <v>349</v>
      </c>
      <c r="L36" s="831" t="s">
        <v>2318</v>
      </c>
      <c r="M36" s="51" t="s">
        <v>4561</v>
      </c>
      <c r="N36" s="831" t="s">
        <v>1255</v>
      </c>
      <c r="O36" s="899">
        <v>0</v>
      </c>
      <c r="P36" s="900">
        <v>1130</v>
      </c>
      <c r="Q36" s="901">
        <v>710</v>
      </c>
      <c r="R36" s="902">
        <v>520</v>
      </c>
      <c r="S36" s="903">
        <v>0</v>
      </c>
      <c r="T36" s="904" t="s">
        <v>4003</v>
      </c>
      <c r="U36" s="895">
        <v>5</v>
      </c>
    </row>
    <row r="37" spans="1:21" ht="15.6" customHeight="1">
      <c r="A37" s="845" t="s">
        <v>4352</v>
      </c>
      <c r="B37" s="817"/>
      <c r="C37" s="824" t="s">
        <v>4460</v>
      </c>
      <c r="D37" s="896"/>
      <c r="E37" s="897" t="s">
        <v>446</v>
      </c>
      <c r="F37" s="911" t="s">
        <v>2219</v>
      </c>
      <c r="G37" s="833" t="s">
        <v>19</v>
      </c>
      <c r="H37" s="833" t="s">
        <v>19</v>
      </c>
      <c r="I37" s="845"/>
      <c r="J37" s="845"/>
      <c r="K37" s="906" t="s">
        <v>349</v>
      </c>
      <c r="L37" s="831" t="s">
        <v>2318</v>
      </c>
      <c r="M37" s="51" t="s">
        <v>4559</v>
      </c>
      <c r="N37" s="831" t="s">
        <v>1255</v>
      </c>
      <c r="O37" s="899"/>
      <c r="P37" s="900"/>
      <c r="Q37" s="901"/>
      <c r="R37" s="902"/>
      <c r="S37" s="903"/>
      <c r="T37" s="904" t="s">
        <v>4003</v>
      </c>
      <c r="U37" s="895"/>
    </row>
    <row r="38" spans="1:21" ht="15.6" customHeight="1">
      <c r="A38" s="845" t="s">
        <v>4352</v>
      </c>
      <c r="B38" s="817" t="s">
        <v>4453</v>
      </c>
      <c r="C38" s="824" t="s">
        <v>4458</v>
      </c>
      <c r="D38" s="896" t="str">
        <f>B38&amp;" "&amp;" "&amp;C38</f>
        <v>S武-16  生命の剣 [超]</v>
      </c>
      <c r="E38" s="897" t="s">
        <v>446</v>
      </c>
      <c r="F38" s="907" t="s">
        <v>2222</v>
      </c>
      <c r="G38" s="833" t="s">
        <v>19</v>
      </c>
      <c r="H38" s="833" t="s">
        <v>19</v>
      </c>
      <c r="I38" s="845"/>
      <c r="J38" s="845"/>
      <c r="K38" s="906" t="s">
        <v>349</v>
      </c>
      <c r="L38" s="831" t="s">
        <v>2318</v>
      </c>
      <c r="M38" s="51" t="s">
        <v>4562</v>
      </c>
      <c r="N38" s="831" t="s">
        <v>4459</v>
      </c>
      <c r="O38" s="899">
        <v>240</v>
      </c>
      <c r="P38" s="900">
        <v>1060</v>
      </c>
      <c r="Q38" s="901">
        <v>840</v>
      </c>
      <c r="R38" s="902">
        <v>120</v>
      </c>
      <c r="S38" s="903">
        <v>0</v>
      </c>
      <c r="T38" s="904" t="s">
        <v>4003</v>
      </c>
      <c r="U38" s="895">
        <v>5</v>
      </c>
    </row>
    <row r="39" spans="1:21" ht="15.6" customHeight="1">
      <c r="A39" s="845" t="s">
        <v>4352</v>
      </c>
      <c r="B39" s="817"/>
      <c r="C39" s="824" t="s">
        <v>4458</v>
      </c>
      <c r="D39" s="896"/>
      <c r="E39" s="897" t="s">
        <v>446</v>
      </c>
      <c r="F39" s="907" t="s">
        <v>2222</v>
      </c>
      <c r="G39" s="833" t="s">
        <v>19</v>
      </c>
      <c r="H39" s="833" t="s">
        <v>19</v>
      </c>
      <c r="I39" s="845"/>
      <c r="J39" s="845"/>
      <c r="K39" s="906" t="s">
        <v>349</v>
      </c>
      <c r="L39" s="831" t="s">
        <v>2318</v>
      </c>
      <c r="M39" s="51" t="s">
        <v>4560</v>
      </c>
      <c r="N39" s="831" t="s">
        <v>4459</v>
      </c>
      <c r="O39" s="899"/>
      <c r="P39" s="900"/>
      <c r="Q39" s="901"/>
      <c r="R39" s="902"/>
      <c r="S39" s="903"/>
      <c r="T39" s="904" t="s">
        <v>4003</v>
      </c>
      <c r="U39" s="895"/>
    </row>
    <row r="40" spans="1:21" ht="15.6" customHeight="1">
      <c r="A40" s="845" t="s">
        <v>4352</v>
      </c>
      <c r="B40" s="817" t="s">
        <v>4454</v>
      </c>
      <c r="C40" s="824" t="s">
        <v>4455</v>
      </c>
      <c r="D40" s="896" t="str">
        <f>B40&amp;" "&amp;" "&amp;C40</f>
        <v>S武-15  ラミアスのつるぎ [超]</v>
      </c>
      <c r="E40" s="897" t="s">
        <v>446</v>
      </c>
      <c r="F40" s="907" t="s">
        <v>2222</v>
      </c>
      <c r="G40" s="833" t="s">
        <v>19</v>
      </c>
      <c r="H40" s="833" t="s">
        <v>19</v>
      </c>
      <c r="I40" s="845"/>
      <c r="J40" s="845"/>
      <c r="K40" s="906" t="s">
        <v>349</v>
      </c>
      <c r="L40" s="831" t="s">
        <v>2318</v>
      </c>
      <c r="M40" s="51" t="s">
        <v>4563</v>
      </c>
      <c r="N40" s="831" t="s">
        <v>1255</v>
      </c>
      <c r="O40" s="899">
        <v>0</v>
      </c>
      <c r="P40" s="900">
        <v>1100</v>
      </c>
      <c r="Q40" s="901">
        <v>680</v>
      </c>
      <c r="R40" s="902">
        <v>280</v>
      </c>
      <c r="S40" s="903">
        <v>280</v>
      </c>
      <c r="T40" s="904" t="s">
        <v>4003</v>
      </c>
      <c r="U40" s="895">
        <v>5</v>
      </c>
    </row>
    <row r="41" spans="1:21" ht="15.6" customHeight="1">
      <c r="A41" s="845" t="s">
        <v>4352</v>
      </c>
      <c r="B41" s="817"/>
      <c r="C41" s="824" t="s">
        <v>4455</v>
      </c>
      <c r="D41" s="896"/>
      <c r="E41" s="897" t="s">
        <v>446</v>
      </c>
      <c r="F41" s="907" t="s">
        <v>2222</v>
      </c>
      <c r="G41" s="833" t="s">
        <v>19</v>
      </c>
      <c r="H41" s="833" t="s">
        <v>19</v>
      </c>
      <c r="I41" s="845"/>
      <c r="J41" s="845"/>
      <c r="K41" s="906" t="s">
        <v>349</v>
      </c>
      <c r="L41" s="831" t="s">
        <v>2318</v>
      </c>
      <c r="M41" s="51" t="s">
        <v>4558</v>
      </c>
      <c r="N41" s="831" t="s">
        <v>1255</v>
      </c>
      <c r="O41" s="899"/>
      <c r="P41" s="900"/>
      <c r="Q41" s="901"/>
      <c r="R41" s="902"/>
      <c r="S41" s="903"/>
      <c r="T41" s="904" t="s">
        <v>4003</v>
      </c>
      <c r="U41" s="895"/>
    </row>
    <row r="42" spans="1:21" ht="15.6" customHeight="1">
      <c r="A42" s="845" t="s">
        <v>4017</v>
      </c>
      <c r="B42" s="817" t="s">
        <v>4297</v>
      </c>
      <c r="C42" s="824" t="s">
        <v>4234</v>
      </c>
      <c r="D42" s="896" t="str">
        <f>B42&amp;" "&amp;" "&amp;C42</f>
        <v>S武-14  らせつのまそう [超]</v>
      </c>
      <c r="E42" s="897" t="s">
        <v>446</v>
      </c>
      <c r="F42" s="905" t="s">
        <v>3276</v>
      </c>
      <c r="G42" s="833" t="s">
        <v>19</v>
      </c>
      <c r="H42" s="833" t="s">
        <v>19</v>
      </c>
      <c r="I42" s="845"/>
      <c r="J42" s="845"/>
      <c r="K42" s="906" t="s">
        <v>349</v>
      </c>
      <c r="L42" s="282" t="s">
        <v>104</v>
      </c>
      <c r="M42" s="51" t="s">
        <v>4238</v>
      </c>
      <c r="N42" s="831" t="s">
        <v>1255</v>
      </c>
      <c r="O42" s="899">
        <v>0</v>
      </c>
      <c r="P42" s="900">
        <v>1030</v>
      </c>
      <c r="Q42" s="901">
        <v>850</v>
      </c>
      <c r="R42" s="902">
        <v>470</v>
      </c>
      <c r="S42" s="903">
        <v>0</v>
      </c>
      <c r="T42" s="904" t="s">
        <v>4003</v>
      </c>
      <c r="U42" s="895">
        <v>5</v>
      </c>
    </row>
    <row r="43" spans="1:21" ht="15.6" customHeight="1">
      <c r="A43" s="845" t="s">
        <v>4017</v>
      </c>
      <c r="B43" s="817"/>
      <c r="C43" s="824" t="s">
        <v>4234</v>
      </c>
      <c r="D43" s="896"/>
      <c r="E43" s="897" t="s">
        <v>446</v>
      </c>
      <c r="F43" s="905" t="s">
        <v>3276</v>
      </c>
      <c r="G43" s="833" t="s">
        <v>19</v>
      </c>
      <c r="H43" s="833" t="s">
        <v>19</v>
      </c>
      <c r="I43" s="845"/>
      <c r="J43" s="845"/>
      <c r="K43" s="906" t="s">
        <v>349</v>
      </c>
      <c r="L43" s="279" t="s">
        <v>2318</v>
      </c>
      <c r="M43" s="51" t="s">
        <v>4239</v>
      </c>
      <c r="N43" s="831" t="s">
        <v>1255</v>
      </c>
      <c r="O43" s="899"/>
      <c r="P43" s="900"/>
      <c r="Q43" s="901"/>
      <c r="R43" s="902"/>
      <c r="S43" s="903"/>
      <c r="T43" s="904" t="s">
        <v>4003</v>
      </c>
      <c r="U43" s="895"/>
    </row>
    <row r="44" spans="1:21" ht="15.6" customHeight="1">
      <c r="A44" s="845" t="s">
        <v>4017</v>
      </c>
      <c r="B44" s="817" t="s">
        <v>4298</v>
      </c>
      <c r="C44" s="824" t="s">
        <v>4221</v>
      </c>
      <c r="D44" s="896" t="str">
        <f>B44&amp;" "&amp;" "&amp;C44</f>
        <v>S武-13  ウルノーガの杖 [超]</v>
      </c>
      <c r="E44" s="897" t="s">
        <v>446</v>
      </c>
      <c r="F44" s="898" t="s">
        <v>2226</v>
      </c>
      <c r="G44" s="822" t="s">
        <v>40</v>
      </c>
      <c r="H44" s="822" t="s">
        <v>40</v>
      </c>
      <c r="I44" s="845"/>
      <c r="J44" s="845"/>
      <c r="K44" s="304" t="s">
        <v>3321</v>
      </c>
      <c r="L44" s="831" t="s">
        <v>3282</v>
      </c>
      <c r="M44" s="51" t="s">
        <v>4457</v>
      </c>
      <c r="N44" s="831" t="s">
        <v>1255</v>
      </c>
      <c r="O44" s="899">
        <v>0</v>
      </c>
      <c r="P44" s="900">
        <v>930</v>
      </c>
      <c r="Q44" s="901">
        <v>930</v>
      </c>
      <c r="R44" s="902">
        <v>230</v>
      </c>
      <c r="S44" s="903">
        <v>230</v>
      </c>
      <c r="T44" s="904" t="s">
        <v>4003</v>
      </c>
      <c r="U44" s="895">
        <v>5</v>
      </c>
    </row>
    <row r="45" spans="1:21" ht="15.6" customHeight="1">
      <c r="A45" s="845" t="s">
        <v>4017</v>
      </c>
      <c r="B45" s="817"/>
      <c r="C45" s="824" t="s">
        <v>4221</v>
      </c>
      <c r="D45" s="896"/>
      <c r="E45" s="897" t="s">
        <v>446</v>
      </c>
      <c r="F45" s="898" t="s">
        <v>2226</v>
      </c>
      <c r="G45" s="822" t="s">
        <v>40</v>
      </c>
      <c r="H45" s="822" t="s">
        <v>40</v>
      </c>
      <c r="I45" s="845"/>
      <c r="J45" s="845"/>
      <c r="K45" s="265" t="s">
        <v>21</v>
      </c>
      <c r="L45" s="831" t="s">
        <v>3282</v>
      </c>
      <c r="M45" s="51" t="s">
        <v>4193</v>
      </c>
      <c r="N45" s="831" t="s">
        <v>1255</v>
      </c>
      <c r="O45" s="899"/>
      <c r="P45" s="900"/>
      <c r="Q45" s="901"/>
      <c r="R45" s="902"/>
      <c r="S45" s="903"/>
      <c r="T45" s="904" t="s">
        <v>4003</v>
      </c>
      <c r="U45" s="895"/>
    </row>
    <row r="46" spans="1:21" ht="15.6" customHeight="1">
      <c r="A46" s="845" t="s">
        <v>4017</v>
      </c>
      <c r="B46" s="817" t="s">
        <v>4299</v>
      </c>
      <c r="C46" s="824" t="s">
        <v>4222</v>
      </c>
      <c r="D46" s="896" t="str">
        <f>B46&amp;" "&amp;" "&amp;C46</f>
        <v>S武-12  ダイの剣 [超]</v>
      </c>
      <c r="E46" s="897" t="s">
        <v>446</v>
      </c>
      <c r="F46" s="907" t="s">
        <v>2222</v>
      </c>
      <c r="G46" s="833" t="s">
        <v>19</v>
      </c>
      <c r="H46" s="833" t="s">
        <v>19</v>
      </c>
      <c r="I46" s="845"/>
      <c r="J46" s="845"/>
      <c r="K46" s="906" t="s">
        <v>349</v>
      </c>
      <c r="L46" s="831" t="s">
        <v>105</v>
      </c>
      <c r="M46" s="51" t="s">
        <v>4194</v>
      </c>
      <c r="N46" s="831" t="s">
        <v>1255</v>
      </c>
      <c r="O46" s="899">
        <v>0</v>
      </c>
      <c r="P46" s="900">
        <v>1130</v>
      </c>
      <c r="Q46" s="901">
        <v>990</v>
      </c>
      <c r="R46" s="902">
        <v>120</v>
      </c>
      <c r="S46" s="903">
        <v>120</v>
      </c>
      <c r="T46" s="904" t="s">
        <v>4003</v>
      </c>
      <c r="U46" s="895">
        <v>5</v>
      </c>
    </row>
    <row r="47" spans="1:21" ht="15.6" customHeight="1">
      <c r="A47" s="845" t="s">
        <v>4017</v>
      </c>
      <c r="B47" s="817"/>
      <c r="C47" s="824" t="s">
        <v>4222</v>
      </c>
      <c r="D47" s="896"/>
      <c r="E47" s="897" t="s">
        <v>446</v>
      </c>
      <c r="F47" s="907" t="s">
        <v>2222</v>
      </c>
      <c r="G47" s="833" t="s">
        <v>19</v>
      </c>
      <c r="H47" s="833" t="s">
        <v>19</v>
      </c>
      <c r="I47" s="845"/>
      <c r="J47" s="845"/>
      <c r="K47" s="906" t="s">
        <v>349</v>
      </c>
      <c r="L47" s="831" t="s">
        <v>3320</v>
      </c>
      <c r="M47" s="51" t="s">
        <v>4195</v>
      </c>
      <c r="N47" s="831" t="s">
        <v>1255</v>
      </c>
      <c r="O47" s="899"/>
      <c r="P47" s="900"/>
      <c r="Q47" s="901"/>
      <c r="R47" s="902"/>
      <c r="S47" s="903"/>
      <c r="T47" s="904" t="s">
        <v>4003</v>
      </c>
      <c r="U47" s="895"/>
    </row>
    <row r="48" spans="1:21" ht="15.6" customHeight="1">
      <c r="A48" s="845" t="s">
        <v>4017</v>
      </c>
      <c r="B48" s="817" t="s">
        <v>4300</v>
      </c>
      <c r="C48" s="824" t="s">
        <v>4223</v>
      </c>
      <c r="D48" s="896" t="str">
        <f>B48&amp;" "&amp;" "&amp;C48</f>
        <v>S武-11  魔王の剣 [超]</v>
      </c>
      <c r="E48" s="897" t="s">
        <v>446</v>
      </c>
      <c r="F48" s="907" t="s">
        <v>2222</v>
      </c>
      <c r="G48" s="833" t="s">
        <v>19</v>
      </c>
      <c r="H48" s="833" t="s">
        <v>19</v>
      </c>
      <c r="I48" s="845"/>
      <c r="J48" s="845"/>
      <c r="K48" s="908" t="s">
        <v>3321</v>
      </c>
      <c r="L48" s="831" t="s">
        <v>2318</v>
      </c>
      <c r="M48" s="51" t="s">
        <v>4456</v>
      </c>
      <c r="N48" s="831" t="s">
        <v>2212</v>
      </c>
      <c r="O48" s="899">
        <v>0</v>
      </c>
      <c r="P48" s="900">
        <v>1060</v>
      </c>
      <c r="Q48" s="901">
        <v>1060</v>
      </c>
      <c r="R48" s="902">
        <v>0</v>
      </c>
      <c r="S48" s="903">
        <v>240</v>
      </c>
      <c r="T48" s="904" t="s">
        <v>4003</v>
      </c>
      <c r="U48" s="895">
        <v>5</v>
      </c>
    </row>
    <row r="49" spans="1:21" ht="15.6" customHeight="1">
      <c r="A49" s="845" t="s">
        <v>4017</v>
      </c>
      <c r="B49" s="817"/>
      <c r="C49" s="824" t="s">
        <v>4223</v>
      </c>
      <c r="D49" s="896"/>
      <c r="E49" s="897" t="s">
        <v>446</v>
      </c>
      <c r="F49" s="907" t="s">
        <v>2222</v>
      </c>
      <c r="G49" s="833" t="s">
        <v>19</v>
      </c>
      <c r="H49" s="833" t="s">
        <v>19</v>
      </c>
      <c r="I49" s="845"/>
      <c r="J49" s="845"/>
      <c r="K49" s="908" t="s">
        <v>3321</v>
      </c>
      <c r="L49" s="831" t="s">
        <v>2318</v>
      </c>
      <c r="M49" s="51" t="s">
        <v>4197</v>
      </c>
      <c r="N49" s="831" t="s">
        <v>2212</v>
      </c>
      <c r="O49" s="899"/>
      <c r="P49" s="900"/>
      <c r="Q49" s="901"/>
      <c r="R49" s="902"/>
      <c r="S49" s="903"/>
      <c r="T49" s="904" t="s">
        <v>4003</v>
      </c>
      <c r="U49" s="895"/>
    </row>
    <row r="50" spans="1:21" ht="15.6" customHeight="1">
      <c r="A50" s="845" t="s">
        <v>2702</v>
      </c>
      <c r="B50" s="817" t="s">
        <v>4301</v>
      </c>
      <c r="C50" s="824" t="s">
        <v>3920</v>
      </c>
      <c r="D50" s="896" t="str">
        <f>B50&amp;" "&amp;" "&amp;C50</f>
        <v>S武-10  鎧の魔剣 [超]</v>
      </c>
      <c r="E50" s="897" t="s">
        <v>446</v>
      </c>
      <c r="F50" s="907" t="s">
        <v>2222</v>
      </c>
      <c r="G50" s="833" t="s">
        <v>19</v>
      </c>
      <c r="H50" s="833" t="s">
        <v>19</v>
      </c>
      <c r="I50" s="845"/>
      <c r="J50" s="845"/>
      <c r="K50" s="906" t="s">
        <v>349</v>
      </c>
      <c r="L50" s="831" t="s">
        <v>2318</v>
      </c>
      <c r="M50" s="51" t="s">
        <v>3967</v>
      </c>
      <c r="N50" s="831" t="s">
        <v>1242</v>
      </c>
      <c r="O50" s="899">
        <v>0</v>
      </c>
      <c r="P50" s="900">
        <v>1220</v>
      </c>
      <c r="Q50" s="901">
        <v>820</v>
      </c>
      <c r="R50" s="902">
        <v>0</v>
      </c>
      <c r="S50" s="903">
        <v>310</v>
      </c>
      <c r="T50" s="904" t="s">
        <v>4003</v>
      </c>
      <c r="U50" s="895">
        <v>5</v>
      </c>
    </row>
    <row r="51" spans="1:21" ht="15.6" customHeight="1">
      <c r="A51" s="845" t="s">
        <v>2702</v>
      </c>
      <c r="B51" s="817"/>
      <c r="C51" s="824" t="s">
        <v>3920</v>
      </c>
      <c r="D51" s="896"/>
      <c r="E51" s="897" t="s">
        <v>446</v>
      </c>
      <c r="F51" s="907" t="s">
        <v>2222</v>
      </c>
      <c r="G51" s="833" t="s">
        <v>19</v>
      </c>
      <c r="H51" s="833" t="s">
        <v>19</v>
      </c>
      <c r="I51" s="845"/>
      <c r="J51" s="845"/>
      <c r="K51" s="906" t="s">
        <v>349</v>
      </c>
      <c r="L51" s="831" t="s">
        <v>2318</v>
      </c>
      <c r="M51" s="51" t="s">
        <v>3968</v>
      </c>
      <c r="N51" s="831" t="s">
        <v>1242</v>
      </c>
      <c r="O51" s="899"/>
      <c r="P51" s="900"/>
      <c r="Q51" s="901"/>
      <c r="R51" s="902"/>
      <c r="S51" s="903"/>
      <c r="T51" s="904" t="s">
        <v>4003</v>
      </c>
      <c r="U51" s="895"/>
    </row>
    <row r="52" spans="1:21" ht="15.6" customHeight="1">
      <c r="A52" s="845" t="s">
        <v>2702</v>
      </c>
      <c r="B52" s="817" t="s">
        <v>4302</v>
      </c>
      <c r="C52" s="824" t="s">
        <v>3319</v>
      </c>
      <c r="D52" s="896" t="str">
        <f>B52&amp;" "&amp;" "&amp;C52</f>
        <v>S武-09  魔剣士のつるぎ [超]</v>
      </c>
      <c r="E52" s="897" t="s">
        <v>446</v>
      </c>
      <c r="F52" s="907" t="s">
        <v>2222</v>
      </c>
      <c r="G52" s="833" t="s">
        <v>19</v>
      </c>
      <c r="H52" s="833" t="s">
        <v>19</v>
      </c>
      <c r="I52" s="845"/>
      <c r="J52" s="845"/>
      <c r="K52" s="906" t="s">
        <v>349</v>
      </c>
      <c r="L52" s="831" t="s">
        <v>3320</v>
      </c>
      <c r="M52" s="51" t="s">
        <v>4008</v>
      </c>
      <c r="N52" s="831" t="s">
        <v>1255</v>
      </c>
      <c r="O52" s="899">
        <v>0</v>
      </c>
      <c r="P52" s="900">
        <v>1060</v>
      </c>
      <c r="Q52" s="901">
        <v>1060</v>
      </c>
      <c r="R52" s="902">
        <v>240</v>
      </c>
      <c r="S52" s="903">
        <v>0</v>
      </c>
      <c r="T52" s="904" t="s">
        <v>4003</v>
      </c>
      <c r="U52" s="895">
        <v>5</v>
      </c>
    </row>
    <row r="53" spans="1:21" ht="15.6" customHeight="1">
      <c r="A53" s="845" t="s">
        <v>2702</v>
      </c>
      <c r="B53" s="817"/>
      <c r="C53" s="824" t="s">
        <v>3319</v>
      </c>
      <c r="D53" s="896"/>
      <c r="E53" s="897" t="s">
        <v>446</v>
      </c>
      <c r="F53" s="907" t="s">
        <v>2222</v>
      </c>
      <c r="G53" s="833" t="s">
        <v>19</v>
      </c>
      <c r="H53" s="833" t="s">
        <v>19</v>
      </c>
      <c r="I53" s="845"/>
      <c r="J53" s="845"/>
      <c r="K53" s="906" t="s">
        <v>349</v>
      </c>
      <c r="L53" s="831" t="s">
        <v>3320</v>
      </c>
      <c r="M53" s="51" t="s">
        <v>3340</v>
      </c>
      <c r="N53" s="831" t="s">
        <v>1255</v>
      </c>
      <c r="O53" s="899"/>
      <c r="P53" s="900"/>
      <c r="Q53" s="901"/>
      <c r="R53" s="902"/>
      <c r="S53" s="903"/>
      <c r="T53" s="904" t="s">
        <v>4003</v>
      </c>
      <c r="U53" s="895"/>
    </row>
    <row r="54" spans="1:21" ht="15.6" customHeight="1">
      <c r="A54" s="845" t="s">
        <v>2702</v>
      </c>
      <c r="B54" s="817" t="s">
        <v>4303</v>
      </c>
      <c r="C54" s="824" t="s">
        <v>3318</v>
      </c>
      <c r="D54" s="896" t="str">
        <f>B54&amp;" "&amp;" "&amp;C54</f>
        <v>S武-08  はぐメタの剣 [超]</v>
      </c>
      <c r="E54" s="897" t="s">
        <v>446</v>
      </c>
      <c r="F54" s="907" t="s">
        <v>2222</v>
      </c>
      <c r="G54" s="833" t="s">
        <v>19</v>
      </c>
      <c r="H54" s="833" t="s">
        <v>19</v>
      </c>
      <c r="I54" s="836" t="s">
        <v>41</v>
      </c>
      <c r="J54" s="817" t="s">
        <v>3275</v>
      </c>
      <c r="K54" s="824"/>
      <c r="L54" s="831"/>
      <c r="M54" s="51"/>
      <c r="N54" s="831"/>
      <c r="O54" s="899">
        <v>0</v>
      </c>
      <c r="P54" s="900">
        <v>1050</v>
      </c>
      <c r="Q54" s="901">
        <v>840</v>
      </c>
      <c r="R54" s="902">
        <v>160</v>
      </c>
      <c r="S54" s="903">
        <v>280</v>
      </c>
      <c r="T54" s="904" t="s">
        <v>4003</v>
      </c>
      <c r="U54" s="895">
        <v>5</v>
      </c>
    </row>
    <row r="55" spans="1:21" ht="15.6" customHeight="1">
      <c r="A55" s="845" t="s">
        <v>2702</v>
      </c>
      <c r="B55" s="817"/>
      <c r="C55" s="824" t="s">
        <v>3318</v>
      </c>
      <c r="D55" s="896"/>
      <c r="E55" s="897" t="s">
        <v>446</v>
      </c>
      <c r="F55" s="907" t="s">
        <v>2222</v>
      </c>
      <c r="G55" s="833" t="s">
        <v>19</v>
      </c>
      <c r="H55" s="833" t="s">
        <v>19</v>
      </c>
      <c r="I55" s="836" t="s">
        <v>41</v>
      </c>
      <c r="J55" s="817"/>
      <c r="K55" s="824"/>
      <c r="L55" s="831"/>
      <c r="M55" s="51"/>
      <c r="N55" s="831"/>
      <c r="O55" s="899"/>
      <c r="P55" s="900"/>
      <c r="Q55" s="901"/>
      <c r="R55" s="902"/>
      <c r="S55" s="903"/>
      <c r="T55" s="904" t="s">
        <v>4003</v>
      </c>
      <c r="U55" s="895"/>
    </row>
    <row r="56" spans="1:21" ht="15.6" customHeight="1">
      <c r="A56" s="845" t="s">
        <v>2702</v>
      </c>
      <c r="B56" s="817" t="s">
        <v>4304</v>
      </c>
      <c r="C56" s="824" t="s">
        <v>3317</v>
      </c>
      <c r="D56" s="896" t="str">
        <f t="shared" ref="D56" si="11">B56&amp;" "&amp;" "&amp;C56</f>
        <v>S武-07  はぐメタのやり [超]</v>
      </c>
      <c r="E56" s="897" t="s">
        <v>446</v>
      </c>
      <c r="F56" s="905" t="s">
        <v>3276</v>
      </c>
      <c r="G56" s="833" t="s">
        <v>19</v>
      </c>
      <c r="H56" s="833" t="s">
        <v>19</v>
      </c>
      <c r="I56" s="845"/>
      <c r="J56" s="845"/>
      <c r="K56" s="910" t="s">
        <v>3283</v>
      </c>
      <c r="L56" s="831" t="s">
        <v>3284</v>
      </c>
      <c r="M56" s="51" t="s">
        <v>4007</v>
      </c>
      <c r="N56" s="831" t="s">
        <v>3285</v>
      </c>
      <c r="O56" s="899">
        <v>0</v>
      </c>
      <c r="P56" s="900">
        <v>1030</v>
      </c>
      <c r="Q56" s="901">
        <v>750</v>
      </c>
      <c r="R56" s="902">
        <v>420</v>
      </c>
      <c r="S56" s="903">
        <v>140</v>
      </c>
      <c r="T56" s="904" t="s">
        <v>4003</v>
      </c>
      <c r="U56" s="895">
        <v>5</v>
      </c>
    </row>
    <row r="57" spans="1:21" ht="15.6" customHeight="1">
      <c r="A57" s="845" t="s">
        <v>2702</v>
      </c>
      <c r="B57" s="817"/>
      <c r="C57" s="824" t="s">
        <v>3317</v>
      </c>
      <c r="D57" s="896"/>
      <c r="E57" s="897" t="s">
        <v>446</v>
      </c>
      <c r="F57" s="905" t="s">
        <v>3276</v>
      </c>
      <c r="G57" s="833" t="s">
        <v>19</v>
      </c>
      <c r="H57" s="833" t="s">
        <v>19</v>
      </c>
      <c r="I57" s="845"/>
      <c r="J57" s="845"/>
      <c r="K57" s="910" t="s">
        <v>3283</v>
      </c>
      <c r="L57" s="831" t="s">
        <v>3284</v>
      </c>
      <c r="M57" s="51" t="s">
        <v>3291</v>
      </c>
      <c r="N57" s="831" t="s">
        <v>3285</v>
      </c>
      <c r="O57" s="899"/>
      <c r="P57" s="900"/>
      <c r="Q57" s="901"/>
      <c r="R57" s="902"/>
      <c r="S57" s="903"/>
      <c r="T57" s="904" t="s">
        <v>4003</v>
      </c>
      <c r="U57" s="895"/>
    </row>
    <row r="58" spans="1:21" ht="15.6" customHeight="1">
      <c r="A58" s="845" t="s">
        <v>2702</v>
      </c>
      <c r="B58" s="817" t="s">
        <v>4305</v>
      </c>
      <c r="C58" s="824" t="s">
        <v>3316</v>
      </c>
      <c r="D58" s="896" t="str">
        <f t="shared" ref="D58" si="12">B58&amp;" "&amp;" "&amp;C58</f>
        <v>S武-06  羽ばたきの杖 [超]</v>
      </c>
      <c r="E58" s="897" t="s">
        <v>446</v>
      </c>
      <c r="F58" s="898" t="s">
        <v>2226</v>
      </c>
      <c r="G58" s="822" t="s">
        <v>40</v>
      </c>
      <c r="H58" s="822" t="s">
        <v>40</v>
      </c>
      <c r="I58" s="845"/>
      <c r="J58" s="845"/>
      <c r="K58" s="906" t="s">
        <v>349</v>
      </c>
      <c r="L58" s="831" t="s">
        <v>3282</v>
      </c>
      <c r="M58" s="51" t="s">
        <v>4006</v>
      </c>
      <c r="N58" s="831" t="s">
        <v>1255</v>
      </c>
      <c r="O58" s="899">
        <v>0</v>
      </c>
      <c r="P58" s="900">
        <v>690</v>
      </c>
      <c r="Q58" s="901">
        <v>1160</v>
      </c>
      <c r="R58" s="902">
        <v>350</v>
      </c>
      <c r="S58" s="903">
        <v>120</v>
      </c>
      <c r="T58" s="904" t="s">
        <v>4003</v>
      </c>
      <c r="U58" s="895">
        <v>5</v>
      </c>
    </row>
    <row r="59" spans="1:21" ht="15.6" customHeight="1">
      <c r="A59" s="845" t="s">
        <v>2702</v>
      </c>
      <c r="B59" s="817"/>
      <c r="C59" s="824" t="s">
        <v>3316</v>
      </c>
      <c r="D59" s="896"/>
      <c r="E59" s="897" t="s">
        <v>446</v>
      </c>
      <c r="F59" s="898" t="s">
        <v>2226</v>
      </c>
      <c r="G59" s="822" t="s">
        <v>40</v>
      </c>
      <c r="H59" s="822" t="s">
        <v>40</v>
      </c>
      <c r="I59" s="845"/>
      <c r="J59" s="845"/>
      <c r="K59" s="906" t="s">
        <v>349</v>
      </c>
      <c r="L59" s="831" t="s">
        <v>3282</v>
      </c>
      <c r="M59" s="51" t="s">
        <v>2549</v>
      </c>
      <c r="N59" s="831" t="s">
        <v>1255</v>
      </c>
      <c r="O59" s="899"/>
      <c r="P59" s="900"/>
      <c r="Q59" s="901"/>
      <c r="R59" s="902"/>
      <c r="S59" s="903"/>
      <c r="T59" s="904" t="s">
        <v>4003</v>
      </c>
      <c r="U59" s="895"/>
    </row>
    <row r="60" spans="1:21" ht="15.6" customHeight="1">
      <c r="A60" s="845" t="s">
        <v>2702</v>
      </c>
      <c r="B60" s="817" t="s">
        <v>4306</v>
      </c>
      <c r="C60" s="824" t="s">
        <v>3272</v>
      </c>
      <c r="D60" s="896" t="str">
        <f>B60&amp;" "&amp;" "&amp;C60</f>
        <v>S武-05  グレイトアックス [超]</v>
      </c>
      <c r="E60" s="897" t="s">
        <v>446</v>
      </c>
      <c r="F60" s="909" t="s">
        <v>3277</v>
      </c>
      <c r="G60" s="833" t="s">
        <v>19</v>
      </c>
      <c r="H60" s="833" t="s">
        <v>19</v>
      </c>
      <c r="I60" s="848" t="s">
        <v>87</v>
      </c>
      <c r="J60" s="817" t="s">
        <v>3273</v>
      </c>
      <c r="K60" s="824"/>
      <c r="L60" s="831"/>
      <c r="M60" s="51"/>
      <c r="N60" s="831"/>
      <c r="O60" s="899">
        <v>0</v>
      </c>
      <c r="P60" s="900">
        <v>1170</v>
      </c>
      <c r="Q60" s="901">
        <v>750</v>
      </c>
      <c r="R60" s="902">
        <v>0</v>
      </c>
      <c r="S60" s="903">
        <v>420</v>
      </c>
      <c r="T60" s="904" t="s">
        <v>4003</v>
      </c>
      <c r="U60" s="895">
        <v>5</v>
      </c>
    </row>
    <row r="61" spans="1:21" ht="15.6" customHeight="1">
      <c r="A61" s="845" t="s">
        <v>2702</v>
      </c>
      <c r="B61" s="817"/>
      <c r="C61" s="824" t="s">
        <v>2208</v>
      </c>
      <c r="D61" s="896"/>
      <c r="E61" s="897" t="s">
        <v>446</v>
      </c>
      <c r="F61" s="909" t="s">
        <v>3277</v>
      </c>
      <c r="G61" s="833" t="s">
        <v>19</v>
      </c>
      <c r="H61" s="833" t="s">
        <v>19</v>
      </c>
      <c r="I61" s="848" t="s">
        <v>87</v>
      </c>
      <c r="J61" s="817"/>
      <c r="K61" s="824"/>
      <c r="L61" s="831"/>
      <c r="M61" s="51"/>
      <c r="N61" s="831"/>
      <c r="O61" s="899"/>
      <c r="P61" s="900"/>
      <c r="Q61" s="901"/>
      <c r="R61" s="902"/>
      <c r="S61" s="903"/>
      <c r="T61" s="904" t="s">
        <v>4003</v>
      </c>
      <c r="U61" s="895"/>
    </row>
    <row r="62" spans="1:21" ht="15.6" customHeight="1">
      <c r="A62" s="845" t="s">
        <v>0</v>
      </c>
      <c r="B62" s="817" t="s">
        <v>4307</v>
      </c>
      <c r="C62" s="824" t="s">
        <v>2211</v>
      </c>
      <c r="D62" s="896" t="str">
        <f>B62&amp;" "&amp;" "&amp;C62</f>
        <v>S武-04  ロトのつるぎ [超]</v>
      </c>
      <c r="E62" s="897" t="s">
        <v>446</v>
      </c>
      <c r="F62" s="907" t="s">
        <v>2222</v>
      </c>
      <c r="G62" s="833" t="s">
        <v>19</v>
      </c>
      <c r="H62" s="833" t="s">
        <v>19</v>
      </c>
      <c r="I62" s="845"/>
      <c r="J62" s="845"/>
      <c r="K62" s="906" t="s">
        <v>349</v>
      </c>
      <c r="L62" s="73" t="s">
        <v>2318</v>
      </c>
      <c r="M62" s="51" t="s">
        <v>3837</v>
      </c>
      <c r="N62" s="831" t="s">
        <v>1242</v>
      </c>
      <c r="O62" s="899">
        <v>0</v>
      </c>
      <c r="P62" s="900">
        <v>1130</v>
      </c>
      <c r="Q62" s="901">
        <v>630</v>
      </c>
      <c r="R62" s="902">
        <v>310</v>
      </c>
      <c r="S62" s="903">
        <v>280</v>
      </c>
      <c r="T62" s="904" t="s">
        <v>4003</v>
      </c>
      <c r="U62" s="895">
        <v>5</v>
      </c>
    </row>
    <row r="63" spans="1:21" ht="15.6" customHeight="1">
      <c r="A63" s="845" t="s">
        <v>0</v>
      </c>
      <c r="B63" s="817"/>
      <c r="C63" s="824" t="s">
        <v>2211</v>
      </c>
      <c r="D63" s="896"/>
      <c r="E63" s="897" t="s">
        <v>446</v>
      </c>
      <c r="F63" s="907" t="s">
        <v>2222</v>
      </c>
      <c r="G63" s="833" t="s">
        <v>19</v>
      </c>
      <c r="H63" s="833" t="s">
        <v>19</v>
      </c>
      <c r="I63" s="845"/>
      <c r="J63" s="845"/>
      <c r="K63" s="906" t="s">
        <v>349</v>
      </c>
      <c r="L63" s="73" t="s">
        <v>2319</v>
      </c>
      <c r="M63" s="51" t="s">
        <v>2543</v>
      </c>
      <c r="N63" s="831" t="s">
        <v>1242</v>
      </c>
      <c r="O63" s="899"/>
      <c r="P63" s="900"/>
      <c r="Q63" s="901"/>
      <c r="R63" s="902"/>
      <c r="S63" s="903"/>
      <c r="T63" s="904" t="s">
        <v>4003</v>
      </c>
      <c r="U63" s="895"/>
    </row>
    <row r="64" spans="1:21" ht="15.6" customHeight="1">
      <c r="A64" s="845" t="s">
        <v>0</v>
      </c>
      <c r="B64" s="817" t="s">
        <v>4308</v>
      </c>
      <c r="C64" s="824" t="s">
        <v>2210</v>
      </c>
      <c r="D64" s="896" t="str">
        <f t="shared" ref="D64" si="13">B64&amp;" "&amp;" "&amp;C64</f>
        <v>S武-03  メタルフィスト [超]</v>
      </c>
      <c r="E64" s="897" t="s">
        <v>446</v>
      </c>
      <c r="F64" s="911" t="s">
        <v>2219</v>
      </c>
      <c r="G64" s="833" t="s">
        <v>19</v>
      </c>
      <c r="H64" s="833" t="s">
        <v>19</v>
      </c>
      <c r="I64" s="845"/>
      <c r="J64" s="845"/>
      <c r="K64" s="906" t="s">
        <v>349</v>
      </c>
      <c r="L64" s="831" t="s">
        <v>2318</v>
      </c>
      <c r="M64" s="51" t="s">
        <v>2544</v>
      </c>
      <c r="N64" s="831" t="s">
        <v>1255</v>
      </c>
      <c r="O64" s="899">
        <v>0</v>
      </c>
      <c r="P64" s="900">
        <v>1120</v>
      </c>
      <c r="Q64" s="901">
        <v>720</v>
      </c>
      <c r="R64" s="902">
        <v>490</v>
      </c>
      <c r="S64" s="903">
        <v>0</v>
      </c>
      <c r="T64" s="904" t="s">
        <v>4003</v>
      </c>
      <c r="U64" s="895">
        <v>5</v>
      </c>
    </row>
    <row r="65" spans="1:21" ht="15.6" customHeight="1">
      <c r="A65" s="845" t="s">
        <v>0</v>
      </c>
      <c r="B65" s="817"/>
      <c r="C65" s="824" t="s">
        <v>2210</v>
      </c>
      <c r="D65" s="896"/>
      <c r="E65" s="897" t="s">
        <v>446</v>
      </c>
      <c r="F65" s="911" t="s">
        <v>2219</v>
      </c>
      <c r="G65" s="833" t="s">
        <v>19</v>
      </c>
      <c r="H65" s="833" t="s">
        <v>19</v>
      </c>
      <c r="I65" s="845"/>
      <c r="J65" s="845"/>
      <c r="K65" s="906" t="s">
        <v>349</v>
      </c>
      <c r="L65" s="831" t="s">
        <v>2318</v>
      </c>
      <c r="M65" s="51" t="s">
        <v>2545</v>
      </c>
      <c r="N65" s="831" t="s">
        <v>1255</v>
      </c>
      <c r="O65" s="899"/>
      <c r="P65" s="900"/>
      <c r="Q65" s="901"/>
      <c r="R65" s="902"/>
      <c r="S65" s="903"/>
      <c r="T65" s="904" t="s">
        <v>4003</v>
      </c>
      <c r="U65" s="895"/>
    </row>
    <row r="66" spans="1:21" ht="15.6" customHeight="1">
      <c r="A66" s="845" t="s">
        <v>0</v>
      </c>
      <c r="B66" s="817" t="s">
        <v>4296</v>
      </c>
      <c r="C66" s="824" t="s">
        <v>2209</v>
      </c>
      <c r="D66" s="896" t="str">
        <f t="shared" ref="D66" si="14">B66&amp;" "&amp;" "&amp;C66</f>
        <v>S武-02  真魔剛竜剣 [超]</v>
      </c>
      <c r="E66" s="897" t="s">
        <v>446</v>
      </c>
      <c r="F66" s="907" t="s">
        <v>2222</v>
      </c>
      <c r="G66" s="833" t="s">
        <v>19</v>
      </c>
      <c r="H66" s="833" t="s">
        <v>19</v>
      </c>
      <c r="I66" s="845"/>
      <c r="J66" s="845"/>
      <c r="K66" s="906" t="s">
        <v>349</v>
      </c>
      <c r="L66" s="831" t="s">
        <v>2318</v>
      </c>
      <c r="M66" s="51" t="s">
        <v>2546</v>
      </c>
      <c r="N66" s="831" t="s">
        <v>2212</v>
      </c>
      <c r="O66" s="899">
        <v>280</v>
      </c>
      <c r="P66" s="900">
        <v>1120</v>
      </c>
      <c r="Q66" s="901">
        <v>820</v>
      </c>
      <c r="R66" s="902">
        <v>120</v>
      </c>
      <c r="S66" s="903">
        <v>0</v>
      </c>
      <c r="T66" s="904" t="s">
        <v>4003</v>
      </c>
      <c r="U66" s="895">
        <v>5</v>
      </c>
    </row>
    <row r="67" spans="1:21" ht="15.6" customHeight="1">
      <c r="A67" s="845" t="s">
        <v>0</v>
      </c>
      <c r="B67" s="817"/>
      <c r="C67" s="824" t="s">
        <v>2209</v>
      </c>
      <c r="D67" s="896"/>
      <c r="E67" s="897" t="s">
        <v>446</v>
      </c>
      <c r="F67" s="907" t="s">
        <v>2222</v>
      </c>
      <c r="G67" s="833" t="s">
        <v>19</v>
      </c>
      <c r="H67" s="833" t="s">
        <v>19</v>
      </c>
      <c r="I67" s="845"/>
      <c r="J67" s="845"/>
      <c r="K67" s="906" t="s">
        <v>349</v>
      </c>
      <c r="L67" s="831" t="s">
        <v>2318</v>
      </c>
      <c r="M67" s="51" t="s">
        <v>2547</v>
      </c>
      <c r="N67" s="831" t="s">
        <v>2212</v>
      </c>
      <c r="O67" s="899"/>
      <c r="P67" s="900"/>
      <c r="Q67" s="901"/>
      <c r="R67" s="902"/>
      <c r="S67" s="903"/>
      <c r="T67" s="904" t="s">
        <v>4003</v>
      </c>
      <c r="U67" s="895"/>
    </row>
    <row r="68" spans="1:21" ht="15.6" customHeight="1">
      <c r="A68" s="845" t="s">
        <v>0</v>
      </c>
      <c r="B68" s="817" t="s">
        <v>4295</v>
      </c>
      <c r="C68" s="824" t="s">
        <v>2208</v>
      </c>
      <c r="D68" s="896" t="str">
        <f>B68&amp;" "&amp;" "&amp;C68</f>
        <v>S武-01  ドラゴンの杖 [超]</v>
      </c>
      <c r="E68" s="897" t="s">
        <v>446</v>
      </c>
      <c r="F68" s="898" t="s">
        <v>2226</v>
      </c>
      <c r="G68" s="822" t="s">
        <v>40</v>
      </c>
      <c r="H68" s="822" t="s">
        <v>40</v>
      </c>
      <c r="I68" s="845"/>
      <c r="J68" s="845"/>
      <c r="K68" s="906" t="s">
        <v>349</v>
      </c>
      <c r="L68" s="831" t="s">
        <v>2318</v>
      </c>
      <c r="M68" s="51" t="s">
        <v>2548</v>
      </c>
      <c r="N68" s="831" t="s">
        <v>1255</v>
      </c>
      <c r="O68" s="899">
        <v>0</v>
      </c>
      <c r="P68" s="900">
        <v>750</v>
      </c>
      <c r="Q68" s="901">
        <v>1210</v>
      </c>
      <c r="R68" s="902">
        <v>0</v>
      </c>
      <c r="S68" s="903">
        <v>370</v>
      </c>
      <c r="T68" s="904" t="s">
        <v>4003</v>
      </c>
      <c r="U68" s="895">
        <v>5</v>
      </c>
    </row>
    <row r="69" spans="1:21" ht="15.6" customHeight="1">
      <c r="A69" s="845" t="s">
        <v>0</v>
      </c>
      <c r="B69" s="817"/>
      <c r="C69" s="824" t="s">
        <v>2208</v>
      </c>
      <c r="D69" s="896"/>
      <c r="E69" s="897" t="s">
        <v>446</v>
      </c>
      <c r="F69" s="898" t="s">
        <v>2226</v>
      </c>
      <c r="G69" s="822" t="s">
        <v>40</v>
      </c>
      <c r="H69" s="822" t="s">
        <v>40</v>
      </c>
      <c r="I69" s="845"/>
      <c r="J69" s="845"/>
      <c r="K69" s="906" t="s">
        <v>349</v>
      </c>
      <c r="L69" s="831" t="s">
        <v>2318</v>
      </c>
      <c r="M69" s="51" t="s">
        <v>2549</v>
      </c>
      <c r="N69" s="831" t="s">
        <v>1255</v>
      </c>
      <c r="O69" s="899"/>
      <c r="P69" s="900"/>
      <c r="Q69" s="901"/>
      <c r="R69" s="902"/>
      <c r="S69" s="903"/>
      <c r="T69" s="904" t="s">
        <v>4003</v>
      </c>
      <c r="U69" s="895"/>
    </row>
    <row r="70" spans="1:21" ht="16.899999999999999" customHeight="1">
      <c r="A70" s="545" t="s">
        <v>4872</v>
      </c>
      <c r="B70" s="539" t="s">
        <v>4986</v>
      </c>
      <c r="C70" s="538" t="s">
        <v>4985</v>
      </c>
      <c r="D70" s="540" t="str">
        <f t="shared" ref="D70" si="15">B70&amp;" "&amp;" "&amp;C70</f>
        <v>武-109  えいゆうのやり</v>
      </c>
      <c r="E70" s="550" t="s">
        <v>386</v>
      </c>
      <c r="F70" s="552" t="s">
        <v>2221</v>
      </c>
      <c r="G70" s="541" t="s">
        <v>19</v>
      </c>
      <c r="H70" s="541" t="s">
        <v>19</v>
      </c>
      <c r="I70" s="544" t="s">
        <v>4431</v>
      </c>
      <c r="J70" s="545">
        <v>1</v>
      </c>
      <c r="K70" s="537"/>
      <c r="L70" s="538"/>
      <c r="M70" s="51"/>
      <c r="N70" s="537"/>
      <c r="O70" s="553">
        <v>0</v>
      </c>
      <c r="P70" s="554">
        <v>1130</v>
      </c>
      <c r="Q70" s="555">
        <v>910</v>
      </c>
      <c r="R70" s="556">
        <v>360</v>
      </c>
      <c r="S70" s="557">
        <v>0</v>
      </c>
      <c r="T70" s="571" t="s">
        <v>4004</v>
      </c>
      <c r="U70" s="792">
        <v>20</v>
      </c>
    </row>
    <row r="71" spans="1:21" ht="16.899999999999999" customHeight="1">
      <c r="A71" s="545" t="s">
        <v>4872</v>
      </c>
      <c r="B71" s="539" t="s">
        <v>4987</v>
      </c>
      <c r="C71" s="538" t="s">
        <v>4984</v>
      </c>
      <c r="D71" s="540" t="str">
        <f t="shared" ref="D71:D72" si="16">B71&amp;" "&amp;" "&amp;C71</f>
        <v>武-108  いかずちのつえ</v>
      </c>
      <c r="E71" s="550" t="s">
        <v>386</v>
      </c>
      <c r="F71" s="559" t="s">
        <v>2227</v>
      </c>
      <c r="G71" s="542" t="s">
        <v>40</v>
      </c>
      <c r="H71" s="542" t="s">
        <v>40</v>
      </c>
      <c r="I71" s="548" t="s">
        <v>91</v>
      </c>
      <c r="J71" s="539">
        <v>3</v>
      </c>
      <c r="K71" s="537"/>
      <c r="L71" s="538"/>
      <c r="M71" s="51"/>
      <c r="N71" s="537"/>
      <c r="O71" s="553">
        <v>0</v>
      </c>
      <c r="P71" s="554">
        <v>938</v>
      </c>
      <c r="Q71" s="555">
        <v>953</v>
      </c>
      <c r="R71" s="556">
        <v>333</v>
      </c>
      <c r="S71" s="557">
        <v>0</v>
      </c>
      <c r="T71" s="572">
        <v>12</v>
      </c>
      <c r="U71" s="537">
        <v>10</v>
      </c>
    </row>
    <row r="72" spans="1:21" ht="16.899999999999999" customHeight="1">
      <c r="A72" s="545" t="s">
        <v>4872</v>
      </c>
      <c r="B72" s="539" t="s">
        <v>4988</v>
      </c>
      <c r="C72" s="538" t="s">
        <v>4983</v>
      </c>
      <c r="D72" s="540" t="str">
        <f t="shared" si="16"/>
        <v>武-107  オリハルコンのツメ</v>
      </c>
      <c r="E72" s="550" t="s">
        <v>386</v>
      </c>
      <c r="F72" s="558" t="s">
        <v>2220</v>
      </c>
      <c r="G72" s="541" t="s">
        <v>19</v>
      </c>
      <c r="H72" s="541" t="s">
        <v>19</v>
      </c>
      <c r="I72" s="547" t="s">
        <v>90</v>
      </c>
      <c r="J72" s="545">
        <v>2</v>
      </c>
      <c r="K72" s="537"/>
      <c r="L72" s="538"/>
      <c r="M72" s="51"/>
      <c r="N72" s="537"/>
      <c r="O72" s="553">
        <v>0</v>
      </c>
      <c r="P72" s="554">
        <v>1090</v>
      </c>
      <c r="Q72" s="555">
        <v>692</v>
      </c>
      <c r="R72" s="556">
        <v>530</v>
      </c>
      <c r="S72" s="557">
        <v>0</v>
      </c>
      <c r="T72" s="572">
        <v>16</v>
      </c>
      <c r="U72" s="537">
        <v>8</v>
      </c>
    </row>
    <row r="73" spans="1:21" ht="16.899999999999999" customHeight="1">
      <c r="A73" s="488" t="s">
        <v>4872</v>
      </c>
      <c r="B73" s="482" t="s">
        <v>4870</v>
      </c>
      <c r="C73" s="483" t="s">
        <v>4871</v>
      </c>
      <c r="D73" s="484" t="str">
        <f t="shared" ref="D73" si="17">B73&amp;" "&amp;" "&amp;C73</f>
        <v>武-106  はおうのオノ</v>
      </c>
      <c r="E73" s="490" t="s">
        <v>386</v>
      </c>
      <c r="F73" s="498" t="s">
        <v>2232</v>
      </c>
      <c r="G73" s="485" t="s">
        <v>19</v>
      </c>
      <c r="H73" s="485" t="s">
        <v>19</v>
      </c>
      <c r="I73" s="487" t="s">
        <v>4430</v>
      </c>
      <c r="J73" s="482">
        <v>3</v>
      </c>
      <c r="K73" s="486"/>
      <c r="L73" s="483"/>
      <c r="M73" s="51"/>
      <c r="N73" s="486"/>
      <c r="O73" s="492">
        <v>0</v>
      </c>
      <c r="P73" s="493">
        <v>1150</v>
      </c>
      <c r="Q73" s="494">
        <v>930</v>
      </c>
      <c r="R73" s="495">
        <v>0</v>
      </c>
      <c r="S73" s="496">
        <v>370</v>
      </c>
      <c r="T73" s="602" t="s">
        <v>4004</v>
      </c>
      <c r="U73" s="486">
        <v>15</v>
      </c>
    </row>
    <row r="74" spans="1:21" ht="16.899999999999999" customHeight="1">
      <c r="A74" s="385" t="s">
        <v>4472</v>
      </c>
      <c r="B74" s="379" t="s">
        <v>4461</v>
      </c>
      <c r="C74" s="380" t="s">
        <v>4464</v>
      </c>
      <c r="D74" s="381" t="str">
        <f t="shared" ref="D74:D79" si="18">B74&amp;" "&amp;" "&amp;C74</f>
        <v>武-105  うみなりの杖</v>
      </c>
      <c r="E74" s="386" t="s">
        <v>386</v>
      </c>
      <c r="F74" s="393" t="s">
        <v>2227</v>
      </c>
      <c r="G74" s="382" t="s">
        <v>40</v>
      </c>
      <c r="H74" s="449" t="s">
        <v>40</v>
      </c>
      <c r="I74" s="383" t="s">
        <v>3274</v>
      </c>
      <c r="J74" s="379">
        <v>3</v>
      </c>
      <c r="K74" s="378"/>
      <c r="L74" s="380"/>
      <c r="M74" s="51"/>
      <c r="N74" s="378"/>
      <c r="O74" s="387">
        <v>0</v>
      </c>
      <c r="P74" s="388">
        <v>980</v>
      </c>
      <c r="Q74" s="389">
        <v>1180</v>
      </c>
      <c r="R74" s="390">
        <v>120</v>
      </c>
      <c r="S74" s="391">
        <v>120</v>
      </c>
      <c r="T74" s="602" t="s">
        <v>4004</v>
      </c>
      <c r="U74" s="378">
        <v>15</v>
      </c>
    </row>
    <row r="75" spans="1:21" ht="16.899999999999999" customHeight="1">
      <c r="A75" s="385" t="s">
        <v>4472</v>
      </c>
      <c r="B75" s="379" t="s">
        <v>4462</v>
      </c>
      <c r="C75" s="380" t="s">
        <v>4463</v>
      </c>
      <c r="D75" s="381" t="str">
        <f t="shared" si="18"/>
        <v>武-104  グラコスのやり</v>
      </c>
      <c r="E75" s="386" t="s">
        <v>386</v>
      </c>
      <c r="F75" s="392" t="s">
        <v>2221</v>
      </c>
      <c r="G75" s="384" t="s">
        <v>19</v>
      </c>
      <c r="H75" s="448" t="s">
        <v>19</v>
      </c>
      <c r="I75" s="398" t="s">
        <v>2193</v>
      </c>
      <c r="J75" s="379">
        <v>3</v>
      </c>
      <c r="K75" s="378"/>
      <c r="L75" s="380"/>
      <c r="M75" s="51"/>
      <c r="N75" s="378"/>
      <c r="O75" s="387">
        <v>0</v>
      </c>
      <c r="P75" s="388">
        <v>1210</v>
      </c>
      <c r="Q75" s="389">
        <v>910</v>
      </c>
      <c r="R75" s="390">
        <v>290</v>
      </c>
      <c r="S75" s="391">
        <v>0</v>
      </c>
      <c r="T75" s="523" t="s">
        <v>4004</v>
      </c>
      <c r="U75" s="378">
        <v>15</v>
      </c>
    </row>
    <row r="76" spans="1:21" ht="16.899999999999999" customHeight="1">
      <c r="A76" s="343" t="s">
        <v>4192</v>
      </c>
      <c r="B76" s="339" t="s">
        <v>4338</v>
      </c>
      <c r="C76" s="340" t="s">
        <v>4339</v>
      </c>
      <c r="D76" s="341" t="str">
        <f t="shared" si="18"/>
        <v>武-103  時空のやり</v>
      </c>
      <c r="E76" s="345" t="s">
        <v>386</v>
      </c>
      <c r="F76" s="352" t="s">
        <v>2221</v>
      </c>
      <c r="G76" s="342" t="s">
        <v>19</v>
      </c>
      <c r="H76" s="342" t="s">
        <v>19</v>
      </c>
      <c r="I76" s="344" t="s">
        <v>91</v>
      </c>
      <c r="J76" s="343" t="s">
        <v>92</v>
      </c>
      <c r="K76" s="338"/>
      <c r="L76" s="340"/>
      <c r="M76" s="51"/>
      <c r="N76" s="338"/>
      <c r="O76" s="346">
        <v>0</v>
      </c>
      <c r="P76" s="347">
        <v>1060</v>
      </c>
      <c r="Q76" s="348">
        <v>707</v>
      </c>
      <c r="R76" s="349">
        <v>283</v>
      </c>
      <c r="S76" s="350">
        <v>152</v>
      </c>
      <c r="T76" s="572">
        <v>11</v>
      </c>
      <c r="U76" s="338">
        <v>11</v>
      </c>
    </row>
    <row r="77" spans="1:21" ht="16.899999999999999" customHeight="1">
      <c r="A77" s="318" t="s">
        <v>4192</v>
      </c>
      <c r="B77" s="314" t="s">
        <v>3278</v>
      </c>
      <c r="C77" s="315" t="s">
        <v>4286</v>
      </c>
      <c r="D77" s="316" t="str">
        <f t="shared" si="18"/>
        <v>武-102  いなずまのけん</v>
      </c>
      <c r="E77" s="320" t="s">
        <v>386</v>
      </c>
      <c r="F77" s="327" t="s">
        <v>2223</v>
      </c>
      <c r="G77" s="317" t="s">
        <v>19</v>
      </c>
      <c r="H77" s="317" t="s">
        <v>19</v>
      </c>
      <c r="I77" s="319" t="s">
        <v>90</v>
      </c>
      <c r="J77" s="318" t="s">
        <v>92</v>
      </c>
      <c r="K77" s="313"/>
      <c r="L77" s="315"/>
      <c r="M77" s="51"/>
      <c r="N77" s="313"/>
      <c r="O77" s="321">
        <v>0</v>
      </c>
      <c r="P77" s="322">
        <v>1150</v>
      </c>
      <c r="Q77" s="323">
        <v>980</v>
      </c>
      <c r="R77" s="324">
        <v>120</v>
      </c>
      <c r="S77" s="325">
        <v>190</v>
      </c>
      <c r="T77" s="523" t="s">
        <v>4004</v>
      </c>
      <c r="U77" s="338">
        <v>15</v>
      </c>
    </row>
    <row r="78" spans="1:21" ht="16.899999999999999" customHeight="1">
      <c r="A78" s="283" t="s">
        <v>4192</v>
      </c>
      <c r="B78" s="278" t="s">
        <v>3279</v>
      </c>
      <c r="C78" s="279" t="s">
        <v>4233</v>
      </c>
      <c r="D78" s="280" t="str">
        <f t="shared" si="18"/>
        <v>武-101  ゴッドキラー</v>
      </c>
      <c r="E78" s="285" t="s">
        <v>386</v>
      </c>
      <c r="F78" s="294" t="s">
        <v>2220</v>
      </c>
      <c r="G78" s="281" t="s">
        <v>19</v>
      </c>
      <c r="H78" s="281" t="s">
        <v>19</v>
      </c>
      <c r="I78" s="284" t="s">
        <v>3274</v>
      </c>
      <c r="J78" s="278">
        <v>3</v>
      </c>
      <c r="K78" s="282"/>
      <c r="L78" s="279"/>
      <c r="M78" s="51"/>
      <c r="N78" s="282"/>
      <c r="O78" s="289">
        <v>0</v>
      </c>
      <c r="P78" s="290">
        <v>1000</v>
      </c>
      <c r="Q78" s="291">
        <v>777</v>
      </c>
      <c r="R78" s="292">
        <v>444</v>
      </c>
      <c r="S78" s="293">
        <v>0</v>
      </c>
      <c r="T78" s="572">
        <v>12</v>
      </c>
      <c r="U78" s="282">
        <v>12</v>
      </c>
    </row>
    <row r="79" spans="1:21" ht="16.899999999999999" customHeight="1">
      <c r="A79" s="258" t="s">
        <v>4192</v>
      </c>
      <c r="B79" s="252" t="s">
        <v>2788</v>
      </c>
      <c r="C79" s="253" t="s">
        <v>4190</v>
      </c>
      <c r="D79" s="254" t="str">
        <f t="shared" si="18"/>
        <v>武-100  勇者のつるぎ・改</v>
      </c>
      <c r="E79" s="259" t="s">
        <v>386</v>
      </c>
      <c r="F79" s="267" t="s">
        <v>2223</v>
      </c>
      <c r="G79" s="255" t="s">
        <v>19</v>
      </c>
      <c r="H79" s="500" t="s">
        <v>88</v>
      </c>
      <c r="I79" s="258"/>
      <c r="J79" s="258"/>
      <c r="K79" s="266" t="s">
        <v>37</v>
      </c>
      <c r="L79" s="253" t="s">
        <v>102</v>
      </c>
      <c r="M79" s="51" t="s">
        <v>4198</v>
      </c>
      <c r="N79" s="253" t="s">
        <v>95</v>
      </c>
      <c r="O79" s="264">
        <v>0</v>
      </c>
      <c r="P79" s="260">
        <v>1230</v>
      </c>
      <c r="Q79" s="261">
        <v>980</v>
      </c>
      <c r="R79" s="262">
        <v>120</v>
      </c>
      <c r="S79" s="263">
        <v>120</v>
      </c>
      <c r="T79" s="302" t="s">
        <v>4004</v>
      </c>
      <c r="U79" s="287">
        <v>20</v>
      </c>
    </row>
    <row r="80" spans="1:21" ht="16.899999999999999" customHeight="1">
      <c r="A80" s="258" t="s">
        <v>4192</v>
      </c>
      <c r="B80" s="252" t="s">
        <v>2789</v>
      </c>
      <c r="C80" s="256" t="s">
        <v>4191</v>
      </c>
      <c r="D80" s="254" t="str">
        <f t="shared" ref="D80" si="19">B80&amp;" "&amp;" "&amp;C80</f>
        <v>武-099  ゴメちゃんソード</v>
      </c>
      <c r="E80" s="259" t="s">
        <v>386</v>
      </c>
      <c r="F80" s="267" t="s">
        <v>2223</v>
      </c>
      <c r="G80" s="255" t="s">
        <v>19</v>
      </c>
      <c r="H80" s="255" t="s">
        <v>19</v>
      </c>
      <c r="I80" s="258"/>
      <c r="J80" s="258"/>
      <c r="K80" s="265" t="s">
        <v>21</v>
      </c>
      <c r="L80" s="253" t="s">
        <v>105</v>
      </c>
      <c r="M80" s="51" t="s">
        <v>4196</v>
      </c>
      <c r="N80" s="253" t="s">
        <v>84</v>
      </c>
      <c r="O80" s="264">
        <v>0</v>
      </c>
      <c r="P80" s="260">
        <v>1020</v>
      </c>
      <c r="Q80" s="261">
        <v>1020</v>
      </c>
      <c r="R80" s="262">
        <v>190</v>
      </c>
      <c r="S80" s="263">
        <v>190</v>
      </c>
      <c r="T80" s="302" t="s">
        <v>4004</v>
      </c>
      <c r="U80" s="287">
        <v>3</v>
      </c>
    </row>
    <row r="81" spans="1:21" ht="16.899999999999999" customHeight="1">
      <c r="A81" s="258" t="s">
        <v>4192</v>
      </c>
      <c r="B81" s="252" t="s">
        <v>2790</v>
      </c>
      <c r="C81" s="253" t="s">
        <v>4189</v>
      </c>
      <c r="D81" s="254" t="str">
        <f t="shared" ref="D81" si="20">B81&amp;" "&amp;" "&amp;C81</f>
        <v>武-098  銀のダイの剣</v>
      </c>
      <c r="E81" s="259" t="s">
        <v>386</v>
      </c>
      <c r="F81" s="267" t="s">
        <v>2223</v>
      </c>
      <c r="G81" s="255" t="s">
        <v>19</v>
      </c>
      <c r="H81" s="255" t="s">
        <v>19</v>
      </c>
      <c r="I81" s="258"/>
      <c r="J81" s="258"/>
      <c r="K81" s="311" t="s">
        <v>37</v>
      </c>
      <c r="L81" s="300" t="s">
        <v>98</v>
      </c>
      <c r="M81" s="39" t="s">
        <v>4240</v>
      </c>
      <c r="N81" s="298" t="s">
        <v>95</v>
      </c>
      <c r="O81" s="305">
        <v>0</v>
      </c>
      <c r="P81" s="306">
        <v>840</v>
      </c>
      <c r="Q81" s="307">
        <v>750</v>
      </c>
      <c r="R81" s="308">
        <v>250</v>
      </c>
      <c r="S81" s="309">
        <v>250</v>
      </c>
      <c r="T81" s="302" t="s">
        <v>4004</v>
      </c>
      <c r="U81" s="287">
        <v>1</v>
      </c>
    </row>
    <row r="82" spans="1:21" ht="16.899999999999999" customHeight="1">
      <c r="A82" s="135" t="s">
        <v>3270</v>
      </c>
      <c r="B82" s="131" t="s">
        <v>2791</v>
      </c>
      <c r="C82" s="133" t="s">
        <v>3271</v>
      </c>
      <c r="D82" s="136" t="str">
        <f t="shared" ref="D82" si="21">B82&amp;" "&amp;" "&amp;C82</f>
        <v>武-097  マトリフの杖</v>
      </c>
      <c r="E82" s="169" t="s">
        <v>386</v>
      </c>
      <c r="F82" s="137" t="s">
        <v>2227</v>
      </c>
      <c r="G82" s="134" t="s">
        <v>40</v>
      </c>
      <c r="H82" s="134" t="s">
        <v>40</v>
      </c>
      <c r="I82" s="135"/>
      <c r="J82" s="135"/>
      <c r="K82" s="8" t="s">
        <v>99</v>
      </c>
      <c r="L82" s="132" t="s">
        <v>105</v>
      </c>
      <c r="M82" s="51" t="s">
        <v>3838</v>
      </c>
      <c r="N82" s="132" t="s">
        <v>95</v>
      </c>
      <c r="O82" s="144">
        <v>0</v>
      </c>
      <c r="P82" s="139">
        <v>960</v>
      </c>
      <c r="Q82" s="140">
        <v>1250</v>
      </c>
      <c r="R82" s="141">
        <v>120</v>
      </c>
      <c r="S82" s="142">
        <v>120</v>
      </c>
      <c r="T82" s="235" t="s">
        <v>4004</v>
      </c>
      <c r="U82" s="133">
        <v>14</v>
      </c>
    </row>
    <row r="83" spans="1:21" ht="16.899999999999999" customHeight="1">
      <c r="A83" s="121" t="s">
        <v>451</v>
      </c>
      <c r="B83" s="88" t="s">
        <v>2792</v>
      </c>
      <c r="C83" s="63" t="s">
        <v>2213</v>
      </c>
      <c r="D83" s="4" t="str">
        <f>B83&amp;" "&amp;" "&amp;C83</f>
        <v>武-096  ドラゴンクロー</v>
      </c>
      <c r="E83" s="169" t="s">
        <v>386</v>
      </c>
      <c r="F83" s="86" t="s">
        <v>2220</v>
      </c>
      <c r="G83" s="77" t="s">
        <v>19</v>
      </c>
      <c r="H83" s="77" t="s">
        <v>19</v>
      </c>
      <c r="I83" s="81" t="s">
        <v>3274</v>
      </c>
      <c r="J83" s="72">
        <v>4</v>
      </c>
      <c r="K83" s="75"/>
      <c r="L83" s="63"/>
      <c r="M83" s="51"/>
      <c r="N83" s="73"/>
      <c r="O83" s="97">
        <v>136</v>
      </c>
      <c r="P83" s="98">
        <v>983</v>
      </c>
      <c r="Q83" s="99">
        <v>796</v>
      </c>
      <c r="R83" s="100">
        <v>418</v>
      </c>
      <c r="S83" s="101">
        <v>0</v>
      </c>
      <c r="T83" s="572">
        <v>17</v>
      </c>
      <c r="U83" s="64">
        <v>4</v>
      </c>
    </row>
    <row r="84" spans="1:21" ht="16.899999999999999" customHeight="1">
      <c r="A84" s="121" t="s">
        <v>451</v>
      </c>
      <c r="B84" s="88" t="s">
        <v>2793</v>
      </c>
      <c r="C84" s="63" t="s">
        <v>2214</v>
      </c>
      <c r="D84" s="4" t="str">
        <f t="shared" ref="D84:D147" si="22">B84&amp;" "&amp;" "&amp;C84</f>
        <v>武-095  らいじんのやり</v>
      </c>
      <c r="E84" s="169" t="s">
        <v>386</v>
      </c>
      <c r="F84" s="70" t="s">
        <v>2221</v>
      </c>
      <c r="G84" s="77" t="s">
        <v>19</v>
      </c>
      <c r="H84" s="77" t="s">
        <v>19</v>
      </c>
      <c r="I84" s="84" t="s">
        <v>82</v>
      </c>
      <c r="J84" s="72">
        <v>3</v>
      </c>
      <c r="K84" s="133"/>
      <c r="L84" s="64"/>
      <c r="M84" s="51"/>
      <c r="N84" s="75"/>
      <c r="O84" s="97">
        <v>0</v>
      </c>
      <c r="P84" s="98">
        <v>1030</v>
      </c>
      <c r="Q84" s="99">
        <v>983</v>
      </c>
      <c r="R84" s="100">
        <v>184</v>
      </c>
      <c r="S84" s="101">
        <v>136</v>
      </c>
      <c r="T84" s="572">
        <v>17</v>
      </c>
      <c r="U84" s="64">
        <v>3</v>
      </c>
    </row>
    <row r="85" spans="1:21" ht="16.899999999999999" customHeight="1">
      <c r="A85" s="121" t="s">
        <v>451</v>
      </c>
      <c r="B85" s="119" t="s">
        <v>2794</v>
      </c>
      <c r="C85" s="63" t="s">
        <v>2215</v>
      </c>
      <c r="D85" s="4" t="str">
        <f t="shared" si="22"/>
        <v>武-094  時空のツメ</v>
      </c>
      <c r="E85" s="169" t="s">
        <v>386</v>
      </c>
      <c r="F85" s="86" t="s">
        <v>2220</v>
      </c>
      <c r="G85" s="77" t="s">
        <v>19</v>
      </c>
      <c r="H85" s="77" t="s">
        <v>19</v>
      </c>
      <c r="I85" s="80"/>
      <c r="J85" s="80"/>
      <c r="K85" s="7" t="s">
        <v>2531</v>
      </c>
      <c r="L85" s="64" t="s">
        <v>2532</v>
      </c>
      <c r="M85" s="51" t="s">
        <v>2540</v>
      </c>
      <c r="N85" s="102" t="s">
        <v>2522</v>
      </c>
      <c r="O85" s="97">
        <v>0</v>
      </c>
      <c r="P85" s="98">
        <v>1080</v>
      </c>
      <c r="Q85" s="99">
        <v>960</v>
      </c>
      <c r="R85" s="100">
        <v>360</v>
      </c>
      <c r="S85" s="101">
        <v>0</v>
      </c>
      <c r="T85" s="235" t="s">
        <v>4004</v>
      </c>
      <c r="U85" s="200">
        <v>20</v>
      </c>
    </row>
    <row r="86" spans="1:21" ht="16.899999999999999" customHeight="1">
      <c r="A86" s="121" t="s">
        <v>451</v>
      </c>
      <c r="B86" s="119" t="s">
        <v>2795</v>
      </c>
      <c r="C86" s="63" t="s">
        <v>2216</v>
      </c>
      <c r="D86" s="4" t="str">
        <f t="shared" si="22"/>
        <v>武-093  金のダイの剣</v>
      </c>
      <c r="E86" s="169" t="s">
        <v>386</v>
      </c>
      <c r="F86" s="85" t="s">
        <v>2223</v>
      </c>
      <c r="G86" s="77" t="s">
        <v>19</v>
      </c>
      <c r="H86" s="77" t="s">
        <v>19</v>
      </c>
      <c r="I86" s="80"/>
      <c r="J86" s="80"/>
      <c r="K86" s="65" t="s">
        <v>2525</v>
      </c>
      <c r="L86" s="63" t="s">
        <v>2524</v>
      </c>
      <c r="M86" s="51" t="s">
        <v>2550</v>
      </c>
      <c r="N86" s="102" t="s">
        <v>2522</v>
      </c>
      <c r="O86" s="97">
        <v>0</v>
      </c>
      <c r="P86" s="98">
        <v>950</v>
      </c>
      <c r="Q86" s="99">
        <v>650</v>
      </c>
      <c r="R86" s="100">
        <v>250</v>
      </c>
      <c r="S86" s="101">
        <v>250</v>
      </c>
      <c r="T86" s="235" t="s">
        <v>4004</v>
      </c>
      <c r="U86" s="201">
        <v>1</v>
      </c>
    </row>
    <row r="87" spans="1:21" ht="16.899999999999999" customHeight="1">
      <c r="A87" s="121" t="s">
        <v>455</v>
      </c>
      <c r="B87" s="119" t="s">
        <v>2796</v>
      </c>
      <c r="C87" s="63" t="s">
        <v>2217</v>
      </c>
      <c r="D87" s="4" t="str">
        <f t="shared" si="22"/>
        <v>武-092  王家のレイピア</v>
      </c>
      <c r="E87" s="169" t="s">
        <v>386</v>
      </c>
      <c r="F87" s="85" t="s">
        <v>2223</v>
      </c>
      <c r="G87" s="69" t="s">
        <v>19</v>
      </c>
      <c r="H87" s="74" t="s">
        <v>40</v>
      </c>
      <c r="I87" s="80"/>
      <c r="J87" s="80"/>
      <c r="K87" s="65" t="s">
        <v>2525</v>
      </c>
      <c r="L87" s="63" t="s">
        <v>2526</v>
      </c>
      <c r="M87" s="51" t="s">
        <v>2551</v>
      </c>
      <c r="N87" s="102" t="s">
        <v>2522</v>
      </c>
      <c r="O87" s="97">
        <v>0</v>
      </c>
      <c r="P87" s="98">
        <v>1060</v>
      </c>
      <c r="Q87" s="99">
        <v>910</v>
      </c>
      <c r="R87" s="100">
        <v>190</v>
      </c>
      <c r="S87" s="101">
        <v>240</v>
      </c>
      <c r="T87" s="523" t="s">
        <v>4004</v>
      </c>
      <c r="U87" s="64">
        <v>10</v>
      </c>
    </row>
    <row r="88" spans="1:21" ht="16.899999999999999" customHeight="1">
      <c r="A88" s="121" t="s">
        <v>455</v>
      </c>
      <c r="B88" s="119" t="s">
        <v>2797</v>
      </c>
      <c r="C88" s="64" t="s">
        <v>2224</v>
      </c>
      <c r="D88" s="4" t="str">
        <f t="shared" si="22"/>
        <v>武-091  キルバーンの剣</v>
      </c>
      <c r="E88" s="169" t="s">
        <v>386</v>
      </c>
      <c r="F88" s="85" t="s">
        <v>2223</v>
      </c>
      <c r="G88" s="69" t="s">
        <v>19</v>
      </c>
      <c r="H88" s="69" t="s">
        <v>19</v>
      </c>
      <c r="I88" s="82" t="s">
        <v>91</v>
      </c>
      <c r="J88" s="80">
        <v>2</v>
      </c>
      <c r="K88" s="75"/>
      <c r="L88" s="63"/>
      <c r="M88" s="51"/>
      <c r="N88" s="73"/>
      <c r="O88" s="97">
        <v>0</v>
      </c>
      <c r="P88" s="98">
        <v>970</v>
      </c>
      <c r="Q88" s="99">
        <v>930</v>
      </c>
      <c r="R88" s="100">
        <v>360</v>
      </c>
      <c r="S88" s="101">
        <v>120</v>
      </c>
      <c r="T88" s="235" t="s">
        <v>4004</v>
      </c>
      <c r="U88" s="64">
        <v>15</v>
      </c>
    </row>
    <row r="89" spans="1:21" ht="16.899999999999999" customHeight="1">
      <c r="A89" s="121" t="s">
        <v>455</v>
      </c>
      <c r="B89" s="119" t="s">
        <v>2798</v>
      </c>
      <c r="C89" s="64" t="s">
        <v>2225</v>
      </c>
      <c r="D89" s="4" t="str">
        <f t="shared" si="22"/>
        <v>武-090  光魔の杖</v>
      </c>
      <c r="E89" s="169" t="s">
        <v>386</v>
      </c>
      <c r="F89" s="87" t="s">
        <v>2227</v>
      </c>
      <c r="G89" s="78" t="s">
        <v>88</v>
      </c>
      <c r="H89" s="78" t="s">
        <v>88</v>
      </c>
      <c r="I89" s="80"/>
      <c r="J89" s="80"/>
      <c r="K89" s="7" t="s">
        <v>2531</v>
      </c>
      <c r="L89" s="63" t="s">
        <v>2533</v>
      </c>
      <c r="M89" s="51" t="s">
        <v>2596</v>
      </c>
      <c r="N89" s="103" t="s">
        <v>492</v>
      </c>
      <c r="O89" s="97">
        <v>0</v>
      </c>
      <c r="P89" s="98">
        <v>1030</v>
      </c>
      <c r="Q89" s="99">
        <v>1080</v>
      </c>
      <c r="R89" s="100">
        <v>140</v>
      </c>
      <c r="S89" s="101">
        <v>140</v>
      </c>
      <c r="T89" s="235" t="s">
        <v>4004</v>
      </c>
      <c r="U89" s="374">
        <v>20</v>
      </c>
    </row>
    <row r="90" spans="1:21" ht="16.899999999999999" customHeight="1">
      <c r="A90" s="121" t="s">
        <v>455</v>
      </c>
      <c r="B90" s="119" t="s">
        <v>2799</v>
      </c>
      <c r="C90" s="64" t="s">
        <v>2228</v>
      </c>
      <c r="D90" s="4" t="str">
        <f t="shared" si="22"/>
        <v>武-089  メタルキングのやり</v>
      </c>
      <c r="E90" s="169" t="s">
        <v>386</v>
      </c>
      <c r="F90" s="70" t="s">
        <v>2221</v>
      </c>
      <c r="G90" s="69" t="s">
        <v>19</v>
      </c>
      <c r="H90" s="69" t="s">
        <v>19</v>
      </c>
      <c r="I90" s="80"/>
      <c r="J90" s="80"/>
      <c r="K90" s="65" t="s">
        <v>2525</v>
      </c>
      <c r="L90" s="63" t="s">
        <v>2527</v>
      </c>
      <c r="M90" s="51" t="s">
        <v>3839</v>
      </c>
      <c r="N90" s="102" t="s">
        <v>83</v>
      </c>
      <c r="O90" s="97">
        <v>0</v>
      </c>
      <c r="P90" s="98">
        <v>1080</v>
      </c>
      <c r="Q90" s="99">
        <v>890</v>
      </c>
      <c r="R90" s="100">
        <v>430</v>
      </c>
      <c r="S90" s="101">
        <v>0</v>
      </c>
      <c r="T90" s="235" t="s">
        <v>4004</v>
      </c>
      <c r="U90" s="200">
        <v>20</v>
      </c>
    </row>
    <row r="91" spans="1:21" ht="16.899999999999999" customHeight="1">
      <c r="A91" s="121" t="s">
        <v>455</v>
      </c>
      <c r="B91" s="119" t="s">
        <v>2800</v>
      </c>
      <c r="C91" s="63" t="s">
        <v>2229</v>
      </c>
      <c r="D91" s="4" t="str">
        <f t="shared" si="22"/>
        <v>武-088  メタルキングの剣</v>
      </c>
      <c r="E91" s="169" t="s">
        <v>386</v>
      </c>
      <c r="F91" s="85" t="s">
        <v>2223</v>
      </c>
      <c r="G91" s="69" t="s">
        <v>19</v>
      </c>
      <c r="H91" s="69" t="s">
        <v>19</v>
      </c>
      <c r="I91" s="80"/>
      <c r="J91" s="80"/>
      <c r="K91" s="106" t="s">
        <v>2525</v>
      </c>
      <c r="L91" s="64" t="s">
        <v>2528</v>
      </c>
      <c r="M91" s="51" t="s">
        <v>2552</v>
      </c>
      <c r="N91" s="73" t="s">
        <v>83</v>
      </c>
      <c r="O91" s="97">
        <v>0</v>
      </c>
      <c r="P91" s="98">
        <v>1160</v>
      </c>
      <c r="Q91" s="99">
        <v>920</v>
      </c>
      <c r="R91" s="100">
        <v>310</v>
      </c>
      <c r="S91" s="101">
        <v>0</v>
      </c>
      <c r="T91" s="235" t="s">
        <v>4004</v>
      </c>
      <c r="U91" s="200">
        <v>20</v>
      </c>
    </row>
    <row r="92" spans="1:21" ht="16.899999999999999" customHeight="1">
      <c r="A92" s="121" t="s">
        <v>455</v>
      </c>
      <c r="B92" s="119" t="s">
        <v>2801</v>
      </c>
      <c r="C92" s="63" t="s">
        <v>2230</v>
      </c>
      <c r="D92" s="4" t="str">
        <f t="shared" si="22"/>
        <v>武-087  ゴメちゃんアックス</v>
      </c>
      <c r="E92" s="169" t="s">
        <v>386</v>
      </c>
      <c r="F92" s="71" t="s">
        <v>2232</v>
      </c>
      <c r="G92" s="69" t="s">
        <v>19</v>
      </c>
      <c r="H92" s="69" t="s">
        <v>19</v>
      </c>
      <c r="I92" s="80"/>
      <c r="J92" s="80"/>
      <c r="K92" s="106" t="s">
        <v>2525</v>
      </c>
      <c r="L92" s="63" t="s">
        <v>2529</v>
      </c>
      <c r="M92" s="51" t="s">
        <v>3840</v>
      </c>
      <c r="N92" s="102" t="s">
        <v>84</v>
      </c>
      <c r="O92" s="97">
        <v>0</v>
      </c>
      <c r="P92" s="98">
        <v>1000</v>
      </c>
      <c r="Q92" s="99">
        <v>900</v>
      </c>
      <c r="R92" s="100">
        <v>240</v>
      </c>
      <c r="S92" s="101">
        <v>240</v>
      </c>
      <c r="T92" s="235" t="s">
        <v>4004</v>
      </c>
      <c r="U92" s="201">
        <v>3</v>
      </c>
    </row>
    <row r="93" spans="1:21" ht="16.899999999999999" customHeight="1">
      <c r="A93" s="121" t="s">
        <v>455</v>
      </c>
      <c r="B93" s="119" t="s">
        <v>2802</v>
      </c>
      <c r="C93" s="63" t="s">
        <v>2231</v>
      </c>
      <c r="D93" s="4" t="str">
        <f t="shared" si="22"/>
        <v>武-086  ゴメちゃんクロウ</v>
      </c>
      <c r="E93" s="169" t="s">
        <v>386</v>
      </c>
      <c r="F93" s="138" t="s">
        <v>2220</v>
      </c>
      <c r="G93" s="77" t="s">
        <v>19</v>
      </c>
      <c r="H93" s="77" t="s">
        <v>19</v>
      </c>
      <c r="I93" s="80"/>
      <c r="J93" s="80"/>
      <c r="K93" s="11" t="s">
        <v>2530</v>
      </c>
      <c r="L93" s="64" t="s">
        <v>2530</v>
      </c>
      <c r="M93" s="51" t="s">
        <v>3841</v>
      </c>
      <c r="N93" s="102" t="s">
        <v>2522</v>
      </c>
      <c r="O93" s="97">
        <v>0</v>
      </c>
      <c r="P93" s="98">
        <v>1000</v>
      </c>
      <c r="Q93" s="99">
        <v>780</v>
      </c>
      <c r="R93" s="100">
        <v>360</v>
      </c>
      <c r="S93" s="101">
        <v>240</v>
      </c>
      <c r="T93" s="235" t="s">
        <v>4004</v>
      </c>
      <c r="U93" s="201">
        <v>3</v>
      </c>
    </row>
    <row r="94" spans="1:21" ht="16.899999999999999" customHeight="1">
      <c r="A94" s="121" t="s">
        <v>455</v>
      </c>
      <c r="B94" s="119" t="s">
        <v>2803</v>
      </c>
      <c r="C94" s="63" t="s">
        <v>2233</v>
      </c>
      <c r="D94" s="4" t="str">
        <f t="shared" si="22"/>
        <v>武-085  新生・ダイの剣</v>
      </c>
      <c r="E94" s="169" t="s">
        <v>386</v>
      </c>
      <c r="F94" s="85" t="s">
        <v>2223</v>
      </c>
      <c r="G94" s="77" t="s">
        <v>19</v>
      </c>
      <c r="H94" s="77" t="s">
        <v>19</v>
      </c>
      <c r="I94" s="79" t="s">
        <v>90</v>
      </c>
      <c r="J94" s="80" t="s">
        <v>2317</v>
      </c>
      <c r="K94" s="75"/>
      <c r="L94" s="64"/>
      <c r="M94" s="51"/>
      <c r="N94" s="75"/>
      <c r="O94" s="97">
        <v>0</v>
      </c>
      <c r="P94" s="98">
        <v>1150</v>
      </c>
      <c r="Q94" s="99">
        <v>1010</v>
      </c>
      <c r="R94" s="100">
        <v>120</v>
      </c>
      <c r="S94" s="101">
        <v>0</v>
      </c>
      <c r="T94" s="235" t="s">
        <v>4004</v>
      </c>
      <c r="U94" s="200">
        <v>20</v>
      </c>
    </row>
    <row r="95" spans="1:21" ht="16.899999999999999" customHeight="1">
      <c r="A95" s="121" t="s">
        <v>455</v>
      </c>
      <c r="B95" s="119" t="s">
        <v>2804</v>
      </c>
      <c r="C95" s="64" t="s">
        <v>2234</v>
      </c>
      <c r="D95" s="4" t="str">
        <f t="shared" si="22"/>
        <v>武-084  ときのおうしゃく</v>
      </c>
      <c r="E95" s="169" t="s">
        <v>386</v>
      </c>
      <c r="F95" s="87" t="s">
        <v>2227</v>
      </c>
      <c r="G95" s="67" t="s">
        <v>40</v>
      </c>
      <c r="H95" s="83" t="s">
        <v>80</v>
      </c>
      <c r="I95" s="80"/>
      <c r="J95" s="80"/>
      <c r="K95" s="11" t="s">
        <v>2530</v>
      </c>
      <c r="L95" s="103" t="s">
        <v>2530</v>
      </c>
      <c r="M95" s="51" t="s">
        <v>2539</v>
      </c>
      <c r="N95" s="102" t="s">
        <v>2522</v>
      </c>
      <c r="O95" s="97">
        <v>0</v>
      </c>
      <c r="P95" s="98">
        <v>940</v>
      </c>
      <c r="Q95" s="99">
        <v>980</v>
      </c>
      <c r="R95" s="100">
        <v>190</v>
      </c>
      <c r="S95" s="101">
        <v>290</v>
      </c>
      <c r="T95" s="235" t="s">
        <v>4004</v>
      </c>
      <c r="U95" s="64">
        <v>16</v>
      </c>
    </row>
    <row r="96" spans="1:21" ht="16.899999999999999" customHeight="1">
      <c r="A96" s="121" t="s">
        <v>1254</v>
      </c>
      <c r="B96" s="119" t="s">
        <v>2805</v>
      </c>
      <c r="C96" s="64" t="s">
        <v>2235</v>
      </c>
      <c r="D96" s="4" t="str">
        <f t="shared" si="22"/>
        <v>武-083  オチュアーノの剣</v>
      </c>
      <c r="E96" s="169" t="s">
        <v>386</v>
      </c>
      <c r="F96" s="85" t="s">
        <v>2223</v>
      </c>
      <c r="G96" s="77" t="s">
        <v>19</v>
      </c>
      <c r="H96" s="77" t="s">
        <v>19</v>
      </c>
      <c r="I96" s="80"/>
      <c r="J96" s="80"/>
      <c r="K96" s="7" t="s">
        <v>2531</v>
      </c>
      <c r="L96" s="63" t="s">
        <v>2524</v>
      </c>
      <c r="M96" s="51" t="s">
        <v>2553</v>
      </c>
      <c r="N96" s="102" t="s">
        <v>2522</v>
      </c>
      <c r="O96" s="97">
        <v>0</v>
      </c>
      <c r="P96" s="98">
        <v>1060</v>
      </c>
      <c r="Q96" s="99">
        <v>920</v>
      </c>
      <c r="R96" s="100">
        <v>190</v>
      </c>
      <c r="S96" s="101">
        <v>190</v>
      </c>
      <c r="T96" s="523" t="s">
        <v>4004</v>
      </c>
      <c r="U96" s="64">
        <v>5</v>
      </c>
    </row>
    <row r="97" spans="1:21" ht="16.899999999999999" customHeight="1">
      <c r="A97" s="121" t="s">
        <v>1254</v>
      </c>
      <c r="B97" s="119" t="s">
        <v>2806</v>
      </c>
      <c r="C97" s="64" t="s">
        <v>2236</v>
      </c>
      <c r="D97" s="4" t="str">
        <f t="shared" si="22"/>
        <v>武-082  ブラックロッド</v>
      </c>
      <c r="E97" s="169" t="s">
        <v>386</v>
      </c>
      <c r="F97" s="87" t="s">
        <v>2227</v>
      </c>
      <c r="G97" s="78" t="s">
        <v>88</v>
      </c>
      <c r="H97" s="74" t="s">
        <v>40</v>
      </c>
      <c r="I97" s="80"/>
      <c r="J97" s="80"/>
      <c r="K97" s="106" t="s">
        <v>2525</v>
      </c>
      <c r="L97" s="102" t="s">
        <v>2527</v>
      </c>
      <c r="M97" s="51" t="s">
        <v>2554</v>
      </c>
      <c r="N97" s="75" t="s">
        <v>83</v>
      </c>
      <c r="O97" s="97">
        <v>0</v>
      </c>
      <c r="P97" s="98">
        <v>940</v>
      </c>
      <c r="Q97" s="99">
        <v>1060</v>
      </c>
      <c r="R97" s="100">
        <v>240</v>
      </c>
      <c r="S97" s="101">
        <v>120</v>
      </c>
      <c r="T97" s="523" t="s">
        <v>4004</v>
      </c>
      <c r="U97" s="64">
        <v>15</v>
      </c>
    </row>
    <row r="98" spans="1:21" ht="16.899999999999999" customHeight="1">
      <c r="A98" s="121" t="s">
        <v>1254</v>
      </c>
      <c r="B98" s="119" t="s">
        <v>2807</v>
      </c>
      <c r="C98" s="63" t="s">
        <v>2237</v>
      </c>
      <c r="D98" s="4" t="str">
        <f t="shared" si="22"/>
        <v>武-081  時空の杖</v>
      </c>
      <c r="E98" s="169" t="s">
        <v>386</v>
      </c>
      <c r="F98" s="87" t="s">
        <v>2227</v>
      </c>
      <c r="G98" s="74" t="s">
        <v>40</v>
      </c>
      <c r="H98" s="74" t="s">
        <v>40</v>
      </c>
      <c r="I98" s="76" t="s">
        <v>93</v>
      </c>
      <c r="J98" s="80">
        <v>2</v>
      </c>
      <c r="K98" s="75"/>
      <c r="L98" s="64"/>
      <c r="M98" s="51"/>
      <c r="N98" s="75"/>
      <c r="O98" s="97">
        <v>0</v>
      </c>
      <c r="P98" s="98">
        <v>970</v>
      </c>
      <c r="Q98" s="99">
        <v>1060</v>
      </c>
      <c r="R98" s="100">
        <v>130</v>
      </c>
      <c r="S98" s="101">
        <v>130</v>
      </c>
      <c r="T98" s="235" t="s">
        <v>4004</v>
      </c>
      <c r="U98" s="64">
        <v>5</v>
      </c>
    </row>
    <row r="99" spans="1:21" ht="16.899999999999999" customHeight="1">
      <c r="A99" s="121" t="s">
        <v>1254</v>
      </c>
      <c r="B99" s="119" t="s">
        <v>2808</v>
      </c>
      <c r="C99" s="63" t="s">
        <v>2238</v>
      </c>
      <c r="D99" s="4" t="str">
        <f t="shared" si="22"/>
        <v>武-080  きせきのつるぎ</v>
      </c>
      <c r="E99" s="169" t="s">
        <v>386</v>
      </c>
      <c r="F99" s="85" t="s">
        <v>2223</v>
      </c>
      <c r="G99" s="77" t="s">
        <v>19</v>
      </c>
      <c r="H99" s="77" t="s">
        <v>19</v>
      </c>
      <c r="I99" s="80"/>
      <c r="J99" s="80"/>
      <c r="K99" s="11" t="s">
        <v>2530</v>
      </c>
      <c r="L99" s="103" t="s">
        <v>2530</v>
      </c>
      <c r="M99" s="51" t="s">
        <v>2541</v>
      </c>
      <c r="N99" s="75" t="s">
        <v>492</v>
      </c>
      <c r="O99" s="97">
        <v>350</v>
      </c>
      <c r="P99" s="98">
        <v>930</v>
      </c>
      <c r="Q99" s="99">
        <v>880</v>
      </c>
      <c r="R99" s="100">
        <v>170</v>
      </c>
      <c r="S99" s="101">
        <v>0</v>
      </c>
      <c r="T99" s="235" t="s">
        <v>4004</v>
      </c>
      <c r="U99" s="64">
        <v>13</v>
      </c>
    </row>
    <row r="100" spans="1:21" ht="16.899999999999999" customHeight="1">
      <c r="A100" s="121" t="s">
        <v>1254</v>
      </c>
      <c r="B100" s="119" t="s">
        <v>2809</v>
      </c>
      <c r="C100" s="63" t="s">
        <v>2239</v>
      </c>
      <c r="D100" s="4" t="str">
        <f t="shared" si="22"/>
        <v>武-079  まじんのオノ</v>
      </c>
      <c r="E100" s="169" t="s">
        <v>386</v>
      </c>
      <c r="F100" s="71" t="s">
        <v>2232</v>
      </c>
      <c r="G100" s="77" t="s">
        <v>19</v>
      </c>
      <c r="H100" s="77" t="s">
        <v>19</v>
      </c>
      <c r="I100" s="80"/>
      <c r="J100" s="80"/>
      <c r="K100" s="7" t="s">
        <v>2531</v>
      </c>
      <c r="L100" s="64" t="s">
        <v>2535</v>
      </c>
      <c r="M100" s="51" t="s">
        <v>4862</v>
      </c>
      <c r="N100" s="102" t="s">
        <v>2522</v>
      </c>
      <c r="O100" s="97">
        <v>0</v>
      </c>
      <c r="P100" s="98">
        <v>1130</v>
      </c>
      <c r="Q100" s="99">
        <v>990</v>
      </c>
      <c r="R100" s="100">
        <v>0</v>
      </c>
      <c r="S100" s="101">
        <v>240</v>
      </c>
      <c r="T100" s="235" t="s">
        <v>4004</v>
      </c>
      <c r="U100" s="64">
        <v>15</v>
      </c>
    </row>
    <row r="101" spans="1:21" ht="16.899999999999999" customHeight="1">
      <c r="A101" s="121" t="s">
        <v>1254</v>
      </c>
      <c r="B101" s="119" t="s">
        <v>2810</v>
      </c>
      <c r="C101" s="63" t="s">
        <v>2240</v>
      </c>
      <c r="D101" s="4" t="str">
        <f t="shared" si="22"/>
        <v>武-078  疾風の槍</v>
      </c>
      <c r="E101" s="169" t="s">
        <v>386</v>
      </c>
      <c r="F101" s="70" t="s">
        <v>2221</v>
      </c>
      <c r="G101" s="69" t="s">
        <v>19</v>
      </c>
      <c r="H101" s="69" t="s">
        <v>19</v>
      </c>
      <c r="I101" s="84" t="s">
        <v>82</v>
      </c>
      <c r="J101" s="80">
        <v>1</v>
      </c>
      <c r="K101" s="75"/>
      <c r="L101" s="63"/>
      <c r="M101" s="51"/>
      <c r="N101" s="73"/>
      <c r="O101" s="97">
        <v>130</v>
      </c>
      <c r="P101" s="98">
        <v>1060</v>
      </c>
      <c r="Q101" s="99">
        <v>880</v>
      </c>
      <c r="R101" s="100">
        <v>230</v>
      </c>
      <c r="S101" s="101">
        <v>0</v>
      </c>
      <c r="T101" s="235" t="s">
        <v>4004</v>
      </c>
      <c r="U101" s="64">
        <v>10</v>
      </c>
    </row>
    <row r="102" spans="1:21" ht="16.899999999999999" customHeight="1">
      <c r="A102" s="121" t="s">
        <v>1254</v>
      </c>
      <c r="B102" s="119" t="s">
        <v>2811</v>
      </c>
      <c r="C102" s="66" t="s">
        <v>2316</v>
      </c>
      <c r="D102" s="4" t="str">
        <f t="shared" si="22"/>
        <v>武-077  生命の剣</v>
      </c>
      <c r="E102" s="169" t="s">
        <v>386</v>
      </c>
      <c r="F102" s="85" t="s">
        <v>2223</v>
      </c>
      <c r="G102" s="69" t="s">
        <v>19</v>
      </c>
      <c r="H102" s="69" t="s">
        <v>19</v>
      </c>
      <c r="I102" s="79" t="s">
        <v>90</v>
      </c>
      <c r="J102" s="72">
        <v>3</v>
      </c>
      <c r="K102" s="75"/>
      <c r="L102" s="66"/>
      <c r="M102" s="51"/>
      <c r="N102" s="66"/>
      <c r="O102" s="97">
        <v>240</v>
      </c>
      <c r="P102" s="98">
        <v>1060</v>
      </c>
      <c r="Q102" s="99">
        <v>940</v>
      </c>
      <c r="R102" s="100">
        <v>120</v>
      </c>
      <c r="S102" s="101">
        <v>0</v>
      </c>
      <c r="T102" s="235" t="s">
        <v>4004</v>
      </c>
      <c r="U102" s="68">
        <v>14</v>
      </c>
    </row>
    <row r="103" spans="1:21" ht="16.899999999999999" customHeight="1">
      <c r="A103" s="121" t="s">
        <v>1253</v>
      </c>
      <c r="B103" s="119" t="s">
        <v>2812</v>
      </c>
      <c r="C103" s="64" t="s">
        <v>2241</v>
      </c>
      <c r="D103" s="4" t="str">
        <f t="shared" si="22"/>
        <v>武-076  竜神王のツメ</v>
      </c>
      <c r="E103" s="169" t="s">
        <v>386</v>
      </c>
      <c r="F103" s="86" t="s">
        <v>2220</v>
      </c>
      <c r="G103" s="69" t="s">
        <v>19</v>
      </c>
      <c r="H103" s="69" t="s">
        <v>19</v>
      </c>
      <c r="I103" s="80"/>
      <c r="J103" s="80"/>
      <c r="K103" s="7" t="s">
        <v>2531</v>
      </c>
      <c r="L103" s="102" t="s">
        <v>2524</v>
      </c>
      <c r="M103" s="51" t="s">
        <v>3842</v>
      </c>
      <c r="N103" s="102" t="s">
        <v>2522</v>
      </c>
      <c r="O103" s="97">
        <v>0</v>
      </c>
      <c r="P103" s="98">
        <v>1050</v>
      </c>
      <c r="Q103" s="99">
        <v>670</v>
      </c>
      <c r="R103" s="100">
        <v>580</v>
      </c>
      <c r="S103" s="101">
        <v>0</v>
      </c>
      <c r="T103" s="235" t="s">
        <v>4004</v>
      </c>
      <c r="U103" s="64">
        <v>10</v>
      </c>
    </row>
    <row r="104" spans="1:21" ht="16.899999999999999" customHeight="1">
      <c r="A104" s="121" t="s">
        <v>1253</v>
      </c>
      <c r="B104" s="119" t="s">
        <v>2813</v>
      </c>
      <c r="C104" s="64" t="s">
        <v>2242</v>
      </c>
      <c r="D104" s="4" t="str">
        <f t="shared" si="22"/>
        <v>武-075  らせつのまそう</v>
      </c>
      <c r="E104" s="169" t="s">
        <v>386</v>
      </c>
      <c r="F104" s="70" t="s">
        <v>2221</v>
      </c>
      <c r="G104" s="77" t="s">
        <v>19</v>
      </c>
      <c r="H104" s="77" t="s">
        <v>19</v>
      </c>
      <c r="I104" s="105" t="s">
        <v>82</v>
      </c>
      <c r="J104" s="104">
        <v>2</v>
      </c>
      <c r="K104" s="103"/>
      <c r="L104" s="63"/>
      <c r="M104" s="51"/>
      <c r="N104" s="64"/>
      <c r="O104" s="97">
        <v>0</v>
      </c>
      <c r="P104" s="98">
        <v>1010</v>
      </c>
      <c r="Q104" s="99">
        <v>820</v>
      </c>
      <c r="R104" s="100">
        <v>460</v>
      </c>
      <c r="S104" s="101">
        <v>0</v>
      </c>
      <c r="T104" s="235" t="s">
        <v>4004</v>
      </c>
      <c r="U104" s="64">
        <v>11</v>
      </c>
    </row>
    <row r="105" spans="1:21" ht="16.899999999999999" customHeight="1">
      <c r="A105" s="121" t="s">
        <v>1253</v>
      </c>
      <c r="B105" s="119" t="s">
        <v>2814</v>
      </c>
      <c r="C105" s="64" t="s">
        <v>2243</v>
      </c>
      <c r="D105" s="4" t="str">
        <f t="shared" si="22"/>
        <v>武-074  アバンの聖剣</v>
      </c>
      <c r="E105" s="169" t="s">
        <v>386</v>
      </c>
      <c r="F105" s="85" t="s">
        <v>2223</v>
      </c>
      <c r="G105" s="77" t="s">
        <v>19</v>
      </c>
      <c r="H105" s="77" t="s">
        <v>19</v>
      </c>
      <c r="I105" s="79" t="s">
        <v>90</v>
      </c>
      <c r="J105" s="80">
        <v>2</v>
      </c>
      <c r="K105" s="75"/>
      <c r="L105" s="63"/>
      <c r="M105" s="51"/>
      <c r="N105" s="64"/>
      <c r="O105" s="97">
        <v>0</v>
      </c>
      <c r="P105" s="98">
        <v>964</v>
      </c>
      <c r="Q105" s="99">
        <v>706</v>
      </c>
      <c r="R105" s="100">
        <v>147</v>
      </c>
      <c r="S105" s="101">
        <v>213</v>
      </c>
      <c r="T105" s="572">
        <v>12</v>
      </c>
      <c r="U105" s="64">
        <v>4</v>
      </c>
    </row>
    <row r="106" spans="1:21" ht="16.899999999999999" customHeight="1">
      <c r="A106" s="121" t="s">
        <v>1253</v>
      </c>
      <c r="B106" s="119" t="s">
        <v>2815</v>
      </c>
      <c r="C106" s="63" t="s">
        <v>2244</v>
      </c>
      <c r="D106" s="4" t="str">
        <f t="shared" si="22"/>
        <v>武-073  グレイトアックス</v>
      </c>
      <c r="E106" s="169" t="s">
        <v>386</v>
      </c>
      <c r="F106" s="71" t="s">
        <v>2232</v>
      </c>
      <c r="G106" s="77" t="s">
        <v>19</v>
      </c>
      <c r="H106" s="77" t="s">
        <v>19</v>
      </c>
      <c r="I106" s="80"/>
      <c r="J106" s="80"/>
      <c r="K106" s="7" t="s">
        <v>2531</v>
      </c>
      <c r="L106" s="63" t="s">
        <v>2536</v>
      </c>
      <c r="M106" s="51" t="s">
        <v>2542</v>
      </c>
      <c r="N106" s="63" t="s">
        <v>86</v>
      </c>
      <c r="O106" s="97">
        <v>0</v>
      </c>
      <c r="P106" s="98">
        <v>1030</v>
      </c>
      <c r="Q106" s="99">
        <v>800</v>
      </c>
      <c r="R106" s="100">
        <v>0</v>
      </c>
      <c r="S106" s="101">
        <v>460</v>
      </c>
      <c r="T106" s="523" t="s">
        <v>4004</v>
      </c>
      <c r="U106" s="64">
        <v>16</v>
      </c>
    </row>
    <row r="107" spans="1:21" ht="16.899999999999999" customHeight="1">
      <c r="A107" s="121" t="s">
        <v>1253</v>
      </c>
      <c r="B107" s="119" t="s">
        <v>2816</v>
      </c>
      <c r="C107" s="63" t="s">
        <v>2245</v>
      </c>
      <c r="D107" s="4" t="str">
        <f t="shared" si="22"/>
        <v>武-072  メタルフィスト</v>
      </c>
      <c r="E107" s="169" t="s">
        <v>386</v>
      </c>
      <c r="F107" s="86" t="s">
        <v>2220</v>
      </c>
      <c r="G107" s="77" t="s">
        <v>19</v>
      </c>
      <c r="H107" s="77" t="s">
        <v>19</v>
      </c>
      <c r="I107" s="80"/>
      <c r="J107" s="80"/>
      <c r="K107" s="106" t="s">
        <v>2525</v>
      </c>
      <c r="L107" s="102" t="s">
        <v>2524</v>
      </c>
      <c r="M107" s="51" t="s">
        <v>2555</v>
      </c>
      <c r="N107" s="63" t="s">
        <v>83</v>
      </c>
      <c r="O107" s="97">
        <v>0</v>
      </c>
      <c r="P107" s="98">
        <v>1040</v>
      </c>
      <c r="Q107" s="99">
        <v>810</v>
      </c>
      <c r="R107" s="100">
        <v>460</v>
      </c>
      <c r="S107" s="101">
        <v>0</v>
      </c>
      <c r="T107" s="235" t="s">
        <v>4004</v>
      </c>
      <c r="U107" s="64">
        <v>15</v>
      </c>
    </row>
    <row r="108" spans="1:21" ht="16.899999999999999" customHeight="1">
      <c r="A108" s="121" t="s">
        <v>1253</v>
      </c>
      <c r="B108" s="119" t="s">
        <v>2817</v>
      </c>
      <c r="C108" s="63" t="s">
        <v>2246</v>
      </c>
      <c r="D108" s="4" t="str">
        <f t="shared" si="22"/>
        <v>武-071  ゴメちゃんスピア</v>
      </c>
      <c r="E108" s="169" t="s">
        <v>386</v>
      </c>
      <c r="F108" s="70" t="s">
        <v>2221</v>
      </c>
      <c r="G108" s="77" t="s">
        <v>19</v>
      </c>
      <c r="H108" s="77" t="s">
        <v>19</v>
      </c>
      <c r="I108" s="80"/>
      <c r="J108" s="80"/>
      <c r="K108" s="106" t="s">
        <v>2525</v>
      </c>
      <c r="L108" s="103" t="s">
        <v>2528</v>
      </c>
      <c r="M108" s="51" t="s">
        <v>3843</v>
      </c>
      <c r="N108" s="63" t="s">
        <v>84</v>
      </c>
      <c r="O108" s="97">
        <v>0</v>
      </c>
      <c r="P108" s="98">
        <v>960</v>
      </c>
      <c r="Q108" s="99">
        <v>740</v>
      </c>
      <c r="R108" s="100">
        <v>340</v>
      </c>
      <c r="S108" s="101">
        <v>210</v>
      </c>
      <c r="T108" s="235" t="s">
        <v>4004</v>
      </c>
      <c r="U108" s="201">
        <v>3</v>
      </c>
    </row>
    <row r="109" spans="1:21" ht="16.899999999999999" customHeight="1">
      <c r="A109" s="121" t="s">
        <v>1253</v>
      </c>
      <c r="B109" s="119" t="s">
        <v>2818</v>
      </c>
      <c r="C109" s="63" t="s">
        <v>2247</v>
      </c>
      <c r="D109" s="4" t="str">
        <f t="shared" si="22"/>
        <v>武-070  ゴメちゃんロッド</v>
      </c>
      <c r="E109" s="169" t="s">
        <v>386</v>
      </c>
      <c r="F109" s="87" t="s">
        <v>2227</v>
      </c>
      <c r="G109" s="67" t="s">
        <v>40</v>
      </c>
      <c r="H109" s="67" t="s">
        <v>40</v>
      </c>
      <c r="I109" s="80"/>
      <c r="J109" s="80"/>
      <c r="K109" s="7" t="s">
        <v>2531</v>
      </c>
      <c r="L109" s="103" t="s">
        <v>2532</v>
      </c>
      <c r="M109" s="51" t="s">
        <v>3844</v>
      </c>
      <c r="N109" s="102" t="s">
        <v>2522</v>
      </c>
      <c r="O109" s="97">
        <v>0</v>
      </c>
      <c r="P109" s="98">
        <v>690</v>
      </c>
      <c r="Q109" s="99">
        <v>1010</v>
      </c>
      <c r="R109" s="100">
        <v>340</v>
      </c>
      <c r="S109" s="101">
        <v>210</v>
      </c>
      <c r="T109" s="235" t="s">
        <v>4004</v>
      </c>
      <c r="U109" s="201">
        <v>3</v>
      </c>
    </row>
    <row r="110" spans="1:21" ht="16.899999999999999" customHeight="1">
      <c r="A110" s="121" t="s">
        <v>1253</v>
      </c>
      <c r="B110" s="119" t="s">
        <v>2819</v>
      </c>
      <c r="C110" s="64" t="s">
        <v>2248</v>
      </c>
      <c r="D110" s="4" t="str">
        <f t="shared" si="22"/>
        <v>武-069  ひかりの杖</v>
      </c>
      <c r="E110" s="169" t="s">
        <v>386</v>
      </c>
      <c r="F110" s="87" t="s">
        <v>2227</v>
      </c>
      <c r="G110" s="74" t="s">
        <v>40</v>
      </c>
      <c r="H110" s="83" t="s">
        <v>80</v>
      </c>
      <c r="I110" s="76" t="s">
        <v>93</v>
      </c>
      <c r="J110" s="72">
        <v>3</v>
      </c>
      <c r="K110" s="75"/>
      <c r="L110" s="64"/>
      <c r="M110" s="51"/>
      <c r="N110" s="63"/>
      <c r="O110" s="97">
        <v>0</v>
      </c>
      <c r="P110" s="98">
        <v>890</v>
      </c>
      <c r="Q110" s="99">
        <v>1040</v>
      </c>
      <c r="R110" s="100">
        <v>180</v>
      </c>
      <c r="S110" s="101">
        <v>160</v>
      </c>
      <c r="T110" s="235" t="s">
        <v>4004</v>
      </c>
      <c r="U110" s="792">
        <v>20</v>
      </c>
    </row>
    <row r="111" spans="1:21" ht="16.899999999999999" customHeight="1">
      <c r="A111" s="121" t="s">
        <v>1253</v>
      </c>
      <c r="B111" s="119" t="s">
        <v>2820</v>
      </c>
      <c r="C111" s="64" t="s">
        <v>2249</v>
      </c>
      <c r="D111" s="4" t="str">
        <f t="shared" si="22"/>
        <v>武-068  りゅうせいのつるぎ</v>
      </c>
      <c r="E111" s="169" t="s">
        <v>386</v>
      </c>
      <c r="F111" s="85" t="s">
        <v>2223</v>
      </c>
      <c r="G111" s="69" t="s">
        <v>19</v>
      </c>
      <c r="H111" s="69" t="s">
        <v>19</v>
      </c>
      <c r="I111" s="80"/>
      <c r="J111" s="80"/>
      <c r="K111" s="106" t="s">
        <v>2525</v>
      </c>
      <c r="L111" s="102" t="s">
        <v>2524</v>
      </c>
      <c r="M111" s="51" t="s">
        <v>3845</v>
      </c>
      <c r="N111" s="102" t="s">
        <v>83</v>
      </c>
      <c r="O111" s="97">
        <v>0</v>
      </c>
      <c r="P111" s="98">
        <v>1020</v>
      </c>
      <c r="Q111" s="99">
        <v>920</v>
      </c>
      <c r="R111" s="100">
        <v>210</v>
      </c>
      <c r="S111" s="101">
        <v>160</v>
      </c>
      <c r="T111" s="235" t="s">
        <v>4004</v>
      </c>
      <c r="U111" s="200">
        <v>20</v>
      </c>
    </row>
    <row r="112" spans="1:21" ht="16.899999999999999" customHeight="1">
      <c r="A112" s="121" t="s">
        <v>1252</v>
      </c>
      <c r="B112" s="119" t="s">
        <v>2821</v>
      </c>
      <c r="C112" s="64" t="s">
        <v>2250</v>
      </c>
      <c r="D112" s="4" t="str">
        <f t="shared" si="22"/>
        <v>武-067  ミストの魔剣</v>
      </c>
      <c r="E112" s="169" t="s">
        <v>386</v>
      </c>
      <c r="F112" s="85" t="s">
        <v>2223</v>
      </c>
      <c r="G112" s="69" t="s">
        <v>19</v>
      </c>
      <c r="H112" s="69" t="s">
        <v>19</v>
      </c>
      <c r="I112" s="80"/>
      <c r="J112" s="80"/>
      <c r="K112" s="7" t="s">
        <v>2531</v>
      </c>
      <c r="L112" s="102" t="s">
        <v>2524</v>
      </c>
      <c r="M112" s="51" t="s">
        <v>2556</v>
      </c>
      <c r="N112" s="63" t="s">
        <v>2522</v>
      </c>
      <c r="O112" s="97">
        <v>0</v>
      </c>
      <c r="P112" s="98">
        <v>1000</v>
      </c>
      <c r="Q112" s="99">
        <v>870</v>
      </c>
      <c r="R112" s="100">
        <v>170</v>
      </c>
      <c r="S112" s="101">
        <v>130</v>
      </c>
      <c r="T112" s="235" t="s">
        <v>4004</v>
      </c>
      <c r="U112" s="64">
        <v>16</v>
      </c>
    </row>
    <row r="113" spans="1:21" ht="16.899999999999999" customHeight="1">
      <c r="A113" s="121" t="s">
        <v>1252</v>
      </c>
      <c r="B113" s="119" t="s">
        <v>2822</v>
      </c>
      <c r="C113" s="63" t="s">
        <v>2251</v>
      </c>
      <c r="D113" s="4" t="str">
        <f t="shared" si="22"/>
        <v>武-066  魔剣士のつるぎ</v>
      </c>
      <c r="E113" s="169" t="s">
        <v>386</v>
      </c>
      <c r="F113" s="85" t="s">
        <v>2223</v>
      </c>
      <c r="G113" s="69" t="s">
        <v>19</v>
      </c>
      <c r="H113" s="69" t="s">
        <v>19</v>
      </c>
      <c r="I113" s="80"/>
      <c r="J113" s="80"/>
      <c r="K113" s="106" t="s">
        <v>2525</v>
      </c>
      <c r="L113" s="102" t="s">
        <v>2524</v>
      </c>
      <c r="M113" s="51" t="s">
        <v>2557</v>
      </c>
      <c r="N113" s="63" t="s">
        <v>2520</v>
      </c>
      <c r="O113" s="97">
        <v>0</v>
      </c>
      <c r="P113" s="98">
        <v>1010</v>
      </c>
      <c r="Q113" s="99">
        <v>940</v>
      </c>
      <c r="R113" s="100">
        <v>0</v>
      </c>
      <c r="S113" s="101">
        <v>190</v>
      </c>
      <c r="T113" s="235" t="s">
        <v>4004</v>
      </c>
      <c r="U113" s="567">
        <v>20</v>
      </c>
    </row>
    <row r="114" spans="1:21" ht="16.899999999999999" customHeight="1">
      <c r="A114" s="121" t="s">
        <v>1252</v>
      </c>
      <c r="B114" s="119" t="s">
        <v>2823</v>
      </c>
      <c r="C114" s="63" t="s">
        <v>2252</v>
      </c>
      <c r="D114" s="4" t="str">
        <f t="shared" si="22"/>
        <v>武-065  てんくうのつるぎ</v>
      </c>
      <c r="E114" s="169" t="s">
        <v>386</v>
      </c>
      <c r="F114" s="85" t="s">
        <v>2223</v>
      </c>
      <c r="G114" s="69" t="s">
        <v>19</v>
      </c>
      <c r="H114" s="77" t="s">
        <v>19</v>
      </c>
      <c r="I114" s="80"/>
      <c r="J114" s="80"/>
      <c r="K114" s="106" t="s">
        <v>2525</v>
      </c>
      <c r="L114" s="102" t="s">
        <v>2529</v>
      </c>
      <c r="M114" s="51" t="s">
        <v>2558</v>
      </c>
      <c r="N114" s="63" t="s">
        <v>2518</v>
      </c>
      <c r="O114" s="97">
        <v>93</v>
      </c>
      <c r="P114" s="98">
        <v>890</v>
      </c>
      <c r="Q114" s="99">
        <v>754</v>
      </c>
      <c r="R114" s="100">
        <v>73</v>
      </c>
      <c r="S114" s="101">
        <v>73</v>
      </c>
      <c r="T114" s="572">
        <v>4</v>
      </c>
      <c r="U114" s="64">
        <v>3</v>
      </c>
    </row>
    <row r="115" spans="1:21" ht="16.899999999999999" customHeight="1">
      <c r="A115" s="121" t="s">
        <v>1252</v>
      </c>
      <c r="B115" s="119" t="s">
        <v>2824</v>
      </c>
      <c r="C115" s="63" t="s">
        <v>2253</v>
      </c>
      <c r="D115" s="4" t="str">
        <f t="shared" si="22"/>
        <v>武-064  キラーピアス</v>
      </c>
      <c r="E115" s="169" t="s">
        <v>386</v>
      </c>
      <c r="F115" s="86" t="s">
        <v>2220</v>
      </c>
      <c r="G115" s="69" t="s">
        <v>19</v>
      </c>
      <c r="H115" s="77" t="s">
        <v>19</v>
      </c>
      <c r="I115" s="80"/>
      <c r="J115" s="80"/>
      <c r="K115" s="106" t="s">
        <v>2525</v>
      </c>
      <c r="L115" s="102" t="s">
        <v>2529</v>
      </c>
      <c r="M115" s="51" t="s">
        <v>3846</v>
      </c>
      <c r="N115" s="63" t="s">
        <v>2523</v>
      </c>
      <c r="O115" s="97">
        <v>0</v>
      </c>
      <c r="P115" s="98">
        <v>1020</v>
      </c>
      <c r="Q115" s="99">
        <v>980</v>
      </c>
      <c r="R115" s="100">
        <v>0</v>
      </c>
      <c r="S115" s="101">
        <v>220</v>
      </c>
      <c r="T115" s="235" t="s">
        <v>4004</v>
      </c>
      <c r="U115" s="64">
        <v>4</v>
      </c>
    </row>
    <row r="116" spans="1:21" ht="16.899999999999999" customHeight="1">
      <c r="A116" s="121" t="s">
        <v>1252</v>
      </c>
      <c r="B116" s="119" t="s">
        <v>2825</v>
      </c>
      <c r="C116" s="63" t="s">
        <v>2254</v>
      </c>
      <c r="D116" s="4" t="str">
        <f t="shared" si="22"/>
        <v>武-063  時空の斧</v>
      </c>
      <c r="E116" s="169" t="s">
        <v>386</v>
      </c>
      <c r="F116" s="71" t="s">
        <v>2232</v>
      </c>
      <c r="G116" s="77" t="s">
        <v>19</v>
      </c>
      <c r="H116" s="77" t="s">
        <v>19</v>
      </c>
      <c r="I116" s="80"/>
      <c r="J116" s="80"/>
      <c r="K116" s="106" t="s">
        <v>2525</v>
      </c>
      <c r="L116" s="102" t="s">
        <v>2527</v>
      </c>
      <c r="M116" s="51" t="s">
        <v>2559</v>
      </c>
      <c r="N116" s="64" t="s">
        <v>83</v>
      </c>
      <c r="O116" s="97">
        <v>0</v>
      </c>
      <c r="P116" s="98">
        <v>1080</v>
      </c>
      <c r="Q116" s="99">
        <v>970</v>
      </c>
      <c r="R116" s="100">
        <v>110</v>
      </c>
      <c r="S116" s="101">
        <v>0</v>
      </c>
      <c r="T116" s="235" t="s">
        <v>4004</v>
      </c>
      <c r="U116" s="64">
        <v>11</v>
      </c>
    </row>
    <row r="117" spans="1:21" ht="16.899999999999999" customHeight="1">
      <c r="A117" s="121" t="s">
        <v>1252</v>
      </c>
      <c r="B117" s="119" t="s">
        <v>2826</v>
      </c>
      <c r="C117" s="64" t="s">
        <v>2255</v>
      </c>
      <c r="D117" s="4" t="str">
        <f t="shared" si="22"/>
        <v>武-062  セイレーンの杖</v>
      </c>
      <c r="E117" s="169" t="s">
        <v>386</v>
      </c>
      <c r="F117" s="87" t="s">
        <v>2227</v>
      </c>
      <c r="G117" s="74" t="s">
        <v>40</v>
      </c>
      <c r="H117" s="83" t="s">
        <v>80</v>
      </c>
      <c r="I117" s="80"/>
      <c r="J117" s="80"/>
      <c r="K117" s="106" t="s">
        <v>2525</v>
      </c>
      <c r="L117" s="102" t="s">
        <v>2524</v>
      </c>
      <c r="M117" s="51" t="s">
        <v>3847</v>
      </c>
      <c r="N117" s="63" t="s">
        <v>83</v>
      </c>
      <c r="O117" s="97">
        <v>0</v>
      </c>
      <c r="P117" s="98">
        <v>700</v>
      </c>
      <c r="Q117" s="99">
        <v>890</v>
      </c>
      <c r="R117" s="100">
        <v>257</v>
      </c>
      <c r="S117" s="101">
        <v>0</v>
      </c>
      <c r="T117" s="572">
        <v>10</v>
      </c>
      <c r="U117" s="64">
        <v>2</v>
      </c>
    </row>
    <row r="118" spans="1:21" ht="16.899999999999999" customHeight="1">
      <c r="A118" s="121" t="s">
        <v>1252</v>
      </c>
      <c r="B118" s="119" t="s">
        <v>2827</v>
      </c>
      <c r="C118" s="64" t="s">
        <v>2256</v>
      </c>
      <c r="D118" s="4" t="str">
        <f t="shared" si="22"/>
        <v>武-061  はぐメタのやり</v>
      </c>
      <c r="E118" s="169" t="s">
        <v>386</v>
      </c>
      <c r="F118" s="70" t="s">
        <v>2221</v>
      </c>
      <c r="G118" s="69" t="s">
        <v>19</v>
      </c>
      <c r="H118" s="69" t="s">
        <v>19</v>
      </c>
      <c r="I118" s="80"/>
      <c r="J118" s="80"/>
      <c r="K118" s="106" t="s">
        <v>2525</v>
      </c>
      <c r="L118" s="102" t="s">
        <v>2527</v>
      </c>
      <c r="M118" s="51" t="s">
        <v>2560</v>
      </c>
      <c r="N118" s="102" t="s">
        <v>83</v>
      </c>
      <c r="O118" s="97">
        <v>0</v>
      </c>
      <c r="P118" s="98">
        <v>930</v>
      </c>
      <c r="Q118" s="99">
        <v>750</v>
      </c>
      <c r="R118" s="100">
        <v>200</v>
      </c>
      <c r="S118" s="101">
        <v>330</v>
      </c>
      <c r="T118" s="235" t="s">
        <v>4004</v>
      </c>
      <c r="U118" s="64">
        <v>6</v>
      </c>
    </row>
    <row r="119" spans="1:21" ht="16.899999999999999" customHeight="1">
      <c r="A119" s="121" t="s">
        <v>1252</v>
      </c>
      <c r="B119" s="119" t="s">
        <v>2828</v>
      </c>
      <c r="C119" s="64" t="s">
        <v>2257</v>
      </c>
      <c r="D119" s="4" t="str">
        <f t="shared" si="22"/>
        <v>武-060  新生・鎧の魔槍</v>
      </c>
      <c r="E119" s="169" t="s">
        <v>386</v>
      </c>
      <c r="F119" s="70" t="s">
        <v>2221</v>
      </c>
      <c r="G119" s="69" t="s">
        <v>19</v>
      </c>
      <c r="H119" s="69" t="s">
        <v>19</v>
      </c>
      <c r="I119" s="80"/>
      <c r="J119" s="80"/>
      <c r="K119" s="106" t="s">
        <v>2525</v>
      </c>
      <c r="L119" s="102" t="s">
        <v>2524</v>
      </c>
      <c r="M119" s="51" t="s">
        <v>2561</v>
      </c>
      <c r="N119" s="63" t="s">
        <v>83</v>
      </c>
      <c r="O119" s="97">
        <v>130</v>
      </c>
      <c r="P119" s="98">
        <v>1060</v>
      </c>
      <c r="Q119" s="99">
        <v>840</v>
      </c>
      <c r="R119" s="100">
        <v>180</v>
      </c>
      <c r="S119" s="101">
        <v>0</v>
      </c>
      <c r="T119" s="235" t="s">
        <v>4004</v>
      </c>
      <c r="U119" s="64">
        <v>16</v>
      </c>
    </row>
    <row r="120" spans="1:21" ht="16.899999999999999" customHeight="1">
      <c r="A120" s="121" t="s">
        <v>1252</v>
      </c>
      <c r="B120" s="119" t="s">
        <v>2829</v>
      </c>
      <c r="C120" s="63" t="s">
        <v>2258</v>
      </c>
      <c r="D120" s="4" t="str">
        <f t="shared" si="22"/>
        <v>武-059  はぐメタの剣</v>
      </c>
      <c r="E120" s="169" t="s">
        <v>386</v>
      </c>
      <c r="F120" s="85" t="s">
        <v>2223</v>
      </c>
      <c r="G120" s="77" t="s">
        <v>19</v>
      </c>
      <c r="H120" s="77" t="s">
        <v>19</v>
      </c>
      <c r="I120" s="80"/>
      <c r="J120" s="80"/>
      <c r="K120" s="106" t="s">
        <v>2525</v>
      </c>
      <c r="L120" s="102" t="s">
        <v>2527</v>
      </c>
      <c r="M120" s="51" t="s">
        <v>2562</v>
      </c>
      <c r="N120" s="63" t="s">
        <v>83</v>
      </c>
      <c r="O120" s="97">
        <v>0</v>
      </c>
      <c r="P120" s="98">
        <v>940</v>
      </c>
      <c r="Q120" s="99">
        <v>720</v>
      </c>
      <c r="R120" s="100">
        <v>330</v>
      </c>
      <c r="S120" s="101">
        <v>200</v>
      </c>
      <c r="T120" s="238" t="s">
        <v>4004</v>
      </c>
      <c r="U120" s="64">
        <v>13</v>
      </c>
    </row>
    <row r="121" spans="1:21" ht="16.899999999999999" customHeight="1">
      <c r="A121" s="121" t="s">
        <v>1251</v>
      </c>
      <c r="B121" s="119" t="s">
        <v>2830</v>
      </c>
      <c r="C121" s="63" t="s">
        <v>2259</v>
      </c>
      <c r="D121" s="4" t="str">
        <f t="shared" si="22"/>
        <v>武-058  竜王のツメ</v>
      </c>
      <c r="E121" s="169" t="s">
        <v>386</v>
      </c>
      <c r="F121" s="86" t="s">
        <v>2220</v>
      </c>
      <c r="G121" s="77" t="s">
        <v>19</v>
      </c>
      <c r="H121" s="77" t="s">
        <v>19</v>
      </c>
      <c r="I121" s="80"/>
      <c r="J121" s="80"/>
      <c r="K121" s="106" t="s">
        <v>2525</v>
      </c>
      <c r="L121" s="102" t="s">
        <v>2529</v>
      </c>
      <c r="M121" s="51" t="s">
        <v>2563</v>
      </c>
      <c r="N121" s="64" t="s">
        <v>83</v>
      </c>
      <c r="O121" s="97">
        <v>0</v>
      </c>
      <c r="P121" s="98">
        <v>1100</v>
      </c>
      <c r="Q121" s="99">
        <v>830</v>
      </c>
      <c r="R121" s="100">
        <v>190</v>
      </c>
      <c r="S121" s="101">
        <v>0</v>
      </c>
      <c r="T121" s="235" t="s">
        <v>4004</v>
      </c>
      <c r="U121" s="573">
        <v>3</v>
      </c>
    </row>
    <row r="122" spans="1:21" ht="16.899999999999999" customHeight="1">
      <c r="A122" s="121" t="s">
        <v>1251</v>
      </c>
      <c r="B122" s="119" t="s">
        <v>2831</v>
      </c>
      <c r="C122" s="63" t="s">
        <v>2260</v>
      </c>
      <c r="D122" s="4" t="str">
        <f t="shared" si="22"/>
        <v>武-057  ローレシアの剣</v>
      </c>
      <c r="E122" s="169" t="s">
        <v>386</v>
      </c>
      <c r="F122" s="85" t="s">
        <v>2223</v>
      </c>
      <c r="G122" s="69" t="s">
        <v>19</v>
      </c>
      <c r="H122" s="69" t="s">
        <v>19</v>
      </c>
      <c r="I122" s="80"/>
      <c r="J122" s="80"/>
      <c r="K122" s="106" t="s">
        <v>2525</v>
      </c>
      <c r="L122" s="102" t="s">
        <v>2529</v>
      </c>
      <c r="M122" s="51" t="s">
        <v>2564</v>
      </c>
      <c r="N122" s="63" t="s">
        <v>2518</v>
      </c>
      <c r="O122" s="97">
        <v>300</v>
      </c>
      <c r="P122" s="98">
        <v>1030</v>
      </c>
      <c r="Q122" s="99">
        <v>810</v>
      </c>
      <c r="R122" s="100">
        <v>0</v>
      </c>
      <c r="S122" s="101">
        <v>0</v>
      </c>
      <c r="T122" s="523" t="s">
        <v>4004</v>
      </c>
      <c r="U122" s="792">
        <v>20</v>
      </c>
    </row>
    <row r="123" spans="1:21" ht="16.899999999999999" customHeight="1">
      <c r="A123" s="121" t="s">
        <v>1251</v>
      </c>
      <c r="B123" s="119" t="s">
        <v>2832</v>
      </c>
      <c r="C123" s="63" t="s">
        <v>2261</v>
      </c>
      <c r="D123" s="4" t="str">
        <f t="shared" si="22"/>
        <v>武-056  ダイの剣</v>
      </c>
      <c r="E123" s="169" t="s">
        <v>386</v>
      </c>
      <c r="F123" s="85" t="s">
        <v>2223</v>
      </c>
      <c r="G123" s="69" t="s">
        <v>19</v>
      </c>
      <c r="H123" s="69" t="s">
        <v>19</v>
      </c>
      <c r="I123" s="80"/>
      <c r="J123" s="80"/>
      <c r="K123" s="106" t="s">
        <v>2525</v>
      </c>
      <c r="L123" s="102" t="s">
        <v>2526</v>
      </c>
      <c r="M123" s="51" t="s">
        <v>3848</v>
      </c>
      <c r="N123" s="64" t="s">
        <v>2522</v>
      </c>
      <c r="O123" s="97">
        <v>0</v>
      </c>
      <c r="P123" s="98">
        <v>1070</v>
      </c>
      <c r="Q123" s="99">
        <v>860</v>
      </c>
      <c r="R123" s="100">
        <v>110</v>
      </c>
      <c r="S123" s="101">
        <v>110</v>
      </c>
      <c r="T123" s="235" t="s">
        <v>4004</v>
      </c>
      <c r="U123" s="200">
        <v>20</v>
      </c>
    </row>
    <row r="124" spans="1:21" ht="16.899999999999999" customHeight="1">
      <c r="A124" s="121" t="s">
        <v>1251</v>
      </c>
      <c r="B124" s="119" t="s">
        <v>2833</v>
      </c>
      <c r="C124" s="64" t="s">
        <v>2262</v>
      </c>
      <c r="D124" s="4" t="str">
        <f t="shared" si="22"/>
        <v>武-055  ほのおのつるぎ</v>
      </c>
      <c r="E124" s="169" t="s">
        <v>386</v>
      </c>
      <c r="F124" s="85" t="s">
        <v>2223</v>
      </c>
      <c r="G124" s="69" t="s">
        <v>19</v>
      </c>
      <c r="H124" s="77" t="s">
        <v>19</v>
      </c>
      <c r="I124" s="80"/>
      <c r="J124" s="80"/>
      <c r="K124" s="106" t="s">
        <v>2525</v>
      </c>
      <c r="L124" s="102" t="s">
        <v>2529</v>
      </c>
      <c r="M124" s="51" t="s">
        <v>2565</v>
      </c>
      <c r="N124" s="63" t="s">
        <v>83</v>
      </c>
      <c r="O124" s="97">
        <v>0</v>
      </c>
      <c r="P124" s="98">
        <v>747</v>
      </c>
      <c r="Q124" s="99">
        <v>747</v>
      </c>
      <c r="R124" s="100">
        <v>0</v>
      </c>
      <c r="S124" s="101">
        <v>168</v>
      </c>
      <c r="T124" s="572">
        <v>5</v>
      </c>
      <c r="U124" s="64">
        <v>3</v>
      </c>
    </row>
    <row r="125" spans="1:21" ht="16.899999999999999" customHeight="1">
      <c r="A125" s="121" t="s">
        <v>1251</v>
      </c>
      <c r="B125" s="119" t="s">
        <v>2834</v>
      </c>
      <c r="C125" s="64" t="s">
        <v>2263</v>
      </c>
      <c r="D125" s="4" t="str">
        <f t="shared" si="22"/>
        <v>武-054  覇者の剣・手甲型</v>
      </c>
      <c r="E125" s="169" t="s">
        <v>386</v>
      </c>
      <c r="F125" s="85" t="s">
        <v>2223</v>
      </c>
      <c r="G125" s="69" t="s">
        <v>19</v>
      </c>
      <c r="H125" s="77" t="s">
        <v>19</v>
      </c>
      <c r="I125" s="80"/>
      <c r="J125" s="80"/>
      <c r="K125" s="106" t="s">
        <v>2525</v>
      </c>
      <c r="L125" s="102" t="s">
        <v>2524</v>
      </c>
      <c r="M125" s="51" t="s">
        <v>3849</v>
      </c>
      <c r="N125" s="102" t="s">
        <v>83</v>
      </c>
      <c r="O125" s="97">
        <v>0</v>
      </c>
      <c r="P125" s="98">
        <v>1070</v>
      </c>
      <c r="Q125" s="99">
        <v>860</v>
      </c>
      <c r="R125" s="100">
        <v>210</v>
      </c>
      <c r="S125" s="101">
        <v>0</v>
      </c>
      <c r="T125" s="235" t="s">
        <v>4004</v>
      </c>
      <c r="U125" s="64">
        <v>9</v>
      </c>
    </row>
    <row r="126" spans="1:21" ht="16.899999999999999" customHeight="1">
      <c r="A126" s="121" t="s">
        <v>1251</v>
      </c>
      <c r="B126" s="119" t="s">
        <v>2835</v>
      </c>
      <c r="C126" s="64" t="s">
        <v>2264</v>
      </c>
      <c r="D126" s="4" t="str">
        <f t="shared" si="22"/>
        <v>武-053  ムーンブルクの杖</v>
      </c>
      <c r="E126" s="169" t="s">
        <v>386</v>
      </c>
      <c r="F126" s="87" t="s">
        <v>2227</v>
      </c>
      <c r="G126" s="74" t="s">
        <v>40</v>
      </c>
      <c r="H126" s="74" t="s">
        <v>40</v>
      </c>
      <c r="I126" s="80"/>
      <c r="J126" s="80"/>
      <c r="K126" s="106" t="s">
        <v>2525</v>
      </c>
      <c r="L126" s="102" t="s">
        <v>2524</v>
      </c>
      <c r="M126" s="51" t="s">
        <v>2566</v>
      </c>
      <c r="N126" s="63" t="s">
        <v>83</v>
      </c>
      <c r="O126" s="97">
        <v>0</v>
      </c>
      <c r="P126" s="98">
        <v>850</v>
      </c>
      <c r="Q126" s="99">
        <v>1020</v>
      </c>
      <c r="R126" s="100">
        <v>260</v>
      </c>
      <c r="S126" s="101">
        <v>0</v>
      </c>
      <c r="T126" s="235" t="s">
        <v>4004</v>
      </c>
      <c r="U126" s="64">
        <v>10</v>
      </c>
    </row>
    <row r="127" spans="1:21" ht="16.899999999999999" customHeight="1">
      <c r="A127" s="121" t="s">
        <v>1250</v>
      </c>
      <c r="B127" s="119" t="s">
        <v>2836</v>
      </c>
      <c r="C127" s="63" t="s">
        <v>2265</v>
      </c>
      <c r="D127" s="4" t="str">
        <f t="shared" si="22"/>
        <v>武-052  デーモンスピア</v>
      </c>
      <c r="E127" s="169" t="s">
        <v>386</v>
      </c>
      <c r="F127" s="70" t="s">
        <v>2221</v>
      </c>
      <c r="G127" s="77" t="s">
        <v>19</v>
      </c>
      <c r="H127" s="77" t="s">
        <v>19</v>
      </c>
      <c r="I127" s="80"/>
      <c r="J127" s="80"/>
      <c r="K127" s="106" t="s">
        <v>2525</v>
      </c>
      <c r="L127" s="102" t="s">
        <v>2529</v>
      </c>
      <c r="M127" s="51" t="s">
        <v>2567</v>
      </c>
      <c r="N127" s="63" t="s">
        <v>2518</v>
      </c>
      <c r="O127" s="97">
        <v>0</v>
      </c>
      <c r="P127" s="98">
        <v>840</v>
      </c>
      <c r="Q127" s="99">
        <v>740</v>
      </c>
      <c r="R127" s="100">
        <v>320</v>
      </c>
      <c r="S127" s="101">
        <v>100</v>
      </c>
      <c r="T127" s="235" t="s">
        <v>4004</v>
      </c>
      <c r="U127" s="64">
        <v>8</v>
      </c>
    </row>
    <row r="128" spans="1:21" ht="16.899999999999999" customHeight="1">
      <c r="A128" s="121" t="s">
        <v>1250</v>
      </c>
      <c r="B128" s="119" t="s">
        <v>2837</v>
      </c>
      <c r="C128" s="63" t="s">
        <v>2266</v>
      </c>
      <c r="D128" s="4" t="str">
        <f t="shared" si="22"/>
        <v>武-051  はしゃのオノ</v>
      </c>
      <c r="E128" s="169" t="s">
        <v>386</v>
      </c>
      <c r="F128" s="71" t="s">
        <v>2232</v>
      </c>
      <c r="G128" s="77" t="s">
        <v>19</v>
      </c>
      <c r="H128" s="77" t="s">
        <v>19</v>
      </c>
      <c r="I128" s="80"/>
      <c r="J128" s="80"/>
      <c r="K128" s="106" t="s">
        <v>2525</v>
      </c>
      <c r="L128" s="102" t="s">
        <v>2529</v>
      </c>
      <c r="M128" s="51" t="s">
        <v>3850</v>
      </c>
      <c r="N128" s="64" t="s">
        <v>83</v>
      </c>
      <c r="O128" s="97">
        <v>0</v>
      </c>
      <c r="P128" s="98">
        <v>860</v>
      </c>
      <c r="Q128" s="99">
        <v>740</v>
      </c>
      <c r="R128" s="100">
        <v>160</v>
      </c>
      <c r="S128" s="101">
        <v>240</v>
      </c>
      <c r="T128" s="235" t="s">
        <v>4004</v>
      </c>
      <c r="U128" s="64">
        <v>11</v>
      </c>
    </row>
    <row r="129" spans="1:21" ht="16.899999999999999" customHeight="1">
      <c r="A129" s="121" t="s">
        <v>1250</v>
      </c>
      <c r="B129" s="119" t="s">
        <v>2838</v>
      </c>
      <c r="C129" s="63" t="s">
        <v>2267</v>
      </c>
      <c r="D129" s="4" t="str">
        <f t="shared" si="22"/>
        <v>武-050  勇者のつるぎ・真</v>
      </c>
      <c r="E129" s="169" t="s">
        <v>386</v>
      </c>
      <c r="F129" s="85" t="s">
        <v>2223</v>
      </c>
      <c r="G129" s="77" t="s">
        <v>19</v>
      </c>
      <c r="H129" s="77" t="s">
        <v>19</v>
      </c>
      <c r="I129" s="80"/>
      <c r="J129" s="80"/>
      <c r="K129" s="106" t="s">
        <v>2525</v>
      </c>
      <c r="L129" s="102" t="s">
        <v>2527</v>
      </c>
      <c r="M129" s="51" t="s">
        <v>2568</v>
      </c>
      <c r="N129" s="64" t="s">
        <v>83</v>
      </c>
      <c r="O129" s="97">
        <v>0</v>
      </c>
      <c r="P129" s="98">
        <v>1000</v>
      </c>
      <c r="Q129" s="99">
        <v>800</v>
      </c>
      <c r="R129" s="100">
        <v>100</v>
      </c>
      <c r="S129" s="101">
        <v>100</v>
      </c>
      <c r="T129" s="523" t="s">
        <v>4004</v>
      </c>
      <c r="U129" s="64">
        <v>3</v>
      </c>
    </row>
    <row r="130" spans="1:21" ht="16.899999999999999" customHeight="1">
      <c r="A130" s="121" t="s">
        <v>1250</v>
      </c>
      <c r="B130" s="119" t="s">
        <v>2839</v>
      </c>
      <c r="C130" s="63" t="s">
        <v>2268</v>
      </c>
      <c r="D130" s="4" t="str">
        <f t="shared" si="22"/>
        <v>武-049  ウルノーガの杖</v>
      </c>
      <c r="E130" s="169" t="s">
        <v>386</v>
      </c>
      <c r="F130" s="87" t="s">
        <v>2227</v>
      </c>
      <c r="G130" s="74" t="s">
        <v>40</v>
      </c>
      <c r="H130" s="74" t="s">
        <v>40</v>
      </c>
      <c r="I130" s="80"/>
      <c r="J130" s="80"/>
      <c r="K130" s="106" t="s">
        <v>2525</v>
      </c>
      <c r="L130" s="102" t="s">
        <v>2529</v>
      </c>
      <c r="M130" s="51" t="s">
        <v>2569</v>
      </c>
      <c r="N130" s="64" t="s">
        <v>2518</v>
      </c>
      <c r="O130" s="97">
        <v>0</v>
      </c>
      <c r="P130" s="98">
        <v>800</v>
      </c>
      <c r="Q130" s="99">
        <v>800</v>
      </c>
      <c r="R130" s="100">
        <v>200</v>
      </c>
      <c r="S130" s="101">
        <v>200</v>
      </c>
      <c r="T130" s="235" t="s">
        <v>4004</v>
      </c>
      <c r="U130" s="200">
        <v>20</v>
      </c>
    </row>
    <row r="131" spans="1:21" ht="16.899999999999999" customHeight="1">
      <c r="A131" s="121" t="s">
        <v>1250</v>
      </c>
      <c r="B131" s="119" t="s">
        <v>2840</v>
      </c>
      <c r="C131" s="64" t="s">
        <v>2269</v>
      </c>
      <c r="D131" s="4" t="str">
        <f t="shared" si="22"/>
        <v>武-048  ベロニカの杖</v>
      </c>
      <c r="E131" s="169" t="s">
        <v>386</v>
      </c>
      <c r="F131" s="87" t="s">
        <v>2227</v>
      </c>
      <c r="G131" s="74" t="s">
        <v>40</v>
      </c>
      <c r="H131" s="74" t="s">
        <v>40</v>
      </c>
      <c r="I131" s="80"/>
      <c r="J131" s="80"/>
      <c r="K131" s="106" t="s">
        <v>2525</v>
      </c>
      <c r="L131" s="102" t="s">
        <v>2534</v>
      </c>
      <c r="M131" s="51" t="s">
        <v>3851</v>
      </c>
      <c r="N131" s="63" t="s">
        <v>83</v>
      </c>
      <c r="O131" s="97">
        <v>0</v>
      </c>
      <c r="P131" s="98">
        <v>760</v>
      </c>
      <c r="Q131" s="99">
        <v>960</v>
      </c>
      <c r="R131" s="100">
        <v>280</v>
      </c>
      <c r="S131" s="101">
        <v>0</v>
      </c>
      <c r="T131" s="235" t="s">
        <v>4004</v>
      </c>
      <c r="U131" s="64">
        <v>5</v>
      </c>
    </row>
    <row r="132" spans="1:21" ht="16.899999999999999" customHeight="1">
      <c r="A132" s="121" t="s">
        <v>1250</v>
      </c>
      <c r="B132" s="119" t="s">
        <v>2841</v>
      </c>
      <c r="C132" s="64" t="s">
        <v>2270</v>
      </c>
      <c r="D132" s="4" t="str">
        <f t="shared" si="22"/>
        <v>武-047  時空の剣</v>
      </c>
      <c r="E132" s="169" t="s">
        <v>386</v>
      </c>
      <c r="F132" s="85" t="s">
        <v>2223</v>
      </c>
      <c r="G132" s="69" t="s">
        <v>19</v>
      </c>
      <c r="H132" s="69" t="s">
        <v>19</v>
      </c>
      <c r="I132" s="80"/>
      <c r="J132" s="80"/>
      <c r="K132" s="106" t="s">
        <v>2525</v>
      </c>
      <c r="L132" s="102" t="s">
        <v>2529</v>
      </c>
      <c r="M132" s="51" t="s">
        <v>2570</v>
      </c>
      <c r="N132" s="63" t="s">
        <v>83</v>
      </c>
      <c r="O132" s="97">
        <v>0</v>
      </c>
      <c r="P132" s="98">
        <v>1040</v>
      </c>
      <c r="Q132" s="99">
        <v>600</v>
      </c>
      <c r="R132" s="100">
        <v>180</v>
      </c>
      <c r="S132" s="101">
        <v>180</v>
      </c>
      <c r="T132" s="235" t="s">
        <v>4004</v>
      </c>
      <c r="U132" s="64">
        <v>11</v>
      </c>
    </row>
    <row r="133" spans="1:21" ht="16.899999999999999" customHeight="1">
      <c r="A133" s="121" t="s">
        <v>1250</v>
      </c>
      <c r="B133" s="119" t="s">
        <v>2842</v>
      </c>
      <c r="C133" s="63" t="s">
        <v>2271</v>
      </c>
      <c r="D133" s="4" t="str">
        <f t="shared" si="22"/>
        <v>武-046  羽ばたきの杖</v>
      </c>
      <c r="E133" s="169" t="s">
        <v>386</v>
      </c>
      <c r="F133" s="87" t="s">
        <v>2227</v>
      </c>
      <c r="G133" s="74" t="s">
        <v>40</v>
      </c>
      <c r="H133" s="74" t="s">
        <v>40</v>
      </c>
      <c r="I133" s="80"/>
      <c r="J133" s="80"/>
      <c r="K133" s="106" t="s">
        <v>2525</v>
      </c>
      <c r="L133" s="102" t="s">
        <v>2527</v>
      </c>
      <c r="M133" s="51" t="s">
        <v>2571</v>
      </c>
      <c r="N133" s="64" t="s">
        <v>83</v>
      </c>
      <c r="O133" s="97">
        <v>0</v>
      </c>
      <c r="P133" s="98">
        <v>700</v>
      </c>
      <c r="Q133" s="99">
        <v>900</v>
      </c>
      <c r="R133" s="100">
        <v>400</v>
      </c>
      <c r="S133" s="101">
        <v>0</v>
      </c>
      <c r="T133" s="235" t="s">
        <v>4004</v>
      </c>
      <c r="U133" s="64">
        <v>11</v>
      </c>
    </row>
    <row r="134" spans="1:21" ht="16.899999999999999" customHeight="1">
      <c r="A134" s="121" t="s">
        <v>1250</v>
      </c>
      <c r="B134" s="119" t="s">
        <v>2843</v>
      </c>
      <c r="C134" s="63" t="s">
        <v>2272</v>
      </c>
      <c r="D134" s="4" t="str">
        <f t="shared" si="22"/>
        <v>武-045  真空の斧 MARK-Ⅱ</v>
      </c>
      <c r="E134" s="169" t="s">
        <v>386</v>
      </c>
      <c r="F134" s="71" t="s">
        <v>2232</v>
      </c>
      <c r="G134" s="77" t="s">
        <v>19</v>
      </c>
      <c r="H134" s="77" t="s">
        <v>19</v>
      </c>
      <c r="I134" s="80"/>
      <c r="J134" s="80"/>
      <c r="K134" s="106" t="s">
        <v>2525</v>
      </c>
      <c r="L134" s="102" t="s">
        <v>2529</v>
      </c>
      <c r="M134" s="51" t="s">
        <v>2572</v>
      </c>
      <c r="N134" s="64" t="s">
        <v>2518</v>
      </c>
      <c r="O134" s="97">
        <v>200</v>
      </c>
      <c r="P134" s="98">
        <v>900</v>
      </c>
      <c r="Q134" s="99">
        <v>600</v>
      </c>
      <c r="R134" s="100">
        <v>0</v>
      </c>
      <c r="S134" s="101">
        <v>300</v>
      </c>
      <c r="T134" s="235" t="s">
        <v>4004</v>
      </c>
      <c r="U134" s="64">
        <v>12</v>
      </c>
    </row>
    <row r="135" spans="1:21" ht="16.899999999999999" customHeight="1">
      <c r="A135" s="121" t="s">
        <v>1249</v>
      </c>
      <c r="B135" s="119" t="s">
        <v>2844</v>
      </c>
      <c r="C135" s="64" t="s">
        <v>2273</v>
      </c>
      <c r="D135" s="4" t="str">
        <f t="shared" si="22"/>
        <v>武-044  パパスのつるぎ</v>
      </c>
      <c r="E135" s="169" t="s">
        <v>386</v>
      </c>
      <c r="F135" s="85" t="s">
        <v>2223</v>
      </c>
      <c r="G135" s="77" t="s">
        <v>19</v>
      </c>
      <c r="H135" s="77" t="s">
        <v>19</v>
      </c>
      <c r="I135" s="80"/>
      <c r="J135" s="80"/>
      <c r="K135" s="106" t="s">
        <v>2525</v>
      </c>
      <c r="L135" s="102" t="s">
        <v>2529</v>
      </c>
      <c r="M135" s="51" t="s">
        <v>2573</v>
      </c>
      <c r="N135" s="64" t="s">
        <v>2519</v>
      </c>
      <c r="O135" s="97">
        <v>0</v>
      </c>
      <c r="P135" s="98">
        <v>960</v>
      </c>
      <c r="Q135" s="99">
        <v>190</v>
      </c>
      <c r="R135" s="100">
        <v>290</v>
      </c>
      <c r="S135" s="101">
        <v>480</v>
      </c>
      <c r="T135" s="235" t="s">
        <v>4004</v>
      </c>
      <c r="U135" s="200">
        <v>20</v>
      </c>
    </row>
    <row r="136" spans="1:21" ht="16.899999999999999" customHeight="1">
      <c r="A136" s="121" t="s">
        <v>1249</v>
      </c>
      <c r="B136" s="119" t="s">
        <v>2845</v>
      </c>
      <c r="C136" s="63" t="s">
        <v>2274</v>
      </c>
      <c r="D136" s="4" t="str">
        <f t="shared" si="22"/>
        <v>武-043  金のドラゴンキラー</v>
      </c>
      <c r="E136" s="169" t="s">
        <v>386</v>
      </c>
      <c r="F136" s="85" t="s">
        <v>2223</v>
      </c>
      <c r="G136" s="69" t="s">
        <v>19</v>
      </c>
      <c r="H136" s="69" t="s">
        <v>19</v>
      </c>
      <c r="I136" s="80"/>
      <c r="J136" s="80"/>
      <c r="K136" s="106" t="s">
        <v>2525</v>
      </c>
      <c r="L136" s="102" t="s">
        <v>2526</v>
      </c>
      <c r="M136" s="51" t="s">
        <v>2574</v>
      </c>
      <c r="N136" s="64" t="s">
        <v>2519</v>
      </c>
      <c r="O136" s="97">
        <v>0</v>
      </c>
      <c r="P136" s="98">
        <v>760</v>
      </c>
      <c r="Q136" s="99">
        <v>560</v>
      </c>
      <c r="R136" s="100">
        <v>170</v>
      </c>
      <c r="S136" s="101">
        <v>170</v>
      </c>
      <c r="T136" s="235" t="s">
        <v>4004</v>
      </c>
      <c r="U136" s="201">
        <v>1</v>
      </c>
    </row>
    <row r="137" spans="1:21" ht="16.899999999999999" customHeight="1">
      <c r="A137" s="121" t="s">
        <v>1249</v>
      </c>
      <c r="B137" s="119" t="s">
        <v>2846</v>
      </c>
      <c r="C137" s="63" t="s">
        <v>2275</v>
      </c>
      <c r="D137" s="4" t="str">
        <f t="shared" si="22"/>
        <v>武-042  金のパプニカのナイフ</v>
      </c>
      <c r="E137" s="169" t="s">
        <v>386</v>
      </c>
      <c r="F137" s="85" t="s">
        <v>2223</v>
      </c>
      <c r="G137" s="69" t="s">
        <v>19</v>
      </c>
      <c r="H137" s="69" t="s">
        <v>19</v>
      </c>
      <c r="I137" s="80"/>
      <c r="J137" s="80"/>
      <c r="K137" s="106" t="s">
        <v>2525</v>
      </c>
      <c r="L137" s="102" t="s">
        <v>2529</v>
      </c>
      <c r="M137" s="51" t="s">
        <v>2564</v>
      </c>
      <c r="N137" s="64" t="s">
        <v>2518</v>
      </c>
      <c r="O137" s="97">
        <v>0</v>
      </c>
      <c r="P137" s="98">
        <v>740</v>
      </c>
      <c r="Q137" s="99">
        <v>660</v>
      </c>
      <c r="R137" s="100">
        <v>250</v>
      </c>
      <c r="S137" s="101">
        <v>0</v>
      </c>
      <c r="T137" s="235" t="s">
        <v>4004</v>
      </c>
      <c r="U137" s="201">
        <v>1</v>
      </c>
    </row>
    <row r="138" spans="1:21" ht="16.899999999999999" customHeight="1">
      <c r="A138" s="121" t="s">
        <v>1249</v>
      </c>
      <c r="B138" s="119" t="s">
        <v>2847</v>
      </c>
      <c r="C138" s="63" t="s">
        <v>2276</v>
      </c>
      <c r="D138" s="4" t="str">
        <f t="shared" si="22"/>
        <v>武-041  メタスラのやり</v>
      </c>
      <c r="E138" s="169" t="s">
        <v>386</v>
      </c>
      <c r="F138" s="70" t="s">
        <v>2221</v>
      </c>
      <c r="G138" s="69" t="s">
        <v>19</v>
      </c>
      <c r="H138" s="69" t="s">
        <v>19</v>
      </c>
      <c r="I138" s="80"/>
      <c r="J138" s="80"/>
      <c r="K138" s="106" t="s">
        <v>2525</v>
      </c>
      <c r="L138" s="64" t="s">
        <v>4255</v>
      </c>
      <c r="M138" s="37" t="s">
        <v>3852</v>
      </c>
      <c r="N138" s="103" t="s">
        <v>2518</v>
      </c>
      <c r="O138" s="97">
        <v>0</v>
      </c>
      <c r="P138" s="98">
        <v>729</v>
      </c>
      <c r="Q138" s="99">
        <v>558</v>
      </c>
      <c r="R138" s="100">
        <v>452</v>
      </c>
      <c r="S138" s="101">
        <v>0</v>
      </c>
      <c r="T138" s="572">
        <v>11</v>
      </c>
      <c r="U138" s="64">
        <v>6</v>
      </c>
    </row>
    <row r="139" spans="1:21" ht="16.899999999999999" customHeight="1">
      <c r="A139" s="121" t="s">
        <v>1249</v>
      </c>
      <c r="B139" s="119" t="s">
        <v>2848</v>
      </c>
      <c r="C139" s="63" t="s">
        <v>2277</v>
      </c>
      <c r="D139" s="4" t="str">
        <f t="shared" si="22"/>
        <v>武-040  メタスラの剣</v>
      </c>
      <c r="E139" s="169" t="s">
        <v>386</v>
      </c>
      <c r="F139" s="85" t="s">
        <v>2223</v>
      </c>
      <c r="G139" s="69" t="s">
        <v>19</v>
      </c>
      <c r="H139" s="69" t="s">
        <v>19</v>
      </c>
      <c r="I139" s="80"/>
      <c r="J139" s="80"/>
      <c r="K139" s="106" t="s">
        <v>2525</v>
      </c>
      <c r="L139" s="632" t="s">
        <v>4255</v>
      </c>
      <c r="M139" s="51" t="s">
        <v>2575</v>
      </c>
      <c r="N139" s="64" t="s">
        <v>2518</v>
      </c>
      <c r="O139" s="97">
        <v>0</v>
      </c>
      <c r="P139" s="98">
        <v>784</v>
      </c>
      <c r="Q139" s="99">
        <v>702</v>
      </c>
      <c r="R139" s="100">
        <v>0</v>
      </c>
      <c r="S139" s="101">
        <v>265</v>
      </c>
      <c r="T139" s="572">
        <v>12</v>
      </c>
      <c r="U139" s="64">
        <v>10</v>
      </c>
    </row>
    <row r="140" spans="1:21" ht="16.899999999999999" customHeight="1">
      <c r="A140" s="121" t="s">
        <v>1249</v>
      </c>
      <c r="B140" s="119" t="s">
        <v>2849</v>
      </c>
      <c r="C140" s="63" t="s">
        <v>2278</v>
      </c>
      <c r="D140" s="4" t="str">
        <f t="shared" si="22"/>
        <v>武-039  ドラゴンの杖</v>
      </c>
      <c r="E140" s="169" t="s">
        <v>386</v>
      </c>
      <c r="F140" s="87" t="s">
        <v>2227</v>
      </c>
      <c r="G140" s="74" t="s">
        <v>40</v>
      </c>
      <c r="H140" s="74" t="s">
        <v>40</v>
      </c>
      <c r="I140" s="80"/>
      <c r="J140" s="80"/>
      <c r="K140" s="106" t="s">
        <v>2525</v>
      </c>
      <c r="L140" s="102" t="s">
        <v>2526</v>
      </c>
      <c r="M140" s="51" t="s">
        <v>3853</v>
      </c>
      <c r="N140" s="64" t="s">
        <v>2522</v>
      </c>
      <c r="O140" s="97">
        <v>0</v>
      </c>
      <c r="P140" s="98">
        <v>600</v>
      </c>
      <c r="Q140" s="99">
        <v>1110</v>
      </c>
      <c r="R140" s="100">
        <v>0</v>
      </c>
      <c r="S140" s="101">
        <v>190</v>
      </c>
      <c r="T140" s="235" t="s">
        <v>4004</v>
      </c>
      <c r="U140" s="64">
        <v>8</v>
      </c>
    </row>
    <row r="141" spans="1:21" ht="16.899999999999999" customHeight="1">
      <c r="A141" s="121" t="s">
        <v>1249</v>
      </c>
      <c r="B141" s="119" t="s">
        <v>2850</v>
      </c>
      <c r="C141" s="63" t="s">
        <v>2279</v>
      </c>
      <c r="D141" s="4" t="str">
        <f t="shared" si="22"/>
        <v>武-038  覇者の剣</v>
      </c>
      <c r="E141" s="169" t="s">
        <v>386</v>
      </c>
      <c r="F141" s="85" t="s">
        <v>2223</v>
      </c>
      <c r="G141" s="69" t="s">
        <v>19</v>
      </c>
      <c r="H141" s="69" t="s">
        <v>19</v>
      </c>
      <c r="I141" s="80"/>
      <c r="J141" s="80"/>
      <c r="K141" s="106" t="s">
        <v>2525</v>
      </c>
      <c r="L141" s="102" t="s">
        <v>2529</v>
      </c>
      <c r="M141" s="51" t="s">
        <v>3854</v>
      </c>
      <c r="N141" s="64" t="s">
        <v>2520</v>
      </c>
      <c r="O141" s="97">
        <v>0</v>
      </c>
      <c r="P141" s="98">
        <v>1060</v>
      </c>
      <c r="Q141" s="99">
        <v>480</v>
      </c>
      <c r="R141" s="100">
        <v>190</v>
      </c>
      <c r="S141" s="101">
        <v>190</v>
      </c>
      <c r="T141" s="239" t="s">
        <v>4004</v>
      </c>
      <c r="U141" s="792">
        <v>20</v>
      </c>
    </row>
    <row r="142" spans="1:21" ht="16.899999999999999" customHeight="1">
      <c r="A142" s="121" t="s">
        <v>1249</v>
      </c>
      <c r="B142" s="119" t="s">
        <v>2851</v>
      </c>
      <c r="C142" s="63" t="s">
        <v>2300</v>
      </c>
      <c r="D142" s="4" t="str">
        <f t="shared" si="22"/>
        <v>武-037  パプニカのナイフ(風)</v>
      </c>
      <c r="E142" s="169" t="s">
        <v>386</v>
      </c>
      <c r="F142" s="85" t="s">
        <v>2223</v>
      </c>
      <c r="G142" s="69" t="s">
        <v>19</v>
      </c>
      <c r="H142" s="69" t="s">
        <v>19</v>
      </c>
      <c r="I142" s="80"/>
      <c r="J142" s="80"/>
      <c r="K142" s="106" t="s">
        <v>2525</v>
      </c>
      <c r="L142" s="102" t="s">
        <v>2527</v>
      </c>
      <c r="M142" s="51" t="s">
        <v>2576</v>
      </c>
      <c r="N142" s="64" t="s">
        <v>2518</v>
      </c>
      <c r="O142" s="97">
        <v>0</v>
      </c>
      <c r="P142" s="98">
        <v>820</v>
      </c>
      <c r="Q142" s="99">
        <v>730</v>
      </c>
      <c r="R142" s="100">
        <v>270</v>
      </c>
      <c r="S142" s="101">
        <v>0</v>
      </c>
      <c r="T142" s="235" t="s">
        <v>4004</v>
      </c>
      <c r="U142" s="200">
        <v>20</v>
      </c>
    </row>
    <row r="143" spans="1:21" ht="16.899999999999999" customHeight="1">
      <c r="A143" s="121" t="s">
        <v>1249</v>
      </c>
      <c r="B143" s="119" t="s">
        <v>2852</v>
      </c>
      <c r="C143" s="63" t="s">
        <v>2280</v>
      </c>
      <c r="D143" s="4" t="str">
        <f t="shared" si="22"/>
        <v>武-036  あくまのツメ</v>
      </c>
      <c r="E143" s="169" t="s">
        <v>386</v>
      </c>
      <c r="F143" s="86" t="s">
        <v>2220</v>
      </c>
      <c r="G143" s="69" t="s">
        <v>19</v>
      </c>
      <c r="H143" s="69" t="s">
        <v>19</v>
      </c>
      <c r="I143" s="80"/>
      <c r="J143" s="80"/>
      <c r="K143" s="106" t="s">
        <v>2525</v>
      </c>
      <c r="L143" s="102" t="s">
        <v>2529</v>
      </c>
      <c r="M143" s="51" t="s">
        <v>3855</v>
      </c>
      <c r="N143" s="64" t="s">
        <v>2519</v>
      </c>
      <c r="O143" s="97">
        <v>0</v>
      </c>
      <c r="P143" s="98">
        <v>920</v>
      </c>
      <c r="Q143" s="99">
        <v>580</v>
      </c>
      <c r="R143" s="100">
        <v>420</v>
      </c>
      <c r="S143" s="101">
        <v>0</v>
      </c>
      <c r="T143" s="235" t="s">
        <v>4004</v>
      </c>
      <c r="U143" s="200">
        <v>20</v>
      </c>
    </row>
    <row r="144" spans="1:21" ht="16.899999999999999" customHeight="1">
      <c r="A144" s="121" t="s">
        <v>1247</v>
      </c>
      <c r="B144" s="119" t="s">
        <v>2853</v>
      </c>
      <c r="C144" s="63" t="s">
        <v>2281</v>
      </c>
      <c r="D144" s="4" t="str">
        <f t="shared" si="22"/>
        <v>武-035  りゅうおうの杖</v>
      </c>
      <c r="E144" s="169" t="s">
        <v>386</v>
      </c>
      <c r="F144" s="87" t="s">
        <v>2227</v>
      </c>
      <c r="G144" s="74" t="s">
        <v>40</v>
      </c>
      <c r="H144" s="74" t="s">
        <v>40</v>
      </c>
      <c r="I144" s="80"/>
      <c r="J144" s="80"/>
      <c r="K144" s="8" t="s">
        <v>99</v>
      </c>
      <c r="L144" s="102" t="s">
        <v>2529</v>
      </c>
      <c r="M144" s="51" t="s">
        <v>3856</v>
      </c>
      <c r="N144" s="64" t="s">
        <v>2520</v>
      </c>
      <c r="O144" s="97">
        <v>0</v>
      </c>
      <c r="P144" s="98">
        <v>550</v>
      </c>
      <c r="Q144" s="99">
        <v>1010</v>
      </c>
      <c r="R144" s="100">
        <v>280</v>
      </c>
      <c r="S144" s="101">
        <v>0</v>
      </c>
      <c r="T144" s="235" t="s">
        <v>4004</v>
      </c>
      <c r="U144" s="64">
        <v>3</v>
      </c>
    </row>
    <row r="145" spans="1:21" ht="16.899999999999999" customHeight="1">
      <c r="A145" s="121" t="s">
        <v>1247</v>
      </c>
      <c r="B145" s="119" t="s">
        <v>2854</v>
      </c>
      <c r="C145" s="63" t="s">
        <v>2282</v>
      </c>
      <c r="D145" s="4" t="str">
        <f t="shared" si="22"/>
        <v>武-034  ラダトームのつるぎ</v>
      </c>
      <c r="E145" s="169" t="s">
        <v>386</v>
      </c>
      <c r="F145" s="85" t="s">
        <v>2223</v>
      </c>
      <c r="G145" s="69" t="s">
        <v>19</v>
      </c>
      <c r="H145" s="74" t="s">
        <v>40</v>
      </c>
      <c r="I145" s="80"/>
      <c r="J145" s="80"/>
      <c r="K145" s="106" t="s">
        <v>2525</v>
      </c>
      <c r="L145" s="102" t="s">
        <v>2526</v>
      </c>
      <c r="M145" s="51" t="s">
        <v>2577</v>
      </c>
      <c r="N145" s="64" t="s">
        <v>2522</v>
      </c>
      <c r="O145" s="97">
        <v>0</v>
      </c>
      <c r="P145" s="98">
        <v>830</v>
      </c>
      <c r="Q145" s="99">
        <v>740</v>
      </c>
      <c r="R145" s="100">
        <v>0</v>
      </c>
      <c r="S145" s="101">
        <v>280</v>
      </c>
      <c r="T145" s="523" t="s">
        <v>4004</v>
      </c>
      <c r="U145" s="64">
        <v>4</v>
      </c>
    </row>
    <row r="146" spans="1:21" ht="16.899999999999999" customHeight="1">
      <c r="A146" s="121" t="s">
        <v>1247</v>
      </c>
      <c r="B146" s="119" t="s">
        <v>2855</v>
      </c>
      <c r="C146" s="63" t="s">
        <v>2283</v>
      </c>
      <c r="D146" s="4" t="str">
        <f t="shared" si="22"/>
        <v>武-033  ロトのつるぎ</v>
      </c>
      <c r="E146" s="169" t="s">
        <v>386</v>
      </c>
      <c r="F146" s="85" t="s">
        <v>2223</v>
      </c>
      <c r="G146" s="69" t="s">
        <v>19</v>
      </c>
      <c r="H146" s="69" t="s">
        <v>19</v>
      </c>
      <c r="I146" s="80"/>
      <c r="J146" s="80"/>
      <c r="K146" s="106" t="s">
        <v>2525</v>
      </c>
      <c r="L146" s="727" t="s">
        <v>105</v>
      </c>
      <c r="M146" s="39" t="s">
        <v>2578</v>
      </c>
      <c r="N146" s="64" t="s">
        <v>2518</v>
      </c>
      <c r="O146" s="97">
        <v>0</v>
      </c>
      <c r="P146" s="98">
        <v>961</v>
      </c>
      <c r="Q146" s="99">
        <v>367</v>
      </c>
      <c r="R146" s="100">
        <v>161</v>
      </c>
      <c r="S146" s="101">
        <v>161</v>
      </c>
      <c r="T146" s="572">
        <v>11</v>
      </c>
      <c r="U146" s="64">
        <v>8</v>
      </c>
    </row>
    <row r="147" spans="1:21" ht="16.899999999999999" customHeight="1">
      <c r="A147" s="121" t="s">
        <v>1247</v>
      </c>
      <c r="B147" s="119" t="s">
        <v>2856</v>
      </c>
      <c r="C147" s="63" t="s">
        <v>5183</v>
      </c>
      <c r="D147" s="4" t="str">
        <f t="shared" si="22"/>
        <v>武-032  ヘルズクロー</v>
      </c>
      <c r="E147" s="169" t="s">
        <v>386</v>
      </c>
      <c r="F147" s="86" t="s">
        <v>2220</v>
      </c>
      <c r="G147" s="69" t="s">
        <v>19</v>
      </c>
      <c r="H147" s="69" t="s">
        <v>19</v>
      </c>
      <c r="I147" s="80"/>
      <c r="J147" s="80"/>
      <c r="K147" s="106" t="s">
        <v>2525</v>
      </c>
      <c r="L147" s="632" t="s">
        <v>4255</v>
      </c>
      <c r="M147" s="51" t="s">
        <v>2579</v>
      </c>
      <c r="N147" s="64" t="s">
        <v>2518</v>
      </c>
      <c r="O147" s="97">
        <v>0</v>
      </c>
      <c r="P147" s="98">
        <v>830</v>
      </c>
      <c r="Q147" s="99">
        <v>640</v>
      </c>
      <c r="R147" s="100">
        <v>370</v>
      </c>
      <c r="S147" s="101">
        <v>0</v>
      </c>
      <c r="T147" s="523" t="s">
        <v>4004</v>
      </c>
      <c r="U147" s="64">
        <v>12</v>
      </c>
    </row>
    <row r="148" spans="1:21" ht="16.899999999999999" customHeight="1">
      <c r="A148" s="121" t="s">
        <v>1247</v>
      </c>
      <c r="B148" s="119" t="s">
        <v>2857</v>
      </c>
      <c r="C148" s="63" t="s">
        <v>2284</v>
      </c>
      <c r="D148" s="4" t="str">
        <f t="shared" ref="D148:D178" si="23">B148&amp;" "&amp;" "&amp;C148</f>
        <v>武-031  真魔剛竜剣</v>
      </c>
      <c r="E148" s="169" t="s">
        <v>386</v>
      </c>
      <c r="F148" s="85" t="s">
        <v>2223</v>
      </c>
      <c r="G148" s="69" t="s">
        <v>19</v>
      </c>
      <c r="H148" s="69" t="s">
        <v>19</v>
      </c>
      <c r="I148" s="80"/>
      <c r="J148" s="80"/>
      <c r="K148" s="106" t="s">
        <v>2525</v>
      </c>
      <c r="L148" s="102" t="s">
        <v>2529</v>
      </c>
      <c r="M148" s="51" t="s">
        <v>2580</v>
      </c>
      <c r="N148" s="64" t="s">
        <v>2520</v>
      </c>
      <c r="O148" s="97">
        <v>0</v>
      </c>
      <c r="P148" s="98">
        <v>1100</v>
      </c>
      <c r="Q148" s="99">
        <v>740</v>
      </c>
      <c r="R148" s="100">
        <v>0</v>
      </c>
      <c r="S148" s="101">
        <v>0</v>
      </c>
      <c r="T148" s="235" t="s">
        <v>4004</v>
      </c>
      <c r="U148" s="792">
        <v>20</v>
      </c>
    </row>
    <row r="149" spans="1:21" ht="16.899999999999999" customHeight="1">
      <c r="A149" s="121" t="s">
        <v>1247</v>
      </c>
      <c r="B149" s="119" t="s">
        <v>2858</v>
      </c>
      <c r="C149" s="63" t="s">
        <v>2285</v>
      </c>
      <c r="D149" s="4" t="str">
        <f t="shared" si="23"/>
        <v>武-030  ベンガーナの剣</v>
      </c>
      <c r="E149" s="169" t="s">
        <v>386</v>
      </c>
      <c r="F149" s="85" t="s">
        <v>2223</v>
      </c>
      <c r="G149" s="69" t="s">
        <v>19</v>
      </c>
      <c r="H149" s="69" t="s">
        <v>19</v>
      </c>
      <c r="I149" s="80"/>
      <c r="J149" s="80"/>
      <c r="K149" s="106" t="s">
        <v>21</v>
      </c>
      <c r="L149" s="102" t="s">
        <v>1723</v>
      </c>
      <c r="M149" s="51" t="s">
        <v>2581</v>
      </c>
      <c r="N149" s="64" t="s">
        <v>2518</v>
      </c>
      <c r="O149" s="97">
        <v>0</v>
      </c>
      <c r="P149" s="98">
        <v>870</v>
      </c>
      <c r="Q149" s="99">
        <v>260</v>
      </c>
      <c r="R149" s="100">
        <v>610</v>
      </c>
      <c r="S149" s="101">
        <v>0</v>
      </c>
      <c r="T149" s="235" t="s">
        <v>4004</v>
      </c>
      <c r="U149" s="64">
        <v>17</v>
      </c>
    </row>
    <row r="150" spans="1:21" ht="16.899999999999999" customHeight="1">
      <c r="A150" s="121" t="s">
        <v>1245</v>
      </c>
      <c r="B150" s="119" t="s">
        <v>2859</v>
      </c>
      <c r="C150" s="63" t="s">
        <v>2286</v>
      </c>
      <c r="D150" s="4" t="str">
        <f t="shared" si="23"/>
        <v>武-029  鋼鉄の錨</v>
      </c>
      <c r="E150" s="169" t="s">
        <v>386</v>
      </c>
      <c r="F150" s="71" t="s">
        <v>2232</v>
      </c>
      <c r="G150" s="69" t="s">
        <v>19</v>
      </c>
      <c r="H150" s="69" t="s">
        <v>19</v>
      </c>
      <c r="I150" s="80"/>
      <c r="J150" s="80"/>
      <c r="K150" s="106" t="s">
        <v>2525</v>
      </c>
      <c r="L150" s="64" t="s">
        <v>2538</v>
      </c>
      <c r="M150" s="51" t="s">
        <v>2582</v>
      </c>
      <c r="N150" s="64" t="s">
        <v>2519</v>
      </c>
      <c r="O150" s="97">
        <v>0</v>
      </c>
      <c r="P150" s="98">
        <v>840</v>
      </c>
      <c r="Q150" s="99">
        <v>462</v>
      </c>
      <c r="R150" s="100">
        <v>0</v>
      </c>
      <c r="S150" s="101">
        <v>231</v>
      </c>
      <c r="T150" s="572">
        <v>14</v>
      </c>
      <c r="U150" s="64">
        <v>14</v>
      </c>
    </row>
    <row r="151" spans="1:21" ht="16.899999999999999" customHeight="1">
      <c r="A151" s="121" t="s">
        <v>1245</v>
      </c>
      <c r="B151" s="119" t="s">
        <v>2860</v>
      </c>
      <c r="C151" s="63" t="s">
        <v>2287</v>
      </c>
      <c r="D151" s="4" t="str">
        <f t="shared" si="23"/>
        <v>武-028  スパイラル・ソード</v>
      </c>
      <c r="E151" s="169" t="s">
        <v>386</v>
      </c>
      <c r="F151" s="85" t="s">
        <v>2223</v>
      </c>
      <c r="G151" s="69" t="s">
        <v>19</v>
      </c>
      <c r="H151" s="69" t="s">
        <v>19</v>
      </c>
      <c r="I151" s="80"/>
      <c r="J151" s="80"/>
      <c r="K151" s="106" t="s">
        <v>2525</v>
      </c>
      <c r="L151" s="102" t="s">
        <v>2529</v>
      </c>
      <c r="M151" s="51" t="s">
        <v>2583</v>
      </c>
      <c r="N151" s="64" t="s">
        <v>2519</v>
      </c>
      <c r="O151" s="97">
        <v>0</v>
      </c>
      <c r="P151" s="98">
        <v>724</v>
      </c>
      <c r="Q151" s="99">
        <v>218</v>
      </c>
      <c r="R151" s="100">
        <v>506</v>
      </c>
      <c r="S151" s="101">
        <v>0</v>
      </c>
      <c r="T151" s="572">
        <v>10</v>
      </c>
      <c r="U151" s="64">
        <v>7</v>
      </c>
    </row>
    <row r="152" spans="1:21" ht="16.899999999999999" customHeight="1">
      <c r="A152" s="121" t="s">
        <v>1245</v>
      </c>
      <c r="B152" s="119" t="s">
        <v>2861</v>
      </c>
      <c r="C152" s="63" t="s">
        <v>2288</v>
      </c>
      <c r="D152" s="4" t="str">
        <f t="shared" si="23"/>
        <v>武-027  鎧の魔槍</v>
      </c>
      <c r="E152" s="169" t="s">
        <v>386</v>
      </c>
      <c r="F152" s="70" t="s">
        <v>2221</v>
      </c>
      <c r="G152" s="69" t="s">
        <v>19</v>
      </c>
      <c r="H152" s="69" t="s">
        <v>19</v>
      </c>
      <c r="I152" s="80"/>
      <c r="J152" s="80"/>
      <c r="K152" s="106" t="s">
        <v>2525</v>
      </c>
      <c r="L152" s="102" t="s">
        <v>2529</v>
      </c>
      <c r="M152" s="51" t="s">
        <v>3857</v>
      </c>
      <c r="N152" s="64" t="s">
        <v>2520</v>
      </c>
      <c r="O152" s="97">
        <v>0</v>
      </c>
      <c r="P152" s="98">
        <v>880</v>
      </c>
      <c r="Q152" s="99">
        <v>620</v>
      </c>
      <c r="R152" s="100">
        <v>260</v>
      </c>
      <c r="S152" s="101">
        <v>0</v>
      </c>
      <c r="T152" s="523" t="s">
        <v>4004</v>
      </c>
      <c r="U152" s="64">
        <v>4</v>
      </c>
    </row>
    <row r="153" spans="1:21" ht="16.899999999999999" customHeight="1">
      <c r="A153" s="121" t="s">
        <v>1245</v>
      </c>
      <c r="B153" s="119" t="s">
        <v>2862</v>
      </c>
      <c r="C153" s="63" t="s">
        <v>2289</v>
      </c>
      <c r="D153" s="4" t="str">
        <f t="shared" si="23"/>
        <v>武-026  勇者アバンの剣</v>
      </c>
      <c r="E153" s="169" t="s">
        <v>386</v>
      </c>
      <c r="F153" s="85" t="s">
        <v>2223</v>
      </c>
      <c r="G153" s="69" t="s">
        <v>19</v>
      </c>
      <c r="H153" s="69" t="s">
        <v>19</v>
      </c>
      <c r="I153" s="80"/>
      <c r="J153" s="80"/>
      <c r="K153" s="106" t="s">
        <v>2525</v>
      </c>
      <c r="L153" s="102" t="s">
        <v>2529</v>
      </c>
      <c r="M153" s="51" t="s">
        <v>3858</v>
      </c>
      <c r="N153" s="64" t="s">
        <v>2519</v>
      </c>
      <c r="O153" s="97">
        <v>0</v>
      </c>
      <c r="P153" s="98">
        <v>935</v>
      </c>
      <c r="Q153" s="99">
        <v>597</v>
      </c>
      <c r="R153" s="100">
        <v>173</v>
      </c>
      <c r="S153" s="101">
        <v>0</v>
      </c>
      <c r="T153" s="572">
        <v>17</v>
      </c>
      <c r="U153" s="64">
        <v>11</v>
      </c>
    </row>
    <row r="154" spans="1:21" ht="16.899999999999999" customHeight="1">
      <c r="A154" s="121" t="s">
        <v>1245</v>
      </c>
      <c r="B154" s="119" t="s">
        <v>2863</v>
      </c>
      <c r="C154" s="63" t="s">
        <v>2290</v>
      </c>
      <c r="D154" s="4" t="str">
        <f t="shared" si="23"/>
        <v>武-025  ドラゴンキラー</v>
      </c>
      <c r="E154" s="169" t="s">
        <v>386</v>
      </c>
      <c r="F154" s="85" t="s">
        <v>2223</v>
      </c>
      <c r="G154" s="69" t="s">
        <v>19</v>
      </c>
      <c r="H154" s="69" t="s">
        <v>19</v>
      </c>
      <c r="I154" s="80"/>
      <c r="J154" s="80"/>
      <c r="K154" s="106" t="s">
        <v>2525</v>
      </c>
      <c r="L154" s="632" t="s">
        <v>4255</v>
      </c>
      <c r="M154" s="51" t="s">
        <v>2584</v>
      </c>
      <c r="N154" s="64" t="s">
        <v>2518</v>
      </c>
      <c r="O154" s="97">
        <v>0</v>
      </c>
      <c r="P154" s="98">
        <v>880</v>
      </c>
      <c r="Q154" s="99">
        <v>530</v>
      </c>
      <c r="R154" s="100">
        <v>180</v>
      </c>
      <c r="S154" s="101">
        <v>180</v>
      </c>
      <c r="T154" s="235" t="s">
        <v>4004</v>
      </c>
      <c r="U154" s="200">
        <v>20</v>
      </c>
    </row>
    <row r="155" spans="1:21" ht="16.899999999999999" customHeight="1">
      <c r="A155" s="121" t="s">
        <v>1245</v>
      </c>
      <c r="B155" s="119" t="s">
        <v>2864</v>
      </c>
      <c r="C155" s="63" t="s">
        <v>2291</v>
      </c>
      <c r="D155" s="4" t="str">
        <f t="shared" si="23"/>
        <v>武-024  輝きの杖</v>
      </c>
      <c r="E155" s="169" t="s">
        <v>386</v>
      </c>
      <c r="F155" s="87" t="s">
        <v>2227</v>
      </c>
      <c r="G155" s="74" t="s">
        <v>40</v>
      </c>
      <c r="H155" s="74" t="s">
        <v>40</v>
      </c>
      <c r="I155" s="80"/>
      <c r="J155" s="80"/>
      <c r="K155" s="106" t="s">
        <v>2525</v>
      </c>
      <c r="L155" s="102" t="s">
        <v>2529</v>
      </c>
      <c r="M155" s="51" t="s">
        <v>2585</v>
      </c>
      <c r="N155" s="64" t="s">
        <v>2520</v>
      </c>
      <c r="O155" s="97">
        <v>0</v>
      </c>
      <c r="P155" s="98">
        <v>393</v>
      </c>
      <c r="Q155" s="99">
        <v>852</v>
      </c>
      <c r="R155" s="100">
        <v>308</v>
      </c>
      <c r="S155" s="101">
        <v>0</v>
      </c>
      <c r="T155" s="572">
        <v>15</v>
      </c>
      <c r="U155" s="64">
        <v>4</v>
      </c>
    </row>
    <row r="156" spans="1:21" ht="16.899999999999999" customHeight="1">
      <c r="A156" s="121" t="s">
        <v>1241</v>
      </c>
      <c r="B156" s="119" t="s">
        <v>2865</v>
      </c>
      <c r="C156" s="63" t="s">
        <v>2292</v>
      </c>
      <c r="D156" s="4" t="str">
        <f t="shared" si="23"/>
        <v>武-023  ザボエラの杖</v>
      </c>
      <c r="E156" s="169" t="s">
        <v>386</v>
      </c>
      <c r="F156" s="87" t="s">
        <v>2227</v>
      </c>
      <c r="G156" s="74" t="s">
        <v>40</v>
      </c>
      <c r="H156" s="74" t="s">
        <v>40</v>
      </c>
      <c r="I156" s="80"/>
      <c r="J156" s="80"/>
      <c r="K156" s="106" t="s">
        <v>2525</v>
      </c>
      <c r="L156" s="102" t="s">
        <v>2529</v>
      </c>
      <c r="M156" s="51" t="s">
        <v>2586</v>
      </c>
      <c r="N156" s="64" t="s">
        <v>2519</v>
      </c>
      <c r="O156" s="97">
        <v>0</v>
      </c>
      <c r="P156" s="98">
        <v>436</v>
      </c>
      <c r="Q156" s="99">
        <v>804</v>
      </c>
      <c r="R156" s="100">
        <v>228</v>
      </c>
      <c r="S156" s="101">
        <v>0</v>
      </c>
      <c r="T156" s="572">
        <v>10</v>
      </c>
      <c r="U156" s="64">
        <v>5</v>
      </c>
    </row>
    <row r="157" spans="1:21" ht="16.899999999999999" customHeight="1">
      <c r="A157" s="121" t="s">
        <v>1241</v>
      </c>
      <c r="B157" s="119" t="s">
        <v>2866</v>
      </c>
      <c r="C157" s="63" t="s">
        <v>2293</v>
      </c>
      <c r="D157" s="4" t="str">
        <f t="shared" si="23"/>
        <v>武-022  鎧の魔剣</v>
      </c>
      <c r="E157" s="169" t="s">
        <v>386</v>
      </c>
      <c r="F157" s="85" t="s">
        <v>2223</v>
      </c>
      <c r="G157" s="69" t="s">
        <v>19</v>
      </c>
      <c r="H157" s="69" t="s">
        <v>19</v>
      </c>
      <c r="I157" s="80"/>
      <c r="J157" s="80"/>
      <c r="K157" s="106" t="s">
        <v>2525</v>
      </c>
      <c r="L157" s="102" t="s">
        <v>2529</v>
      </c>
      <c r="M157" s="51" t="s">
        <v>2587</v>
      </c>
      <c r="N157" s="64" t="s">
        <v>2519</v>
      </c>
      <c r="O157" s="97">
        <v>0</v>
      </c>
      <c r="P157" s="98">
        <v>1010</v>
      </c>
      <c r="Q157" s="99">
        <v>590</v>
      </c>
      <c r="R157" s="100">
        <v>0</v>
      </c>
      <c r="S157" s="101">
        <v>80</v>
      </c>
      <c r="T157" s="523" t="s">
        <v>4004</v>
      </c>
      <c r="U157" s="64">
        <v>12</v>
      </c>
    </row>
    <row r="158" spans="1:21" ht="16.899999999999999" customHeight="1">
      <c r="A158" s="121" t="s">
        <v>1241</v>
      </c>
      <c r="B158" s="119" t="s">
        <v>2867</v>
      </c>
      <c r="C158" s="63" t="s">
        <v>2315</v>
      </c>
      <c r="D158" s="4" t="str">
        <f t="shared" si="23"/>
        <v>武-021  ダイのはがねのつるぎ(火炎)</v>
      </c>
      <c r="E158" s="169" t="s">
        <v>386</v>
      </c>
      <c r="F158" s="85" t="s">
        <v>2223</v>
      </c>
      <c r="G158" s="69" t="s">
        <v>19</v>
      </c>
      <c r="H158" s="69" t="s">
        <v>19</v>
      </c>
      <c r="I158" s="80"/>
      <c r="J158" s="80"/>
      <c r="K158" s="106" t="s">
        <v>2525</v>
      </c>
      <c r="L158" s="632" t="s">
        <v>4255</v>
      </c>
      <c r="M158" s="51" t="s">
        <v>3859</v>
      </c>
      <c r="N158" s="64" t="s">
        <v>2519</v>
      </c>
      <c r="O158" s="97">
        <v>0</v>
      </c>
      <c r="P158" s="98">
        <v>972</v>
      </c>
      <c r="Q158" s="99">
        <v>644</v>
      </c>
      <c r="R158" s="100">
        <v>0</v>
      </c>
      <c r="S158" s="101">
        <v>0</v>
      </c>
      <c r="T158" s="572">
        <v>17</v>
      </c>
      <c r="U158" s="64">
        <v>9</v>
      </c>
    </row>
    <row r="159" spans="1:21" ht="16.899999999999999" customHeight="1">
      <c r="A159" s="121" t="s">
        <v>1241</v>
      </c>
      <c r="B159" s="119" t="s">
        <v>2868</v>
      </c>
      <c r="C159" s="63" t="s">
        <v>2294</v>
      </c>
      <c r="D159" s="4" t="str">
        <f t="shared" si="23"/>
        <v>武-020  まほうのステッキ</v>
      </c>
      <c r="E159" s="169" t="s">
        <v>386</v>
      </c>
      <c r="F159" s="87" t="s">
        <v>2227</v>
      </c>
      <c r="G159" s="74" t="s">
        <v>40</v>
      </c>
      <c r="H159" s="74" t="s">
        <v>40</v>
      </c>
      <c r="I159" s="80"/>
      <c r="J159" s="80"/>
      <c r="K159" s="106" t="s">
        <v>2525</v>
      </c>
      <c r="L159" s="102" t="s">
        <v>2534</v>
      </c>
      <c r="M159" s="782" t="s">
        <v>2588</v>
      </c>
      <c r="N159" s="64" t="s">
        <v>2519</v>
      </c>
      <c r="O159" s="97">
        <v>0</v>
      </c>
      <c r="P159" s="98">
        <v>290</v>
      </c>
      <c r="Q159" s="99">
        <v>788</v>
      </c>
      <c r="R159" s="100">
        <v>363</v>
      </c>
      <c r="S159" s="101">
        <v>0</v>
      </c>
      <c r="T159" s="572">
        <v>13</v>
      </c>
      <c r="U159" s="64">
        <v>2</v>
      </c>
    </row>
    <row r="160" spans="1:21" ht="16.899999999999999" customHeight="1">
      <c r="A160" s="121" t="s">
        <v>1241</v>
      </c>
      <c r="B160" s="119" t="s">
        <v>2869</v>
      </c>
      <c r="C160" s="63" t="s">
        <v>2314</v>
      </c>
      <c r="D160" s="4" t="str">
        <f t="shared" si="23"/>
        <v>武-019  ダイのはがねのつるぎ</v>
      </c>
      <c r="E160" s="169" t="s">
        <v>386</v>
      </c>
      <c r="F160" s="85" t="s">
        <v>2223</v>
      </c>
      <c r="G160" s="69" t="s">
        <v>19</v>
      </c>
      <c r="H160" s="69" t="s">
        <v>19</v>
      </c>
      <c r="I160" s="80"/>
      <c r="J160" s="80"/>
      <c r="K160" s="106" t="s">
        <v>2525</v>
      </c>
      <c r="L160" s="102" t="s">
        <v>2529</v>
      </c>
      <c r="M160" s="782" t="s">
        <v>2589</v>
      </c>
      <c r="N160" s="64" t="s">
        <v>2519</v>
      </c>
      <c r="O160" s="97">
        <v>0</v>
      </c>
      <c r="P160" s="98">
        <v>899</v>
      </c>
      <c r="Q160" s="99">
        <v>520</v>
      </c>
      <c r="R160" s="100">
        <v>75</v>
      </c>
      <c r="S160" s="101">
        <v>0</v>
      </c>
      <c r="T160" s="572">
        <v>16</v>
      </c>
      <c r="U160" s="64">
        <v>4</v>
      </c>
    </row>
    <row r="161" spans="1:21" ht="16.899999999999999" customHeight="1">
      <c r="A161" s="121" t="s">
        <v>1239</v>
      </c>
      <c r="B161" s="119" t="s">
        <v>2870</v>
      </c>
      <c r="C161" s="63" t="s">
        <v>2295</v>
      </c>
      <c r="D161" s="4" t="str">
        <f t="shared" si="23"/>
        <v>武-018  アバンの剣</v>
      </c>
      <c r="E161" s="169" t="s">
        <v>386</v>
      </c>
      <c r="F161" s="85" t="s">
        <v>2223</v>
      </c>
      <c r="G161" s="69" t="s">
        <v>19</v>
      </c>
      <c r="H161" s="69" t="s">
        <v>19</v>
      </c>
      <c r="I161" s="80"/>
      <c r="J161" s="80"/>
      <c r="K161" s="106" t="s">
        <v>2525</v>
      </c>
      <c r="L161" s="632" t="s">
        <v>4255</v>
      </c>
      <c r="M161" s="782" t="s">
        <v>2590</v>
      </c>
      <c r="N161" s="103" t="s">
        <v>2518</v>
      </c>
      <c r="O161" s="97">
        <v>0</v>
      </c>
      <c r="P161" s="98">
        <v>960</v>
      </c>
      <c r="Q161" s="99">
        <v>640</v>
      </c>
      <c r="R161" s="100">
        <v>0</v>
      </c>
      <c r="S161" s="101">
        <v>0</v>
      </c>
      <c r="T161" s="235" t="s">
        <v>4004</v>
      </c>
      <c r="U161" s="200">
        <v>20</v>
      </c>
    </row>
    <row r="162" spans="1:21" ht="16.899999999999999" customHeight="1">
      <c r="A162" s="121" t="s">
        <v>1239</v>
      </c>
      <c r="B162" s="119" t="s">
        <v>2871</v>
      </c>
      <c r="C162" s="63" t="s">
        <v>2296</v>
      </c>
      <c r="D162" s="4" t="str">
        <f t="shared" si="23"/>
        <v>武-017  ハンマースピア</v>
      </c>
      <c r="E162" s="169" t="s">
        <v>386</v>
      </c>
      <c r="F162" s="70" t="s">
        <v>2221</v>
      </c>
      <c r="G162" s="69" t="s">
        <v>19</v>
      </c>
      <c r="H162" s="69" t="s">
        <v>19</v>
      </c>
      <c r="I162" s="80"/>
      <c r="J162" s="80"/>
      <c r="K162" s="106" t="s">
        <v>2525</v>
      </c>
      <c r="L162" s="632" t="s">
        <v>4255</v>
      </c>
      <c r="M162" s="782" t="s">
        <v>2591</v>
      </c>
      <c r="N162" s="103" t="s">
        <v>2518</v>
      </c>
      <c r="O162" s="97">
        <v>226</v>
      </c>
      <c r="P162" s="98">
        <v>818</v>
      </c>
      <c r="Q162" s="99">
        <v>444</v>
      </c>
      <c r="R162" s="100">
        <v>0</v>
      </c>
      <c r="S162" s="101">
        <v>0</v>
      </c>
      <c r="T162" s="572">
        <v>19</v>
      </c>
      <c r="U162" s="64">
        <v>3</v>
      </c>
    </row>
    <row r="163" spans="1:21" ht="16.899999999999999" customHeight="1">
      <c r="A163" s="121" t="s">
        <v>1239</v>
      </c>
      <c r="B163" s="119" t="s">
        <v>2872</v>
      </c>
      <c r="C163" s="63" t="s">
        <v>2297</v>
      </c>
      <c r="D163" s="4" t="str">
        <f t="shared" si="23"/>
        <v>武-016  真空の斧</v>
      </c>
      <c r="E163" s="169" t="s">
        <v>386</v>
      </c>
      <c r="F163" s="71" t="s">
        <v>2232</v>
      </c>
      <c r="G163" s="69" t="s">
        <v>19</v>
      </c>
      <c r="H163" s="69" t="s">
        <v>19</v>
      </c>
      <c r="I163" s="80"/>
      <c r="J163" s="80"/>
      <c r="K163" s="106" t="s">
        <v>2525</v>
      </c>
      <c r="L163" s="632" t="s">
        <v>4255</v>
      </c>
      <c r="M163" s="782" t="s">
        <v>2592</v>
      </c>
      <c r="N163" s="103" t="s">
        <v>2518</v>
      </c>
      <c r="O163" s="97">
        <v>0</v>
      </c>
      <c r="P163" s="98">
        <v>960</v>
      </c>
      <c r="Q163" s="99">
        <v>400</v>
      </c>
      <c r="R163" s="100">
        <v>0</v>
      </c>
      <c r="S163" s="101">
        <v>240</v>
      </c>
      <c r="T163" s="523" t="s">
        <v>4004</v>
      </c>
      <c r="U163" s="64">
        <v>2</v>
      </c>
    </row>
    <row r="164" spans="1:21" ht="16.899999999999999" customHeight="1">
      <c r="A164" s="121" t="s">
        <v>1239</v>
      </c>
      <c r="B164" s="119" t="s">
        <v>2873</v>
      </c>
      <c r="C164" s="63" t="s">
        <v>2298</v>
      </c>
      <c r="D164" s="4" t="str">
        <f t="shared" si="23"/>
        <v>武-015  マジカルブースター</v>
      </c>
      <c r="E164" s="169" t="s">
        <v>386</v>
      </c>
      <c r="F164" s="87" t="s">
        <v>2227</v>
      </c>
      <c r="G164" s="74" t="s">
        <v>40</v>
      </c>
      <c r="H164" s="74" t="s">
        <v>40</v>
      </c>
      <c r="I164" s="80"/>
      <c r="J164" s="80"/>
      <c r="K164" s="106" t="s">
        <v>2525</v>
      </c>
      <c r="L164" s="632" t="s">
        <v>4255</v>
      </c>
      <c r="M164" s="782" t="s">
        <v>2593</v>
      </c>
      <c r="N164" s="103" t="s">
        <v>2518</v>
      </c>
      <c r="O164" s="97">
        <v>0</v>
      </c>
      <c r="P164" s="98">
        <v>364</v>
      </c>
      <c r="Q164" s="99">
        <v>795</v>
      </c>
      <c r="R164" s="100">
        <v>288</v>
      </c>
      <c r="S164" s="101">
        <v>0</v>
      </c>
      <c r="T164" s="572">
        <v>17</v>
      </c>
      <c r="U164" s="64">
        <v>17</v>
      </c>
    </row>
    <row r="165" spans="1:21" ht="16.899999999999999" customHeight="1">
      <c r="A165" s="121" t="s">
        <v>1239</v>
      </c>
      <c r="B165" s="119" t="s">
        <v>2874</v>
      </c>
      <c r="C165" s="63" t="s">
        <v>2299</v>
      </c>
      <c r="D165" s="4" t="str">
        <f t="shared" si="23"/>
        <v>武-014  パプニカのナイフ(太陽)</v>
      </c>
      <c r="E165" s="169" t="s">
        <v>386</v>
      </c>
      <c r="F165" s="85" t="s">
        <v>2223</v>
      </c>
      <c r="G165" s="69" t="s">
        <v>19</v>
      </c>
      <c r="H165" s="69" t="s">
        <v>19</v>
      </c>
      <c r="I165" s="80"/>
      <c r="J165" s="80"/>
      <c r="K165" s="106" t="s">
        <v>2525</v>
      </c>
      <c r="L165" s="632" t="s">
        <v>4255</v>
      </c>
      <c r="M165" s="782" t="s">
        <v>2594</v>
      </c>
      <c r="N165" s="64" t="s">
        <v>2518</v>
      </c>
      <c r="O165" s="97">
        <v>0</v>
      </c>
      <c r="P165" s="98">
        <v>900</v>
      </c>
      <c r="Q165" s="99">
        <v>450</v>
      </c>
      <c r="R165" s="100">
        <v>150</v>
      </c>
      <c r="S165" s="101">
        <v>0</v>
      </c>
      <c r="T165" s="523" t="s">
        <v>4004</v>
      </c>
      <c r="U165" s="64">
        <v>12</v>
      </c>
    </row>
    <row r="166" spans="1:21" ht="16.899999999999999" customHeight="1">
      <c r="A166" s="121" t="s">
        <v>1252</v>
      </c>
      <c r="B166" s="119" t="s">
        <v>2875</v>
      </c>
      <c r="C166" s="63" t="s">
        <v>2301</v>
      </c>
      <c r="D166" s="4" t="str">
        <f t="shared" si="23"/>
        <v>武-013  ようせいの杖</v>
      </c>
      <c r="E166" s="171" t="s">
        <v>347</v>
      </c>
      <c r="F166" s="87" t="s">
        <v>2227</v>
      </c>
      <c r="G166" s="74" t="s">
        <v>40</v>
      </c>
      <c r="H166" s="83" t="s">
        <v>80</v>
      </c>
      <c r="I166" s="80"/>
      <c r="J166" s="80"/>
      <c r="K166" s="106" t="s">
        <v>2525</v>
      </c>
      <c r="L166" s="102" t="s">
        <v>2529</v>
      </c>
      <c r="M166" s="782" t="s">
        <v>3860</v>
      </c>
      <c r="N166" s="64" t="s">
        <v>83</v>
      </c>
      <c r="O166" s="97">
        <v>160</v>
      </c>
      <c r="P166" s="98">
        <v>690</v>
      </c>
      <c r="Q166" s="99">
        <v>830</v>
      </c>
      <c r="R166" s="100">
        <v>300</v>
      </c>
      <c r="S166" s="101">
        <v>0</v>
      </c>
      <c r="T166" s="239" t="s">
        <v>4004</v>
      </c>
      <c r="U166" s="64">
        <v>17</v>
      </c>
    </row>
    <row r="167" spans="1:21" ht="16.899999999999999" customHeight="1">
      <c r="A167" s="121" t="s">
        <v>1241</v>
      </c>
      <c r="B167" s="119" t="s">
        <v>2876</v>
      </c>
      <c r="C167" s="63" t="s">
        <v>2302</v>
      </c>
      <c r="D167" s="4" t="str">
        <f t="shared" si="23"/>
        <v>武-012  ホーリーランス</v>
      </c>
      <c r="E167" s="171" t="s">
        <v>347</v>
      </c>
      <c r="F167" s="70" t="s">
        <v>2221</v>
      </c>
      <c r="G167" s="69" t="s">
        <v>19</v>
      </c>
      <c r="H167" s="69" t="s">
        <v>19</v>
      </c>
      <c r="I167" s="80"/>
      <c r="J167" s="80"/>
      <c r="K167" s="106" t="s">
        <v>2525</v>
      </c>
      <c r="L167" s="632" t="s">
        <v>4255</v>
      </c>
      <c r="M167" s="782" t="s">
        <v>2591</v>
      </c>
      <c r="N167" s="103" t="s">
        <v>2518</v>
      </c>
      <c r="O167" s="97">
        <v>280</v>
      </c>
      <c r="P167" s="98">
        <v>690</v>
      </c>
      <c r="Q167" s="99">
        <v>410</v>
      </c>
      <c r="R167" s="100">
        <v>0</v>
      </c>
      <c r="S167" s="101">
        <v>0</v>
      </c>
      <c r="T167" s="235" t="s">
        <v>4004</v>
      </c>
      <c r="U167" s="200">
        <v>20</v>
      </c>
    </row>
    <row r="168" spans="1:21" ht="16.899999999999999" customHeight="1">
      <c r="A168" s="121" t="s">
        <v>1239</v>
      </c>
      <c r="B168" s="119" t="s">
        <v>2877</v>
      </c>
      <c r="C168" s="63" t="s">
        <v>2303</v>
      </c>
      <c r="D168" s="4" t="str">
        <f t="shared" si="23"/>
        <v>武-011  プラチナソード</v>
      </c>
      <c r="E168" s="171" t="s">
        <v>347</v>
      </c>
      <c r="F168" s="85" t="s">
        <v>2223</v>
      </c>
      <c r="G168" s="69" t="s">
        <v>19</v>
      </c>
      <c r="H168" s="69" t="s">
        <v>19</v>
      </c>
      <c r="I168" s="80"/>
      <c r="J168" s="80"/>
      <c r="K168" s="64"/>
      <c r="L168" s="64"/>
      <c r="M168" s="4"/>
      <c r="N168" s="64"/>
      <c r="O168" s="97">
        <v>0</v>
      </c>
      <c r="P168" s="98">
        <v>680</v>
      </c>
      <c r="Q168" s="99">
        <v>510</v>
      </c>
      <c r="R168" s="100">
        <v>0</v>
      </c>
      <c r="S168" s="101">
        <v>0</v>
      </c>
      <c r="T168" s="235" t="s">
        <v>4004</v>
      </c>
      <c r="U168" s="200">
        <v>20</v>
      </c>
    </row>
    <row r="169" spans="1:21" ht="16.899999999999999" customHeight="1">
      <c r="A169" s="121" t="s">
        <v>1239</v>
      </c>
      <c r="B169" s="119" t="s">
        <v>2878</v>
      </c>
      <c r="C169" s="63" t="s">
        <v>2304</v>
      </c>
      <c r="D169" s="4" t="str">
        <f t="shared" si="23"/>
        <v>武-010  いなずまのやり</v>
      </c>
      <c r="E169" s="171" t="s">
        <v>347</v>
      </c>
      <c r="F169" s="70" t="s">
        <v>2221</v>
      </c>
      <c r="G169" s="69" t="s">
        <v>19</v>
      </c>
      <c r="H169" s="69" t="s">
        <v>19</v>
      </c>
      <c r="I169" s="80"/>
      <c r="J169" s="80"/>
      <c r="K169" s="64"/>
      <c r="L169" s="64"/>
      <c r="M169" s="4"/>
      <c r="N169" s="64"/>
      <c r="O169" s="97">
        <v>260</v>
      </c>
      <c r="P169" s="98">
        <v>650</v>
      </c>
      <c r="Q169" s="99">
        <v>390</v>
      </c>
      <c r="R169" s="100">
        <v>0</v>
      </c>
      <c r="S169" s="101">
        <v>0</v>
      </c>
      <c r="T169" s="235" t="s">
        <v>4004</v>
      </c>
      <c r="U169" s="200">
        <v>20</v>
      </c>
    </row>
    <row r="170" spans="1:21" ht="16.899999999999999" customHeight="1">
      <c r="A170" s="121" t="s">
        <v>1239</v>
      </c>
      <c r="B170" s="119" t="s">
        <v>2879</v>
      </c>
      <c r="C170" s="63" t="s">
        <v>2305</v>
      </c>
      <c r="D170" s="4" t="str">
        <f t="shared" si="23"/>
        <v>武-009  まじゅうのツメ</v>
      </c>
      <c r="E170" s="171" t="s">
        <v>347</v>
      </c>
      <c r="F170" s="86" t="s">
        <v>2220</v>
      </c>
      <c r="G170" s="69" t="s">
        <v>19</v>
      </c>
      <c r="H170" s="69" t="s">
        <v>19</v>
      </c>
      <c r="I170" s="80"/>
      <c r="J170" s="80"/>
      <c r="K170" s="106" t="s">
        <v>2525</v>
      </c>
      <c r="L170" s="102" t="s">
        <v>2529</v>
      </c>
      <c r="M170" s="37" t="s">
        <v>2595</v>
      </c>
      <c r="N170" s="103" t="s">
        <v>2518</v>
      </c>
      <c r="O170" s="97">
        <v>0</v>
      </c>
      <c r="P170" s="98">
        <v>650</v>
      </c>
      <c r="Q170" s="99">
        <v>390</v>
      </c>
      <c r="R170" s="100">
        <v>260</v>
      </c>
      <c r="S170" s="101">
        <v>0</v>
      </c>
      <c r="T170" s="235" t="s">
        <v>4004</v>
      </c>
      <c r="U170" s="200">
        <v>20</v>
      </c>
    </row>
    <row r="171" spans="1:21" ht="16.899999999999999" customHeight="1">
      <c r="A171" s="121" t="s">
        <v>1239</v>
      </c>
      <c r="B171" s="119" t="s">
        <v>2880</v>
      </c>
      <c r="C171" s="63" t="s">
        <v>2306</v>
      </c>
      <c r="D171" s="4" t="str">
        <f t="shared" si="23"/>
        <v>武-008  てつのオノ</v>
      </c>
      <c r="E171" s="171" t="s">
        <v>347</v>
      </c>
      <c r="F171" s="71" t="s">
        <v>2232</v>
      </c>
      <c r="G171" s="69" t="s">
        <v>19</v>
      </c>
      <c r="H171" s="69" t="s">
        <v>19</v>
      </c>
      <c r="I171" s="80"/>
      <c r="J171" s="80"/>
      <c r="K171" s="64"/>
      <c r="L171" s="64"/>
      <c r="M171" s="4"/>
      <c r="N171" s="64"/>
      <c r="O171" s="97">
        <v>0</v>
      </c>
      <c r="P171" s="98">
        <v>830</v>
      </c>
      <c r="Q171" s="99">
        <v>320</v>
      </c>
      <c r="R171" s="100">
        <v>0</v>
      </c>
      <c r="S171" s="101">
        <v>130</v>
      </c>
      <c r="T171" s="235" t="s">
        <v>4004</v>
      </c>
      <c r="U171" s="200">
        <v>20</v>
      </c>
    </row>
    <row r="172" spans="1:21" ht="16.899999999999999" customHeight="1">
      <c r="A172" s="121" t="s">
        <v>1239</v>
      </c>
      <c r="B172" s="119" t="s">
        <v>2881</v>
      </c>
      <c r="C172" s="63" t="s">
        <v>2307</v>
      </c>
      <c r="D172" s="4" t="str">
        <f t="shared" si="23"/>
        <v>武-007  ブラスの杖</v>
      </c>
      <c r="E172" s="171" t="s">
        <v>347</v>
      </c>
      <c r="F172" s="87" t="s">
        <v>2227</v>
      </c>
      <c r="G172" s="74" t="s">
        <v>40</v>
      </c>
      <c r="H172" s="74" t="s">
        <v>40</v>
      </c>
      <c r="I172" s="80"/>
      <c r="J172" s="80"/>
      <c r="K172" s="64"/>
      <c r="L172" s="64"/>
      <c r="M172" s="4"/>
      <c r="N172" s="64"/>
      <c r="O172" s="97">
        <v>0</v>
      </c>
      <c r="P172" s="98">
        <v>580</v>
      </c>
      <c r="Q172" s="99">
        <v>710</v>
      </c>
      <c r="R172" s="100">
        <v>0</v>
      </c>
      <c r="S172" s="101">
        <v>0</v>
      </c>
      <c r="T172" s="235" t="s">
        <v>4004</v>
      </c>
      <c r="U172" s="200">
        <v>20</v>
      </c>
    </row>
    <row r="173" spans="1:21" ht="16.899999999999999" customHeight="1">
      <c r="A173" s="121" t="s">
        <v>1239</v>
      </c>
      <c r="B173" s="119" t="s">
        <v>2882</v>
      </c>
      <c r="C173" s="63" t="s">
        <v>2308</v>
      </c>
      <c r="D173" s="4" t="str">
        <f t="shared" si="23"/>
        <v>武-006  てつのツメ</v>
      </c>
      <c r="E173" s="172" t="s">
        <v>346</v>
      </c>
      <c r="F173" s="86" t="s">
        <v>2220</v>
      </c>
      <c r="G173" s="69" t="s">
        <v>19</v>
      </c>
      <c r="H173" s="69" t="s">
        <v>19</v>
      </c>
      <c r="I173" s="80"/>
      <c r="J173" s="80"/>
      <c r="K173" s="64"/>
      <c r="L173" s="64"/>
      <c r="M173" s="4"/>
      <c r="N173" s="64"/>
      <c r="O173" s="97">
        <v>0</v>
      </c>
      <c r="P173" s="98">
        <v>550</v>
      </c>
      <c r="Q173" s="99">
        <v>330</v>
      </c>
      <c r="R173" s="100">
        <v>220</v>
      </c>
      <c r="S173" s="101">
        <v>0</v>
      </c>
      <c r="T173" s="235" t="s">
        <v>4004</v>
      </c>
      <c r="U173" s="200">
        <v>20</v>
      </c>
    </row>
    <row r="174" spans="1:21" ht="16.899999999999999" customHeight="1">
      <c r="A174" s="121" t="s">
        <v>1239</v>
      </c>
      <c r="B174" s="119" t="s">
        <v>2883</v>
      </c>
      <c r="C174" s="63" t="s">
        <v>2313</v>
      </c>
      <c r="D174" s="4" t="str">
        <f t="shared" si="23"/>
        <v>武-005  てつのつるぎ</v>
      </c>
      <c r="E174" s="172" t="s">
        <v>346</v>
      </c>
      <c r="F174" s="85" t="s">
        <v>2223</v>
      </c>
      <c r="G174" s="69" t="s">
        <v>19</v>
      </c>
      <c r="H174" s="69" t="s">
        <v>19</v>
      </c>
      <c r="I174" s="80"/>
      <c r="J174" s="80"/>
      <c r="K174" s="64"/>
      <c r="L174" s="64"/>
      <c r="M174" s="4"/>
      <c r="N174" s="64"/>
      <c r="O174" s="97">
        <v>0</v>
      </c>
      <c r="P174" s="98">
        <v>660</v>
      </c>
      <c r="Q174" s="99">
        <v>440</v>
      </c>
      <c r="R174" s="100">
        <v>0</v>
      </c>
      <c r="S174" s="101">
        <v>0</v>
      </c>
      <c r="T174" s="235" t="s">
        <v>4004</v>
      </c>
      <c r="U174" s="200">
        <v>20</v>
      </c>
    </row>
    <row r="175" spans="1:21" ht="16.899999999999999" customHeight="1">
      <c r="A175" s="121" t="s">
        <v>1239</v>
      </c>
      <c r="B175" s="119" t="s">
        <v>2884</v>
      </c>
      <c r="C175" s="63" t="s">
        <v>2309</v>
      </c>
      <c r="D175" s="4" t="str">
        <f t="shared" si="23"/>
        <v>武-004  まどうしの杖</v>
      </c>
      <c r="E175" s="172" t="s">
        <v>346</v>
      </c>
      <c r="F175" s="87" t="s">
        <v>2227</v>
      </c>
      <c r="G175" s="74" t="s">
        <v>40</v>
      </c>
      <c r="H175" s="74" t="s">
        <v>40</v>
      </c>
      <c r="I175" s="80"/>
      <c r="J175" s="80"/>
      <c r="K175" s="64"/>
      <c r="L175" s="64"/>
      <c r="M175" s="4"/>
      <c r="N175" s="64"/>
      <c r="O175" s="97">
        <v>0</v>
      </c>
      <c r="P175" s="98">
        <v>440</v>
      </c>
      <c r="Q175" s="99">
        <v>660</v>
      </c>
      <c r="R175" s="100">
        <v>0</v>
      </c>
      <c r="S175" s="101">
        <v>0</v>
      </c>
      <c r="T175" s="235" t="s">
        <v>4004</v>
      </c>
      <c r="U175" s="200">
        <v>20</v>
      </c>
    </row>
    <row r="176" spans="1:21" ht="16.899999999999999" customHeight="1">
      <c r="A176" s="121" t="s">
        <v>1239</v>
      </c>
      <c r="B176" s="119" t="s">
        <v>2885</v>
      </c>
      <c r="C176" s="63" t="s">
        <v>2310</v>
      </c>
      <c r="D176" s="4" t="str">
        <f t="shared" si="23"/>
        <v>武-003  バトルフォーク</v>
      </c>
      <c r="E176" s="172" t="s">
        <v>346</v>
      </c>
      <c r="F176" s="70" t="s">
        <v>2221</v>
      </c>
      <c r="G176" s="69" t="s">
        <v>19</v>
      </c>
      <c r="H176" s="69" t="s">
        <v>19</v>
      </c>
      <c r="I176" s="80"/>
      <c r="J176" s="80"/>
      <c r="K176" s="64"/>
      <c r="L176" s="64"/>
      <c r="M176" s="4"/>
      <c r="N176" s="64"/>
      <c r="O176" s="97">
        <v>220</v>
      </c>
      <c r="P176" s="98">
        <v>550</v>
      </c>
      <c r="Q176" s="99">
        <v>330</v>
      </c>
      <c r="R176" s="100">
        <v>0</v>
      </c>
      <c r="S176" s="101">
        <v>0</v>
      </c>
      <c r="T176" s="235" t="s">
        <v>4004</v>
      </c>
      <c r="U176" s="200">
        <v>20</v>
      </c>
    </row>
    <row r="177" spans="1:21" ht="16.899999999999999" customHeight="1">
      <c r="A177" s="121" t="s">
        <v>1239</v>
      </c>
      <c r="B177" s="119" t="s">
        <v>2886</v>
      </c>
      <c r="C177" s="63" t="s">
        <v>2311</v>
      </c>
      <c r="D177" s="4" t="str">
        <f t="shared" si="23"/>
        <v>武-002  ライトアックス</v>
      </c>
      <c r="E177" s="172" t="s">
        <v>346</v>
      </c>
      <c r="F177" s="71" t="s">
        <v>2232</v>
      </c>
      <c r="G177" s="69" t="s">
        <v>19</v>
      </c>
      <c r="H177" s="69" t="s">
        <v>19</v>
      </c>
      <c r="I177" s="80"/>
      <c r="J177" s="80"/>
      <c r="K177" s="64"/>
      <c r="L177" s="64"/>
      <c r="M177" s="4"/>
      <c r="N177" s="64"/>
      <c r="O177" s="97">
        <v>0</v>
      </c>
      <c r="P177" s="98">
        <v>720</v>
      </c>
      <c r="Q177" s="99">
        <v>220</v>
      </c>
      <c r="R177" s="100">
        <v>0</v>
      </c>
      <c r="S177" s="101">
        <v>170</v>
      </c>
      <c r="T177" s="235" t="s">
        <v>4004</v>
      </c>
      <c r="U177" s="200">
        <v>20</v>
      </c>
    </row>
    <row r="178" spans="1:21" ht="16.899999999999999" customHeight="1">
      <c r="A178" s="121" t="s">
        <v>1239</v>
      </c>
      <c r="B178" s="119" t="s">
        <v>2887</v>
      </c>
      <c r="C178" s="63" t="s">
        <v>2312</v>
      </c>
      <c r="D178" s="4" t="str">
        <f t="shared" si="23"/>
        <v>武-001  どうのつるぎ</v>
      </c>
      <c r="E178" s="172" t="s">
        <v>346</v>
      </c>
      <c r="F178" s="85" t="s">
        <v>2223</v>
      </c>
      <c r="G178" s="69" t="s">
        <v>19</v>
      </c>
      <c r="H178" s="69" t="s">
        <v>19</v>
      </c>
      <c r="I178" s="80"/>
      <c r="J178" s="80"/>
      <c r="K178" s="64"/>
      <c r="L178" s="64"/>
      <c r="M178" s="4"/>
      <c r="N178" s="64"/>
      <c r="O178" s="97">
        <v>0</v>
      </c>
      <c r="P178" s="98">
        <v>660</v>
      </c>
      <c r="Q178" s="99">
        <v>390</v>
      </c>
      <c r="R178" s="100">
        <v>60</v>
      </c>
      <c r="S178" s="101">
        <v>0</v>
      </c>
      <c r="T178" s="235" t="s">
        <v>4004</v>
      </c>
      <c r="U178" s="200">
        <v>20</v>
      </c>
    </row>
    <row r="179" spans="1:21" ht="16.899999999999999" customHeight="1"/>
    <row r="180" spans="1:21" ht="16.899999999999999" customHeight="1"/>
    <row r="181" spans="1:21" ht="16.899999999999999" customHeight="1"/>
    <row r="182" spans="1:21" ht="16.899999999999999" customHeight="1"/>
    <row r="183" spans="1:21" ht="16.899999999999999" customHeight="1"/>
    <row r="184" spans="1:21" ht="16.899999999999999" customHeight="1"/>
    <row r="185" spans="1:21" ht="16.899999999999999" customHeight="1"/>
    <row r="186" spans="1:21" ht="16.899999999999999" customHeight="1"/>
    <row r="187" spans="1:21" ht="16.899999999999999" customHeight="1"/>
    <row r="188" spans="1:21" ht="16.899999999999999" customHeight="1"/>
    <row r="189" spans="1:21" ht="16.899999999999999" customHeight="1"/>
    <row r="190" spans="1:21" ht="16.899999999999999" customHeight="1"/>
    <row r="191" spans="1:21" ht="16.899999999999999" customHeight="1"/>
    <row r="192" spans="1:21"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sheetData>
  <sheetProtection password="CCE3" sheet="1" objects="1" scenarios="1" autoFilter="0"/>
  <autoFilter ref="A2:T178"/>
  <mergeCells count="527">
    <mergeCell ref="T16:T17"/>
    <mergeCell ref="U16:U17"/>
    <mergeCell ref="J16:J17"/>
    <mergeCell ref="K16:K17"/>
    <mergeCell ref="N16:N17"/>
    <mergeCell ref="O16:O17"/>
    <mergeCell ref="P16:P17"/>
    <mergeCell ref="Q16:Q17"/>
    <mergeCell ref="R16:R17"/>
    <mergeCell ref="S16:S17"/>
    <mergeCell ref="A16:A17"/>
    <mergeCell ref="B16:B17"/>
    <mergeCell ref="C16:C17"/>
    <mergeCell ref="D16:D17"/>
    <mergeCell ref="E16:E17"/>
    <mergeCell ref="F16:F17"/>
    <mergeCell ref="G16:G17"/>
    <mergeCell ref="H16:H17"/>
    <mergeCell ref="I16:I17"/>
    <mergeCell ref="U20:U21"/>
    <mergeCell ref="A18:A19"/>
    <mergeCell ref="B18:B19"/>
    <mergeCell ref="C18:C19"/>
    <mergeCell ref="D18:D19"/>
    <mergeCell ref="E18:E19"/>
    <mergeCell ref="F18:F19"/>
    <mergeCell ref="G18:G19"/>
    <mergeCell ref="H18:H19"/>
    <mergeCell ref="I18:I19"/>
    <mergeCell ref="J18:J19"/>
    <mergeCell ref="K18:K19"/>
    <mergeCell ref="N18:N19"/>
    <mergeCell ref="O18:O19"/>
    <mergeCell ref="P18:P19"/>
    <mergeCell ref="Q18:Q19"/>
    <mergeCell ref="R18:R19"/>
    <mergeCell ref="S18:S19"/>
    <mergeCell ref="T18:T19"/>
    <mergeCell ref="U18:U19"/>
    <mergeCell ref="L20:L21"/>
    <mergeCell ref="J20:J21"/>
    <mergeCell ref="K20:K21"/>
    <mergeCell ref="N20:N21"/>
    <mergeCell ref="O20:O21"/>
    <mergeCell ref="P20:P21"/>
    <mergeCell ref="Q20:Q21"/>
    <mergeCell ref="R20:R21"/>
    <mergeCell ref="S20:S21"/>
    <mergeCell ref="T20:T21"/>
    <mergeCell ref="A20:A21"/>
    <mergeCell ref="B20:B21"/>
    <mergeCell ref="C20:C21"/>
    <mergeCell ref="D20:D21"/>
    <mergeCell ref="E20:E21"/>
    <mergeCell ref="F20:F21"/>
    <mergeCell ref="G20:G21"/>
    <mergeCell ref="H20:H21"/>
    <mergeCell ref="I20:I21"/>
    <mergeCell ref="U32:U33"/>
    <mergeCell ref="K30:K31"/>
    <mergeCell ref="A30:A31"/>
    <mergeCell ref="B30:B31"/>
    <mergeCell ref="C30:C31"/>
    <mergeCell ref="D30:D31"/>
    <mergeCell ref="E30:E31"/>
    <mergeCell ref="F30:F31"/>
    <mergeCell ref="G30:G31"/>
    <mergeCell ref="H30:H31"/>
    <mergeCell ref="I30:I31"/>
    <mergeCell ref="J30:J31"/>
    <mergeCell ref="N30:N31"/>
    <mergeCell ref="O30:O31"/>
    <mergeCell ref="P30:P31"/>
    <mergeCell ref="Q30:Q31"/>
    <mergeCell ref="R30:R31"/>
    <mergeCell ref="S30:S31"/>
    <mergeCell ref="T30:T31"/>
    <mergeCell ref="U30:U31"/>
    <mergeCell ref="J32:J33"/>
    <mergeCell ref="N32:N33"/>
    <mergeCell ref="O32:O33"/>
    <mergeCell ref="P32:P33"/>
    <mergeCell ref="Q32:Q33"/>
    <mergeCell ref="R32:R33"/>
    <mergeCell ref="S32:S33"/>
    <mergeCell ref="T32:T33"/>
    <mergeCell ref="A32:A33"/>
    <mergeCell ref="B32:B33"/>
    <mergeCell ref="C32:C33"/>
    <mergeCell ref="D32:D33"/>
    <mergeCell ref="E32:E33"/>
    <mergeCell ref="F32:F33"/>
    <mergeCell ref="G32:G33"/>
    <mergeCell ref="H32:H33"/>
    <mergeCell ref="I32:I33"/>
    <mergeCell ref="U34:U35"/>
    <mergeCell ref="J34:J35"/>
    <mergeCell ref="N34:N35"/>
    <mergeCell ref="O34:O35"/>
    <mergeCell ref="P34:P35"/>
    <mergeCell ref="Q34:Q35"/>
    <mergeCell ref="R34:R35"/>
    <mergeCell ref="S34:S35"/>
    <mergeCell ref="T34:T35"/>
    <mergeCell ref="L34:L35"/>
    <mergeCell ref="A34:A35"/>
    <mergeCell ref="B34:B35"/>
    <mergeCell ref="C34:C35"/>
    <mergeCell ref="D34:D35"/>
    <mergeCell ref="E34:E35"/>
    <mergeCell ref="F34:F35"/>
    <mergeCell ref="G34:G35"/>
    <mergeCell ref="H34:H35"/>
    <mergeCell ref="I34:I35"/>
    <mergeCell ref="U38:U39"/>
    <mergeCell ref="A40:A41"/>
    <mergeCell ref="B40:B41"/>
    <mergeCell ref="C40:C41"/>
    <mergeCell ref="D40:D41"/>
    <mergeCell ref="E40:E41"/>
    <mergeCell ref="F40:F41"/>
    <mergeCell ref="G40:G41"/>
    <mergeCell ref="H40:H41"/>
    <mergeCell ref="I40:I41"/>
    <mergeCell ref="J40:J41"/>
    <mergeCell ref="K40:K41"/>
    <mergeCell ref="L40:L41"/>
    <mergeCell ref="N40:N41"/>
    <mergeCell ref="O40:O41"/>
    <mergeCell ref="P40:P41"/>
    <mergeCell ref="Q40:Q41"/>
    <mergeCell ref="R40:R41"/>
    <mergeCell ref="S40:S41"/>
    <mergeCell ref="T40:T41"/>
    <mergeCell ref="U40:U41"/>
    <mergeCell ref="K38:K39"/>
    <mergeCell ref="J38:J39"/>
    <mergeCell ref="L38:L39"/>
    <mergeCell ref="N38:N39"/>
    <mergeCell ref="O38:O39"/>
    <mergeCell ref="P38:P39"/>
    <mergeCell ref="Q38:Q39"/>
    <mergeCell ref="R38:R39"/>
    <mergeCell ref="S38:S39"/>
    <mergeCell ref="T38:T39"/>
    <mergeCell ref="A38:A39"/>
    <mergeCell ref="B38:B39"/>
    <mergeCell ref="C38:C39"/>
    <mergeCell ref="D38:D39"/>
    <mergeCell ref="E38:E39"/>
    <mergeCell ref="F38:F39"/>
    <mergeCell ref="G38:G39"/>
    <mergeCell ref="H38:H39"/>
    <mergeCell ref="I38:I39"/>
    <mergeCell ref="J36:J37"/>
    <mergeCell ref="N36:N37"/>
    <mergeCell ref="O36:O37"/>
    <mergeCell ref="P36:P37"/>
    <mergeCell ref="Q36:Q37"/>
    <mergeCell ref="R36:R37"/>
    <mergeCell ref="S36:S37"/>
    <mergeCell ref="T36:T37"/>
    <mergeCell ref="U36:U37"/>
    <mergeCell ref="L36:L37"/>
    <mergeCell ref="K36:K37"/>
    <mergeCell ref="A36:A37"/>
    <mergeCell ref="B36:B37"/>
    <mergeCell ref="C36:C37"/>
    <mergeCell ref="D36:D37"/>
    <mergeCell ref="E36:E37"/>
    <mergeCell ref="F36:F37"/>
    <mergeCell ref="G36:G37"/>
    <mergeCell ref="H36:H37"/>
    <mergeCell ref="I36:I37"/>
    <mergeCell ref="U42:U43"/>
    <mergeCell ref="J42:J43"/>
    <mergeCell ref="N42:N43"/>
    <mergeCell ref="O42:O43"/>
    <mergeCell ref="P42:P43"/>
    <mergeCell ref="Q42:Q43"/>
    <mergeCell ref="R42:R43"/>
    <mergeCell ref="S42:S43"/>
    <mergeCell ref="T42:T43"/>
    <mergeCell ref="K42:K43"/>
    <mergeCell ref="A42:A43"/>
    <mergeCell ref="B42:B43"/>
    <mergeCell ref="C42:C43"/>
    <mergeCell ref="D42:D43"/>
    <mergeCell ref="E42:E43"/>
    <mergeCell ref="F42:F43"/>
    <mergeCell ref="G42:G43"/>
    <mergeCell ref="H42:H43"/>
    <mergeCell ref="I42:I43"/>
    <mergeCell ref="T50:T51"/>
    <mergeCell ref="U50:U51"/>
    <mergeCell ref="J50:J51"/>
    <mergeCell ref="K50:K51"/>
    <mergeCell ref="L50:L51"/>
    <mergeCell ref="N50:N51"/>
    <mergeCell ref="O50:O51"/>
    <mergeCell ref="P50:P51"/>
    <mergeCell ref="Q50:Q51"/>
    <mergeCell ref="R50:R51"/>
    <mergeCell ref="S50:S51"/>
    <mergeCell ref="A50:A51"/>
    <mergeCell ref="B50:B51"/>
    <mergeCell ref="C50:C51"/>
    <mergeCell ref="D50:D51"/>
    <mergeCell ref="E50:E51"/>
    <mergeCell ref="F50:F51"/>
    <mergeCell ref="G50:G51"/>
    <mergeCell ref="H50:H51"/>
    <mergeCell ref="I50:I51"/>
    <mergeCell ref="T52:T53"/>
    <mergeCell ref="U52:U53"/>
    <mergeCell ref="J52:J53"/>
    <mergeCell ref="K52:K53"/>
    <mergeCell ref="L52:L53"/>
    <mergeCell ref="N52:N53"/>
    <mergeCell ref="O52:O53"/>
    <mergeCell ref="P52:P53"/>
    <mergeCell ref="Q52:Q53"/>
    <mergeCell ref="R52:R53"/>
    <mergeCell ref="S52:S53"/>
    <mergeCell ref="A52:A53"/>
    <mergeCell ref="B52:B53"/>
    <mergeCell ref="C52:C53"/>
    <mergeCell ref="D52:D53"/>
    <mergeCell ref="E52:E53"/>
    <mergeCell ref="F52:F53"/>
    <mergeCell ref="G52:G53"/>
    <mergeCell ref="H52:H53"/>
    <mergeCell ref="I52:I53"/>
    <mergeCell ref="F62:F63"/>
    <mergeCell ref="G62:G63"/>
    <mergeCell ref="H62:H63"/>
    <mergeCell ref="I62:I63"/>
    <mergeCell ref="J62:J63"/>
    <mergeCell ref="K66:K67"/>
    <mergeCell ref="L66:L67"/>
    <mergeCell ref="P64:P65"/>
    <mergeCell ref="Q64:Q65"/>
    <mergeCell ref="R64:R65"/>
    <mergeCell ref="S64:S65"/>
    <mergeCell ref="T64:T65"/>
    <mergeCell ref="U64:U65"/>
    <mergeCell ref="T62:T63"/>
    <mergeCell ref="U62:U63"/>
    <mergeCell ref="K64:K65"/>
    <mergeCell ref="L64:L65"/>
    <mergeCell ref="N64:N65"/>
    <mergeCell ref="O64:O65"/>
    <mergeCell ref="N62:N63"/>
    <mergeCell ref="O62:O63"/>
    <mergeCell ref="P62:P63"/>
    <mergeCell ref="Q62:Q63"/>
    <mergeCell ref="R62:R63"/>
    <mergeCell ref="S62:S63"/>
    <mergeCell ref="K62:K63"/>
    <mergeCell ref="P68:P69"/>
    <mergeCell ref="Q68:Q69"/>
    <mergeCell ref="R68:R69"/>
    <mergeCell ref="S68:S69"/>
    <mergeCell ref="T68:T69"/>
    <mergeCell ref="U68:U69"/>
    <mergeCell ref="T66:T67"/>
    <mergeCell ref="U66:U67"/>
    <mergeCell ref="A68:A69"/>
    <mergeCell ref="B68:B69"/>
    <mergeCell ref="C68:C69"/>
    <mergeCell ref="E68:E69"/>
    <mergeCell ref="K68:K69"/>
    <mergeCell ref="L68:L69"/>
    <mergeCell ref="N68:N69"/>
    <mergeCell ref="O68:O69"/>
    <mergeCell ref="N66:N67"/>
    <mergeCell ref="O66:O67"/>
    <mergeCell ref="P66:P67"/>
    <mergeCell ref="Q66:Q67"/>
    <mergeCell ref="R66:R67"/>
    <mergeCell ref="S66:S67"/>
    <mergeCell ref="A66:A67"/>
    <mergeCell ref="B66:B67"/>
    <mergeCell ref="F68:F69"/>
    <mergeCell ref="F66:F67"/>
    <mergeCell ref="F64:F65"/>
    <mergeCell ref="G68:G69"/>
    <mergeCell ref="H68:H69"/>
    <mergeCell ref="I68:I69"/>
    <mergeCell ref="J68:J69"/>
    <mergeCell ref="J64:J65"/>
    <mergeCell ref="G66:G67"/>
    <mergeCell ref="H66:H67"/>
    <mergeCell ref="I66:I67"/>
    <mergeCell ref="J66:J67"/>
    <mergeCell ref="G64:G65"/>
    <mergeCell ref="H64:H65"/>
    <mergeCell ref="I64:I65"/>
    <mergeCell ref="A54:A55"/>
    <mergeCell ref="B54:B55"/>
    <mergeCell ref="C54:C55"/>
    <mergeCell ref="D54:D55"/>
    <mergeCell ref="E54:E55"/>
    <mergeCell ref="D68:D69"/>
    <mergeCell ref="D66:D67"/>
    <mergeCell ref="D64:D65"/>
    <mergeCell ref="D62:D63"/>
    <mergeCell ref="C66:C67"/>
    <mergeCell ref="E66:E67"/>
    <mergeCell ref="A64:A65"/>
    <mergeCell ref="B64:B65"/>
    <mergeCell ref="C64:C65"/>
    <mergeCell ref="E64:E65"/>
    <mergeCell ref="A62:A63"/>
    <mergeCell ref="B62:B63"/>
    <mergeCell ref="C62:C63"/>
    <mergeCell ref="E62:E63"/>
    <mergeCell ref="A56:A57"/>
    <mergeCell ref="B56:B57"/>
    <mergeCell ref="C56:C57"/>
    <mergeCell ref="D56:D57"/>
    <mergeCell ref="E56:E57"/>
    <mergeCell ref="J56:J57"/>
    <mergeCell ref="K56:K57"/>
    <mergeCell ref="L56:L57"/>
    <mergeCell ref="K54:K55"/>
    <mergeCell ref="N54:N55"/>
    <mergeCell ref="O54:O55"/>
    <mergeCell ref="P54:P55"/>
    <mergeCell ref="Q54:Q55"/>
    <mergeCell ref="F54:F55"/>
    <mergeCell ref="G54:G55"/>
    <mergeCell ref="H54:H55"/>
    <mergeCell ref="I54:I55"/>
    <mergeCell ref="J54:J55"/>
    <mergeCell ref="F56:F57"/>
    <mergeCell ref="G56:G57"/>
    <mergeCell ref="H56:H57"/>
    <mergeCell ref="I56:I57"/>
    <mergeCell ref="A58:A59"/>
    <mergeCell ref="B58:B59"/>
    <mergeCell ref="C58:C59"/>
    <mergeCell ref="D58:D59"/>
    <mergeCell ref="E58:E59"/>
    <mergeCell ref="F58:F59"/>
    <mergeCell ref="G58:G59"/>
    <mergeCell ref="H58:H59"/>
    <mergeCell ref="I58:I59"/>
    <mergeCell ref="J60:J61"/>
    <mergeCell ref="K60:K61"/>
    <mergeCell ref="L60:L61"/>
    <mergeCell ref="N60:N61"/>
    <mergeCell ref="O60:O61"/>
    <mergeCell ref="O58:O59"/>
    <mergeCell ref="P58:P59"/>
    <mergeCell ref="Q58:Q59"/>
    <mergeCell ref="R58:R59"/>
    <mergeCell ref="J58:J59"/>
    <mergeCell ref="K58:K59"/>
    <mergeCell ref="L58:L59"/>
    <mergeCell ref="N58:N59"/>
    <mergeCell ref="A60:A61"/>
    <mergeCell ref="B60:B61"/>
    <mergeCell ref="C60:C61"/>
    <mergeCell ref="D60:D61"/>
    <mergeCell ref="E60:E61"/>
    <mergeCell ref="F60:F61"/>
    <mergeCell ref="G60:G61"/>
    <mergeCell ref="H60:H61"/>
    <mergeCell ref="I60:I61"/>
    <mergeCell ref="U60:U61"/>
    <mergeCell ref="L54:L55"/>
    <mergeCell ref="P60:P61"/>
    <mergeCell ref="Q60:Q61"/>
    <mergeCell ref="R60:R61"/>
    <mergeCell ref="S60:S61"/>
    <mergeCell ref="T60:T61"/>
    <mergeCell ref="T58:T59"/>
    <mergeCell ref="U58:U59"/>
    <mergeCell ref="S58:S59"/>
    <mergeCell ref="S56:S57"/>
    <mergeCell ref="T56:T57"/>
    <mergeCell ref="U56:U57"/>
    <mergeCell ref="N56:N57"/>
    <mergeCell ref="O56:O57"/>
    <mergeCell ref="P56:P57"/>
    <mergeCell ref="Q56:Q57"/>
    <mergeCell ref="R56:R57"/>
    <mergeCell ref="R54:R55"/>
    <mergeCell ref="S54:S55"/>
    <mergeCell ref="T54:T55"/>
    <mergeCell ref="U54:U55"/>
    <mergeCell ref="N44:N45"/>
    <mergeCell ref="O44:O45"/>
    <mergeCell ref="P44:P45"/>
    <mergeCell ref="Q44:Q45"/>
    <mergeCell ref="R44:R45"/>
    <mergeCell ref="S44:S45"/>
    <mergeCell ref="A44:A45"/>
    <mergeCell ref="B44:B45"/>
    <mergeCell ref="C44:C45"/>
    <mergeCell ref="D44:D45"/>
    <mergeCell ref="E44:E45"/>
    <mergeCell ref="F44:F45"/>
    <mergeCell ref="G44:G45"/>
    <mergeCell ref="H44:H45"/>
    <mergeCell ref="I44:I45"/>
    <mergeCell ref="T44:T45"/>
    <mergeCell ref="U44:U45"/>
    <mergeCell ref="A46:A47"/>
    <mergeCell ref="B46:B47"/>
    <mergeCell ref="C46:C47"/>
    <mergeCell ref="D46:D47"/>
    <mergeCell ref="E46:E47"/>
    <mergeCell ref="F46:F47"/>
    <mergeCell ref="G46:G47"/>
    <mergeCell ref="H46:H47"/>
    <mergeCell ref="I46:I47"/>
    <mergeCell ref="J46:J47"/>
    <mergeCell ref="K46:K47"/>
    <mergeCell ref="L46:L47"/>
    <mergeCell ref="N46:N47"/>
    <mergeCell ref="O46:O47"/>
    <mergeCell ref="P46:P47"/>
    <mergeCell ref="Q46:Q47"/>
    <mergeCell ref="R46:R47"/>
    <mergeCell ref="S46:S47"/>
    <mergeCell ref="T46:T47"/>
    <mergeCell ref="U46:U47"/>
    <mergeCell ref="J44:J45"/>
    <mergeCell ref="L44:L45"/>
    <mergeCell ref="A48:A49"/>
    <mergeCell ref="B48:B49"/>
    <mergeCell ref="C48:C49"/>
    <mergeCell ref="D48:D49"/>
    <mergeCell ref="E48:E49"/>
    <mergeCell ref="F48:F49"/>
    <mergeCell ref="G48:G49"/>
    <mergeCell ref="H48:H49"/>
    <mergeCell ref="I48:I49"/>
    <mergeCell ref="T48:T49"/>
    <mergeCell ref="U48:U49"/>
    <mergeCell ref="J48:J49"/>
    <mergeCell ref="K48:K49"/>
    <mergeCell ref="L48:L49"/>
    <mergeCell ref="N48:N49"/>
    <mergeCell ref="O48:O49"/>
    <mergeCell ref="P48:P49"/>
    <mergeCell ref="Q48:Q49"/>
    <mergeCell ref="R48:R49"/>
    <mergeCell ref="S48:S49"/>
    <mergeCell ref="Q24:Q25"/>
    <mergeCell ref="R24:R25"/>
    <mergeCell ref="S24:S25"/>
    <mergeCell ref="T24:T25"/>
    <mergeCell ref="A24:A25"/>
    <mergeCell ref="B24:B25"/>
    <mergeCell ref="C24:C25"/>
    <mergeCell ref="D24:D25"/>
    <mergeCell ref="E24:E25"/>
    <mergeCell ref="F24:F25"/>
    <mergeCell ref="G24:G25"/>
    <mergeCell ref="H24:H25"/>
    <mergeCell ref="I24:I25"/>
    <mergeCell ref="U24:U25"/>
    <mergeCell ref="A26:A27"/>
    <mergeCell ref="B26:B27"/>
    <mergeCell ref="C26:C27"/>
    <mergeCell ref="D26:D27"/>
    <mergeCell ref="E26:E27"/>
    <mergeCell ref="G26:G27"/>
    <mergeCell ref="H26:H27"/>
    <mergeCell ref="I26:I27"/>
    <mergeCell ref="J26:J27"/>
    <mergeCell ref="N26:N27"/>
    <mergeCell ref="O26:O27"/>
    <mergeCell ref="P26:P27"/>
    <mergeCell ref="Q26:Q27"/>
    <mergeCell ref="R26:R27"/>
    <mergeCell ref="S26:S27"/>
    <mergeCell ref="T26:T27"/>
    <mergeCell ref="U26:U27"/>
    <mergeCell ref="K26:K27"/>
    <mergeCell ref="J24:J25"/>
    <mergeCell ref="K24:K25"/>
    <mergeCell ref="N24:N25"/>
    <mergeCell ref="O24:O25"/>
    <mergeCell ref="P24:P25"/>
    <mergeCell ref="P28:P29"/>
    <mergeCell ref="Q28:Q29"/>
    <mergeCell ref="R28:R29"/>
    <mergeCell ref="S28:S29"/>
    <mergeCell ref="T28:T29"/>
    <mergeCell ref="K28:K29"/>
    <mergeCell ref="A28:A29"/>
    <mergeCell ref="B28:B29"/>
    <mergeCell ref="C28:C29"/>
    <mergeCell ref="D28:D29"/>
    <mergeCell ref="E28:E29"/>
    <mergeCell ref="F28:F29"/>
    <mergeCell ref="G28:G29"/>
    <mergeCell ref="H28:H29"/>
    <mergeCell ref="I28:I29"/>
    <mergeCell ref="L26:L27"/>
    <mergeCell ref="U28:U29"/>
    <mergeCell ref="A22:A23"/>
    <mergeCell ref="B22:B23"/>
    <mergeCell ref="C22:C23"/>
    <mergeCell ref="D22:D23"/>
    <mergeCell ref="E22:E23"/>
    <mergeCell ref="F22:F23"/>
    <mergeCell ref="G22:G23"/>
    <mergeCell ref="H22:H23"/>
    <mergeCell ref="I22:I23"/>
    <mergeCell ref="J22:J23"/>
    <mergeCell ref="N22:N23"/>
    <mergeCell ref="O22:O23"/>
    <mergeCell ref="P22:P23"/>
    <mergeCell ref="Q22:Q23"/>
    <mergeCell ref="R22:R23"/>
    <mergeCell ref="S22:S23"/>
    <mergeCell ref="T22:T23"/>
    <mergeCell ref="U22:U23"/>
    <mergeCell ref="F26:F27"/>
    <mergeCell ref="J28:J29"/>
    <mergeCell ref="N28:N29"/>
    <mergeCell ref="O28:O29"/>
  </mergeCells>
  <phoneticPr fontId="2"/>
  <conditionalFormatting sqref="I3:U178">
    <cfRule type="containsBlanks" dxfId="402" priority="578">
      <formula>LEN(TRIM(I3))=0</formula>
    </cfRule>
  </conditionalFormatting>
  <conditionalFormatting sqref="O3:S178">
    <cfRule type="expression" dxfId="401" priority="427">
      <formula>$T3&lt;&gt;"MAX"</formula>
    </cfRule>
  </conditionalFormatting>
  <conditionalFormatting sqref="M3:M178">
    <cfRule type="expression" dxfId="400" priority="574">
      <formula>K3="回復"</formula>
    </cfRule>
    <cfRule type="expression" dxfId="399" priority="575">
      <formula>K3="デバフ"</formula>
    </cfRule>
    <cfRule type="expression" dxfId="398" priority="576">
      <formula>K3="バフ"</formula>
    </cfRule>
    <cfRule type="expression" dxfId="397" priority="577">
      <formula>K3="特殊"</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P1041"/>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2"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 min="16" max="16" width="0" hidden="1" customWidth="1"/>
  </cols>
  <sheetData>
    <row r="1" spans="1:16" s="2" customFormat="1">
      <c r="A1" s="162" t="s">
        <v>13</v>
      </c>
      <c r="B1" s="36" t="s">
        <v>12</v>
      </c>
      <c r="C1" s="36" t="s">
        <v>3044</v>
      </c>
      <c r="D1" s="126"/>
      <c r="E1" s="40" t="s">
        <v>16</v>
      </c>
      <c r="F1" s="163" t="s">
        <v>109</v>
      </c>
      <c r="G1" s="163" t="s">
        <v>10</v>
      </c>
      <c r="H1" s="36" t="s">
        <v>108</v>
      </c>
      <c r="I1" s="36" t="s">
        <v>96</v>
      </c>
      <c r="J1" s="164" t="s">
        <v>15</v>
      </c>
      <c r="K1" s="165" t="s">
        <v>7</v>
      </c>
      <c r="L1" s="166" t="s">
        <v>8</v>
      </c>
      <c r="M1" s="167" t="s">
        <v>9</v>
      </c>
      <c r="N1" s="168" t="s">
        <v>14</v>
      </c>
      <c r="O1" s="40" t="s">
        <v>4005</v>
      </c>
    </row>
    <row r="2" spans="1:16" ht="18.600000000000001" customHeight="1">
      <c r="A2" s="13"/>
      <c r="B2" s="1"/>
      <c r="C2" s="1"/>
      <c r="E2" s="1"/>
      <c r="F2" s="1"/>
      <c r="G2" s="1"/>
      <c r="H2" s="1"/>
      <c r="I2" s="1"/>
      <c r="J2" s="1"/>
      <c r="K2" s="1"/>
      <c r="L2" s="1"/>
      <c r="M2" s="1"/>
      <c r="N2" s="1"/>
      <c r="O2" s="1"/>
    </row>
    <row r="3" spans="1:16" ht="16.899999999999999" customHeight="1">
      <c r="A3" s="805" t="s">
        <v>5170</v>
      </c>
      <c r="B3" s="800" t="s">
        <v>5825</v>
      </c>
      <c r="C3" s="804" t="s">
        <v>5827</v>
      </c>
      <c r="D3" s="816" t="str">
        <f t="shared" ref="D3:D4" si="0">B3&amp;" "&amp;" "&amp;C3</f>
        <v>E盾-08  ひかりのたて [EX]</v>
      </c>
      <c r="E3" s="678" t="s">
        <v>5166</v>
      </c>
      <c r="F3" s="815" t="s">
        <v>37</v>
      </c>
      <c r="G3" s="804" t="s">
        <v>5831</v>
      </c>
      <c r="H3" s="803" t="s">
        <v>5830</v>
      </c>
      <c r="I3" s="802" t="s">
        <v>490</v>
      </c>
      <c r="J3" s="810"/>
      <c r="K3" s="811"/>
      <c r="L3" s="812"/>
      <c r="M3" s="813"/>
      <c r="N3" s="814"/>
      <c r="O3" s="807" t="s">
        <v>4004</v>
      </c>
      <c r="P3" s="808">
        <v>5</v>
      </c>
    </row>
    <row r="4" spans="1:16" ht="16.899999999999999" customHeight="1">
      <c r="A4" s="805" t="s">
        <v>5170</v>
      </c>
      <c r="B4" s="800" t="s">
        <v>5826</v>
      </c>
      <c r="C4" s="804" t="s">
        <v>5828</v>
      </c>
      <c r="D4" s="816" t="str">
        <f t="shared" si="0"/>
        <v>E盾-07  超越魔王の盾 [EX]</v>
      </c>
      <c r="E4" s="678" t="s">
        <v>5166</v>
      </c>
      <c r="F4" s="809" t="s">
        <v>21</v>
      </c>
      <c r="G4" s="804" t="s">
        <v>3</v>
      </c>
      <c r="H4" s="803" t="s">
        <v>5829</v>
      </c>
      <c r="I4" s="804" t="s">
        <v>83</v>
      </c>
      <c r="J4" s="810"/>
      <c r="K4" s="811"/>
      <c r="L4" s="812"/>
      <c r="M4" s="813"/>
      <c r="N4" s="814"/>
      <c r="O4" s="807" t="s">
        <v>4004</v>
      </c>
      <c r="P4" s="808">
        <v>5</v>
      </c>
    </row>
    <row r="5" spans="1:16" ht="16.899999999999999" customHeight="1">
      <c r="A5" s="764" t="s">
        <v>5690</v>
      </c>
      <c r="B5" s="762" t="s">
        <v>5691</v>
      </c>
      <c r="C5" s="767" t="s">
        <v>5692</v>
      </c>
      <c r="D5" s="779" t="str">
        <f t="shared" ref="D5" si="1">B5&amp;" "&amp;" "&amp;C5</f>
        <v>E盾-06  てんくうのたて [EX]</v>
      </c>
      <c r="E5" s="678" t="s">
        <v>5166</v>
      </c>
      <c r="F5" s="776" t="s">
        <v>21</v>
      </c>
      <c r="G5" s="767" t="s">
        <v>3</v>
      </c>
      <c r="H5" s="782" t="s">
        <v>5791</v>
      </c>
      <c r="I5" s="767" t="s">
        <v>83</v>
      </c>
      <c r="J5" s="769">
        <v>0</v>
      </c>
      <c r="K5" s="770">
        <v>200</v>
      </c>
      <c r="L5" s="771">
        <v>200</v>
      </c>
      <c r="M5" s="772">
        <v>660</v>
      </c>
      <c r="N5" s="773">
        <v>1100</v>
      </c>
      <c r="O5" s="774" t="s">
        <v>4004</v>
      </c>
      <c r="P5" s="768">
        <v>5</v>
      </c>
    </row>
    <row r="6" spans="1:16" ht="16.899999999999999" customHeight="1">
      <c r="A6" s="705" t="s">
        <v>5170</v>
      </c>
      <c r="B6" s="707" t="s">
        <v>5549</v>
      </c>
      <c r="C6" s="703" t="s">
        <v>5462</v>
      </c>
      <c r="D6" s="722" t="str">
        <f t="shared" ref="D6" si="2">B6&amp;" "&amp;" "&amp;C6</f>
        <v>E盾-05  氷炎将軍の盾 [EX]</v>
      </c>
      <c r="E6" s="678" t="s">
        <v>5166</v>
      </c>
      <c r="F6" s="721" t="s">
        <v>37</v>
      </c>
      <c r="G6" s="703" t="s">
        <v>20</v>
      </c>
      <c r="H6" s="782" t="s">
        <v>5790</v>
      </c>
      <c r="I6" s="703" t="s">
        <v>83</v>
      </c>
      <c r="J6" s="713">
        <v>0</v>
      </c>
      <c r="K6" s="714">
        <v>0</v>
      </c>
      <c r="L6" s="715">
        <v>170</v>
      </c>
      <c r="M6" s="716">
        <v>960</v>
      </c>
      <c r="N6" s="717">
        <v>990</v>
      </c>
      <c r="O6" s="718" t="s">
        <v>4004</v>
      </c>
      <c r="P6" s="711">
        <v>5</v>
      </c>
    </row>
    <row r="7" spans="1:16" ht="16.899999999999999" customHeight="1">
      <c r="A7" s="683" t="s">
        <v>5170</v>
      </c>
      <c r="B7" s="679" t="s">
        <v>5397</v>
      </c>
      <c r="C7" s="680" t="s">
        <v>5398</v>
      </c>
      <c r="D7" s="693" t="str">
        <f t="shared" ref="D7" si="3">B7&amp;" "&amp;" "&amp;C7</f>
        <v>E盾-04  ちからのたて [EX]</v>
      </c>
      <c r="E7" s="678" t="s">
        <v>5166</v>
      </c>
      <c r="F7" s="11" t="s">
        <v>81</v>
      </c>
      <c r="G7" s="680" t="s">
        <v>81</v>
      </c>
      <c r="H7" s="782" t="s">
        <v>5399</v>
      </c>
      <c r="I7" s="681" t="s">
        <v>490</v>
      </c>
      <c r="J7" s="685">
        <v>220</v>
      </c>
      <c r="K7" s="686">
        <v>0</v>
      </c>
      <c r="L7" s="687">
        <v>200</v>
      </c>
      <c r="M7" s="688">
        <v>610</v>
      </c>
      <c r="N7" s="689">
        <v>1130</v>
      </c>
      <c r="O7" s="696" t="s">
        <v>4004</v>
      </c>
      <c r="P7" s="684">
        <v>5</v>
      </c>
    </row>
    <row r="8" spans="1:16" ht="16.899999999999999" customHeight="1">
      <c r="A8" s="666" t="s">
        <v>5170</v>
      </c>
      <c r="B8" s="659" t="s">
        <v>5357</v>
      </c>
      <c r="C8" s="660" t="s">
        <v>5358</v>
      </c>
      <c r="D8" s="677" t="str">
        <f t="shared" ref="D8" si="4">B8&amp;" "&amp;" "&amp;C8</f>
        <v>E盾-03  ロトの盾 [EX]</v>
      </c>
      <c r="E8" s="678" t="s">
        <v>5166</v>
      </c>
      <c r="F8" s="674" t="s">
        <v>21</v>
      </c>
      <c r="G8" s="660" t="s">
        <v>3</v>
      </c>
      <c r="H8" s="782" t="s">
        <v>5400</v>
      </c>
      <c r="I8" s="660" t="s">
        <v>83</v>
      </c>
      <c r="J8" s="668">
        <v>100</v>
      </c>
      <c r="K8" s="669">
        <v>160</v>
      </c>
      <c r="L8" s="670">
        <v>160</v>
      </c>
      <c r="M8" s="671">
        <v>600</v>
      </c>
      <c r="N8" s="672">
        <v>1130</v>
      </c>
      <c r="O8" s="673" t="s">
        <v>4004</v>
      </c>
      <c r="P8" s="667">
        <v>5</v>
      </c>
    </row>
    <row r="9" spans="1:16" ht="16.899999999999999" customHeight="1">
      <c r="A9" s="631" t="s">
        <v>5170</v>
      </c>
      <c r="B9" s="628" t="s">
        <v>5328</v>
      </c>
      <c r="C9" s="629" t="s">
        <v>5329</v>
      </c>
      <c r="D9" s="650" t="str">
        <f t="shared" ref="D9" si="5">B9&amp;" "&amp;" "&amp;C9</f>
        <v>E盾-02  メタスラの盾 [EX]</v>
      </c>
      <c r="E9" s="603" t="s">
        <v>5166</v>
      </c>
      <c r="F9" s="637" t="s">
        <v>21</v>
      </c>
      <c r="G9" s="632" t="s">
        <v>131</v>
      </c>
      <c r="H9" s="782" t="s">
        <v>5350</v>
      </c>
      <c r="I9" s="629" t="s">
        <v>83</v>
      </c>
      <c r="J9" s="638">
        <v>110</v>
      </c>
      <c r="K9" s="639">
        <v>0</v>
      </c>
      <c r="L9" s="640">
        <v>110</v>
      </c>
      <c r="M9" s="641">
        <v>1080</v>
      </c>
      <c r="N9" s="642">
        <v>820</v>
      </c>
      <c r="O9" s="635" t="s">
        <v>4004</v>
      </c>
      <c r="P9" s="636">
        <v>5</v>
      </c>
    </row>
    <row r="10" spans="1:16" ht="16.899999999999999" customHeight="1">
      <c r="A10" s="582" t="s">
        <v>5170</v>
      </c>
      <c r="B10" s="578" t="s">
        <v>5175</v>
      </c>
      <c r="C10" s="577" t="s">
        <v>5174</v>
      </c>
      <c r="D10" s="593" t="str">
        <f t="shared" ref="D10" si="6">B10&amp;" "&amp;" "&amp;C10</f>
        <v>E盾-01  ダイのてつの盾 [EX]</v>
      </c>
      <c r="E10" s="603" t="s">
        <v>5166</v>
      </c>
      <c r="F10" s="583" t="s">
        <v>21</v>
      </c>
      <c r="G10" s="577" t="s">
        <v>3</v>
      </c>
      <c r="H10" s="782" t="s">
        <v>5278</v>
      </c>
      <c r="I10" s="577" t="s">
        <v>83</v>
      </c>
      <c r="J10" s="584">
        <v>130</v>
      </c>
      <c r="K10" s="585">
        <v>230</v>
      </c>
      <c r="L10" s="586">
        <v>0</v>
      </c>
      <c r="M10" s="587">
        <v>690</v>
      </c>
      <c r="N10" s="588">
        <v>1060</v>
      </c>
      <c r="O10" s="618" t="s">
        <v>4004</v>
      </c>
      <c r="P10" s="612">
        <v>5</v>
      </c>
    </row>
    <row r="11" spans="1:16" ht="15.6" customHeight="1">
      <c r="A11" s="845" t="s">
        <v>4717</v>
      </c>
      <c r="B11" s="817" t="s">
        <v>5296</v>
      </c>
      <c r="C11" s="824" t="s">
        <v>5000</v>
      </c>
      <c r="D11" s="912" t="str">
        <f>B11&amp;" "&amp;" "&amp;C11</f>
        <v>S盾-18  堕天使の盾 [超]</v>
      </c>
      <c r="E11" s="913" t="s">
        <v>446</v>
      </c>
      <c r="F11" s="560" t="s">
        <v>37</v>
      </c>
      <c r="G11" s="538" t="s">
        <v>98</v>
      </c>
      <c r="H11" s="782" t="s">
        <v>5018</v>
      </c>
      <c r="I11" s="831" t="s">
        <v>1255</v>
      </c>
      <c r="J11" s="899">
        <v>0</v>
      </c>
      <c r="K11" s="900">
        <v>120</v>
      </c>
      <c r="L11" s="901">
        <v>120</v>
      </c>
      <c r="M11" s="902">
        <v>900</v>
      </c>
      <c r="N11" s="903">
        <v>900</v>
      </c>
      <c r="O11" s="904" t="s">
        <v>4003</v>
      </c>
      <c r="P11" s="895">
        <v>5</v>
      </c>
    </row>
    <row r="12" spans="1:16" ht="15.6" customHeight="1">
      <c r="A12" s="845" t="s">
        <v>4717</v>
      </c>
      <c r="B12" s="817"/>
      <c r="C12" s="824" t="s">
        <v>5000</v>
      </c>
      <c r="D12" s="912"/>
      <c r="E12" s="913" t="s">
        <v>446</v>
      </c>
      <c r="F12" s="270" t="s">
        <v>3321</v>
      </c>
      <c r="G12" s="537" t="s">
        <v>131</v>
      </c>
      <c r="H12" s="782" t="s">
        <v>5019</v>
      </c>
      <c r="I12" s="831" t="s">
        <v>1255</v>
      </c>
      <c r="J12" s="899"/>
      <c r="K12" s="900"/>
      <c r="L12" s="901"/>
      <c r="M12" s="902"/>
      <c r="N12" s="903"/>
      <c r="O12" s="904" t="s">
        <v>4003</v>
      </c>
      <c r="P12" s="895"/>
    </row>
    <row r="13" spans="1:16" ht="15.6" customHeight="1">
      <c r="A13" s="845" t="s">
        <v>4717</v>
      </c>
      <c r="B13" s="817" t="s">
        <v>4998</v>
      </c>
      <c r="C13" s="824" t="s">
        <v>4997</v>
      </c>
      <c r="D13" s="912" t="str">
        <f>B13&amp;" "&amp;" "&amp;C13</f>
        <v>S盾-17  メタルキングの盾 [超]</v>
      </c>
      <c r="E13" s="913" t="s">
        <v>446</v>
      </c>
      <c r="F13" s="551" t="s">
        <v>21</v>
      </c>
      <c r="G13" s="537" t="s">
        <v>131</v>
      </c>
      <c r="H13" s="782" t="s">
        <v>5017</v>
      </c>
      <c r="I13" s="831" t="s">
        <v>1255</v>
      </c>
      <c r="J13" s="899">
        <v>100</v>
      </c>
      <c r="K13" s="900">
        <v>100</v>
      </c>
      <c r="L13" s="901">
        <v>0</v>
      </c>
      <c r="M13" s="902">
        <v>970</v>
      </c>
      <c r="N13" s="903">
        <v>850</v>
      </c>
      <c r="O13" s="904" t="s">
        <v>4003</v>
      </c>
      <c r="P13" s="895">
        <v>5</v>
      </c>
    </row>
    <row r="14" spans="1:16" ht="15.6" customHeight="1">
      <c r="A14" s="845" t="s">
        <v>4717</v>
      </c>
      <c r="B14" s="817"/>
      <c r="C14" s="824" t="s">
        <v>4997</v>
      </c>
      <c r="D14" s="912"/>
      <c r="E14" s="913" t="s">
        <v>446</v>
      </c>
      <c r="F14" s="551" t="s">
        <v>21</v>
      </c>
      <c r="G14" s="538" t="s">
        <v>3</v>
      </c>
      <c r="H14" s="51" t="s">
        <v>5020</v>
      </c>
      <c r="I14" s="831" t="s">
        <v>1255</v>
      </c>
      <c r="J14" s="899"/>
      <c r="K14" s="900"/>
      <c r="L14" s="901"/>
      <c r="M14" s="902"/>
      <c r="N14" s="903"/>
      <c r="O14" s="904" t="s">
        <v>4003</v>
      </c>
      <c r="P14" s="895"/>
    </row>
    <row r="15" spans="1:16" ht="15.6" customHeight="1">
      <c r="A15" s="845" t="s">
        <v>4717</v>
      </c>
      <c r="B15" s="817" t="s">
        <v>4999</v>
      </c>
      <c r="C15" s="824" t="s">
        <v>4859</v>
      </c>
      <c r="D15" s="912" t="str">
        <f>B15&amp;" "&amp;" "&amp;C15</f>
        <v>S盾-16  鎧の魔槍の盾 [超]</v>
      </c>
      <c r="E15" s="913" t="s">
        <v>446</v>
      </c>
      <c r="F15" s="906" t="s">
        <v>349</v>
      </c>
      <c r="G15" s="831" t="s">
        <v>4873</v>
      </c>
      <c r="H15" s="782" t="s">
        <v>4888</v>
      </c>
      <c r="I15" s="831" t="s">
        <v>1255</v>
      </c>
      <c r="J15" s="899">
        <v>0</v>
      </c>
      <c r="K15" s="900">
        <v>100</v>
      </c>
      <c r="L15" s="901">
        <v>0</v>
      </c>
      <c r="M15" s="902">
        <v>1110</v>
      </c>
      <c r="N15" s="903">
        <v>800</v>
      </c>
      <c r="O15" s="904" t="s">
        <v>4003</v>
      </c>
      <c r="P15" s="895">
        <v>5</v>
      </c>
    </row>
    <row r="16" spans="1:16" ht="15.6" customHeight="1">
      <c r="A16" s="845" t="s">
        <v>4717</v>
      </c>
      <c r="B16" s="817"/>
      <c r="C16" s="824" t="s">
        <v>4859</v>
      </c>
      <c r="D16" s="912"/>
      <c r="E16" s="913" t="s">
        <v>446</v>
      </c>
      <c r="F16" s="906" t="s">
        <v>349</v>
      </c>
      <c r="G16" s="831" t="s">
        <v>4873</v>
      </c>
      <c r="H16" s="782" t="s">
        <v>4861</v>
      </c>
      <c r="I16" s="831" t="s">
        <v>1255</v>
      </c>
      <c r="J16" s="899"/>
      <c r="K16" s="900"/>
      <c r="L16" s="901"/>
      <c r="M16" s="902"/>
      <c r="N16" s="903"/>
      <c r="O16" s="904" t="s">
        <v>4003</v>
      </c>
      <c r="P16" s="895"/>
    </row>
    <row r="17" spans="1:16" ht="15.6" customHeight="1">
      <c r="A17" s="845" t="s">
        <v>4352</v>
      </c>
      <c r="B17" s="817" t="s">
        <v>4860</v>
      </c>
      <c r="C17" s="824" t="s">
        <v>4635</v>
      </c>
      <c r="D17" s="912" t="str">
        <f>B17&amp;" "&amp;" "&amp;C17</f>
        <v>S盾-15  女神の盾 [超]</v>
      </c>
      <c r="E17" s="913" t="s">
        <v>446</v>
      </c>
      <c r="F17" s="906" t="s">
        <v>349</v>
      </c>
      <c r="G17" s="428" t="s">
        <v>3</v>
      </c>
      <c r="H17" s="782" t="s">
        <v>4641</v>
      </c>
      <c r="I17" s="831" t="s">
        <v>1255</v>
      </c>
      <c r="J17" s="899">
        <v>0</v>
      </c>
      <c r="K17" s="900">
        <v>0</v>
      </c>
      <c r="L17" s="901">
        <v>160</v>
      </c>
      <c r="M17" s="902">
        <v>1060</v>
      </c>
      <c r="N17" s="903">
        <v>810</v>
      </c>
      <c r="O17" s="904" t="s">
        <v>4003</v>
      </c>
      <c r="P17" s="895">
        <v>5</v>
      </c>
    </row>
    <row r="18" spans="1:16" ht="15.6" customHeight="1">
      <c r="A18" s="845" t="s">
        <v>4352</v>
      </c>
      <c r="B18" s="817"/>
      <c r="C18" s="824" t="s">
        <v>4635</v>
      </c>
      <c r="D18" s="912"/>
      <c r="E18" s="913" t="s">
        <v>446</v>
      </c>
      <c r="F18" s="906" t="s">
        <v>349</v>
      </c>
      <c r="G18" s="426" t="s">
        <v>131</v>
      </c>
      <c r="H18" s="782" t="s">
        <v>4639</v>
      </c>
      <c r="I18" s="831" t="s">
        <v>1255</v>
      </c>
      <c r="J18" s="899"/>
      <c r="K18" s="900"/>
      <c r="L18" s="901"/>
      <c r="M18" s="902"/>
      <c r="N18" s="903"/>
      <c r="O18" s="904" t="s">
        <v>4003</v>
      </c>
      <c r="P18" s="895"/>
    </row>
    <row r="19" spans="1:16" ht="15.6" customHeight="1">
      <c r="A19" s="845" t="s">
        <v>4352</v>
      </c>
      <c r="B19" s="817" t="s">
        <v>4637</v>
      </c>
      <c r="C19" s="824" t="s">
        <v>4634</v>
      </c>
      <c r="D19" s="912" t="str">
        <f>B19&amp;" "&amp;" "&amp;C19</f>
        <v>S盾-14  トルナードの盾 [超]</v>
      </c>
      <c r="E19" s="913" t="s">
        <v>446</v>
      </c>
      <c r="F19" s="906" t="s">
        <v>349</v>
      </c>
      <c r="G19" s="831" t="s">
        <v>348</v>
      </c>
      <c r="H19" s="782" t="s">
        <v>4640</v>
      </c>
      <c r="I19" s="831" t="s">
        <v>1255</v>
      </c>
      <c r="J19" s="899">
        <v>0</v>
      </c>
      <c r="K19" s="900">
        <v>120</v>
      </c>
      <c r="L19" s="901">
        <v>120</v>
      </c>
      <c r="M19" s="902">
        <v>820</v>
      </c>
      <c r="N19" s="903">
        <v>980</v>
      </c>
      <c r="O19" s="904" t="s">
        <v>4003</v>
      </c>
      <c r="P19" s="895">
        <v>5</v>
      </c>
    </row>
    <row r="20" spans="1:16" ht="15.6" customHeight="1">
      <c r="A20" s="845" t="s">
        <v>4352</v>
      </c>
      <c r="B20" s="817"/>
      <c r="C20" s="824" t="s">
        <v>4634</v>
      </c>
      <c r="D20" s="912"/>
      <c r="E20" s="913" t="s">
        <v>446</v>
      </c>
      <c r="F20" s="906" t="s">
        <v>349</v>
      </c>
      <c r="G20" s="831" t="s">
        <v>348</v>
      </c>
      <c r="H20" s="782" t="s">
        <v>4638</v>
      </c>
      <c r="I20" s="831" t="s">
        <v>1255</v>
      </c>
      <c r="J20" s="899"/>
      <c r="K20" s="900"/>
      <c r="L20" s="901"/>
      <c r="M20" s="902"/>
      <c r="N20" s="903"/>
      <c r="O20" s="904" t="s">
        <v>4003</v>
      </c>
      <c r="P20" s="895"/>
    </row>
    <row r="21" spans="1:16" ht="15.6" customHeight="1">
      <c r="A21" s="845" t="s">
        <v>4352</v>
      </c>
      <c r="B21" s="817" t="s">
        <v>4636</v>
      </c>
      <c r="C21" s="824" t="s">
        <v>4624</v>
      </c>
      <c r="D21" s="912" t="str">
        <f>B21&amp;" "&amp;" "&amp;C21</f>
        <v>S盾-13  超越魔王の盾 [超]</v>
      </c>
      <c r="E21" s="913" t="s">
        <v>446</v>
      </c>
      <c r="F21" s="906" t="s">
        <v>349</v>
      </c>
      <c r="G21" s="831" t="s">
        <v>348</v>
      </c>
      <c r="H21" s="782" t="s">
        <v>4627</v>
      </c>
      <c r="I21" s="831" t="s">
        <v>4459</v>
      </c>
      <c r="J21" s="899">
        <v>0</v>
      </c>
      <c r="K21" s="900">
        <v>200</v>
      </c>
      <c r="L21" s="901">
        <v>200</v>
      </c>
      <c r="M21" s="902">
        <v>800</v>
      </c>
      <c r="N21" s="903">
        <v>800</v>
      </c>
      <c r="O21" s="904" t="s">
        <v>4003</v>
      </c>
      <c r="P21" s="895">
        <v>5</v>
      </c>
    </row>
    <row r="22" spans="1:16" ht="15.6" customHeight="1">
      <c r="A22" s="845" t="s">
        <v>4352</v>
      </c>
      <c r="B22" s="817"/>
      <c r="C22" s="824" t="s">
        <v>4624</v>
      </c>
      <c r="D22" s="912"/>
      <c r="E22" s="913" t="s">
        <v>446</v>
      </c>
      <c r="F22" s="906" t="s">
        <v>349</v>
      </c>
      <c r="G22" s="831" t="s">
        <v>348</v>
      </c>
      <c r="H22" s="782" t="s">
        <v>4628</v>
      </c>
      <c r="I22" s="831" t="s">
        <v>4459</v>
      </c>
      <c r="J22" s="899"/>
      <c r="K22" s="900"/>
      <c r="L22" s="901"/>
      <c r="M22" s="902"/>
      <c r="N22" s="903"/>
      <c r="O22" s="904" t="s">
        <v>4003</v>
      </c>
      <c r="P22" s="895"/>
    </row>
    <row r="23" spans="1:16" ht="15.6" customHeight="1">
      <c r="A23" s="845" t="s">
        <v>4352</v>
      </c>
      <c r="B23" s="817" t="s">
        <v>4622</v>
      </c>
      <c r="C23" s="824" t="s">
        <v>4623</v>
      </c>
      <c r="D23" s="912" t="str">
        <f>B23&amp;" "&amp;" "&amp;C23</f>
        <v>S盾-12  スフィーダの盾 [超]</v>
      </c>
      <c r="E23" s="913" t="s">
        <v>446</v>
      </c>
      <c r="F23" s="420" t="s">
        <v>21</v>
      </c>
      <c r="G23" s="419" t="s">
        <v>3</v>
      </c>
      <c r="H23" s="782" t="s">
        <v>4629</v>
      </c>
      <c r="I23" s="831" t="s">
        <v>1255</v>
      </c>
      <c r="J23" s="899">
        <v>0</v>
      </c>
      <c r="K23" s="900">
        <v>120</v>
      </c>
      <c r="L23" s="901">
        <v>120</v>
      </c>
      <c r="M23" s="902">
        <v>980</v>
      </c>
      <c r="N23" s="903">
        <v>820</v>
      </c>
      <c r="O23" s="904" t="s">
        <v>4003</v>
      </c>
      <c r="P23" s="895">
        <v>5</v>
      </c>
    </row>
    <row r="24" spans="1:16" ht="15.6" customHeight="1">
      <c r="A24" s="845" t="s">
        <v>4352</v>
      </c>
      <c r="B24" s="817"/>
      <c r="C24" s="824" t="s">
        <v>4623</v>
      </c>
      <c r="D24" s="912"/>
      <c r="E24" s="913" t="s">
        <v>446</v>
      </c>
      <c r="F24" s="421" t="s">
        <v>37</v>
      </c>
      <c r="G24" s="419" t="s">
        <v>4620</v>
      </c>
      <c r="H24" s="782" t="s">
        <v>4626</v>
      </c>
      <c r="I24" s="831" t="s">
        <v>1255</v>
      </c>
      <c r="J24" s="899"/>
      <c r="K24" s="900"/>
      <c r="L24" s="901"/>
      <c r="M24" s="902"/>
      <c r="N24" s="903"/>
      <c r="O24" s="904" t="s">
        <v>4003</v>
      </c>
      <c r="P24" s="895"/>
    </row>
    <row r="25" spans="1:16" ht="15.6" customHeight="1">
      <c r="A25" s="845" t="s">
        <v>4017</v>
      </c>
      <c r="B25" s="817" t="s">
        <v>4621</v>
      </c>
      <c r="C25" s="824" t="s">
        <v>4225</v>
      </c>
      <c r="D25" s="912" t="str">
        <f>B25&amp;" "&amp;" "&amp;C25</f>
        <v>S盾-11  冥竜王の盾 [超]</v>
      </c>
      <c r="E25" s="913" t="s">
        <v>446</v>
      </c>
      <c r="F25" s="270" t="s">
        <v>3321</v>
      </c>
      <c r="G25" s="279" t="s">
        <v>3320</v>
      </c>
      <c r="H25" s="782" t="s">
        <v>4243</v>
      </c>
      <c r="I25" s="831" t="s">
        <v>1255</v>
      </c>
      <c r="J25" s="899">
        <v>0</v>
      </c>
      <c r="K25" s="900">
        <v>210</v>
      </c>
      <c r="L25" s="901">
        <v>0</v>
      </c>
      <c r="M25" s="902">
        <v>780</v>
      </c>
      <c r="N25" s="903">
        <v>1070</v>
      </c>
      <c r="O25" s="904" t="s">
        <v>4003</v>
      </c>
      <c r="P25" s="895">
        <v>5</v>
      </c>
    </row>
    <row r="26" spans="1:16" ht="15.6" customHeight="1">
      <c r="A26" s="845" t="s">
        <v>4017</v>
      </c>
      <c r="B26" s="817"/>
      <c r="C26" s="824" t="s">
        <v>4225</v>
      </c>
      <c r="D26" s="912"/>
      <c r="E26" s="913" t="s">
        <v>446</v>
      </c>
      <c r="F26" s="288" t="s">
        <v>21</v>
      </c>
      <c r="G26" s="279" t="s">
        <v>3320</v>
      </c>
      <c r="H26" s="782" t="s">
        <v>4625</v>
      </c>
      <c r="I26" s="831" t="s">
        <v>1255</v>
      </c>
      <c r="J26" s="899"/>
      <c r="K26" s="900"/>
      <c r="L26" s="901"/>
      <c r="M26" s="902"/>
      <c r="N26" s="903"/>
      <c r="O26" s="904" t="s">
        <v>4003</v>
      </c>
      <c r="P26" s="895"/>
    </row>
    <row r="27" spans="1:16" ht="15.6" customHeight="1">
      <c r="A27" s="845" t="s">
        <v>4017</v>
      </c>
      <c r="B27" s="817" t="s">
        <v>4311</v>
      </c>
      <c r="C27" s="824" t="s">
        <v>5297</v>
      </c>
      <c r="D27" s="912" t="str">
        <f>B27&amp;" "&amp;" "&amp;C27</f>
        <v>S盾-10  ちからのたて [超]</v>
      </c>
      <c r="E27" s="913" t="s">
        <v>446</v>
      </c>
      <c r="F27" s="914" t="s">
        <v>80</v>
      </c>
      <c r="G27" s="831" t="s">
        <v>80</v>
      </c>
      <c r="H27" s="782" t="s">
        <v>5298</v>
      </c>
      <c r="I27" s="831" t="s">
        <v>2521</v>
      </c>
      <c r="J27" s="899">
        <v>120</v>
      </c>
      <c r="K27" s="900">
        <v>0</v>
      </c>
      <c r="L27" s="901">
        <v>210</v>
      </c>
      <c r="M27" s="902">
        <v>900</v>
      </c>
      <c r="N27" s="903">
        <v>820</v>
      </c>
      <c r="O27" s="904" t="s">
        <v>4003</v>
      </c>
      <c r="P27" s="895">
        <v>5</v>
      </c>
    </row>
    <row r="28" spans="1:16" ht="15.6" customHeight="1">
      <c r="A28" s="845" t="s">
        <v>4017</v>
      </c>
      <c r="B28" s="817"/>
      <c r="C28" s="824" t="s">
        <v>4224</v>
      </c>
      <c r="D28" s="912"/>
      <c r="E28" s="913" t="s">
        <v>446</v>
      </c>
      <c r="F28" s="914" t="s">
        <v>80</v>
      </c>
      <c r="G28" s="831" t="s">
        <v>80</v>
      </c>
      <c r="H28" s="782" t="s">
        <v>5299</v>
      </c>
      <c r="I28" s="831" t="s">
        <v>2521</v>
      </c>
      <c r="J28" s="899"/>
      <c r="K28" s="900"/>
      <c r="L28" s="901"/>
      <c r="M28" s="902"/>
      <c r="N28" s="903"/>
      <c r="O28" s="904" t="s">
        <v>4003</v>
      </c>
      <c r="P28" s="895"/>
    </row>
    <row r="29" spans="1:16" ht="15.6" customHeight="1">
      <c r="A29" s="845" t="s">
        <v>4017</v>
      </c>
      <c r="B29" s="817" t="s">
        <v>4312</v>
      </c>
      <c r="C29" s="824" t="s">
        <v>4224</v>
      </c>
      <c r="D29" s="912" t="str">
        <f>B29&amp;" "&amp;" "&amp;C29</f>
        <v>S盾-09  竜の騎士の大盾 [超]</v>
      </c>
      <c r="E29" s="913" t="s">
        <v>446</v>
      </c>
      <c r="F29" s="295" t="s">
        <v>37</v>
      </c>
      <c r="G29" s="282" t="s">
        <v>454</v>
      </c>
      <c r="H29" s="782" t="s">
        <v>4242</v>
      </c>
      <c r="I29" s="831" t="s">
        <v>1255</v>
      </c>
      <c r="J29" s="899">
        <v>160</v>
      </c>
      <c r="K29" s="900">
        <v>40</v>
      </c>
      <c r="L29" s="901">
        <v>0</v>
      </c>
      <c r="M29" s="902">
        <v>770</v>
      </c>
      <c r="N29" s="903">
        <v>1060</v>
      </c>
      <c r="O29" s="904" t="s">
        <v>4003</v>
      </c>
      <c r="P29" s="895">
        <v>5</v>
      </c>
    </row>
    <row r="30" spans="1:16" ht="15.6" customHeight="1">
      <c r="A30" s="845" t="s">
        <v>4017</v>
      </c>
      <c r="B30" s="817"/>
      <c r="C30" s="824" t="s">
        <v>4224</v>
      </c>
      <c r="D30" s="912"/>
      <c r="E30" s="913" t="s">
        <v>446</v>
      </c>
      <c r="F30" s="288" t="s">
        <v>21</v>
      </c>
      <c r="G30" s="279" t="s">
        <v>3</v>
      </c>
      <c r="H30" s="782" t="s">
        <v>4244</v>
      </c>
      <c r="I30" s="831" t="s">
        <v>1255</v>
      </c>
      <c r="J30" s="899"/>
      <c r="K30" s="900"/>
      <c r="L30" s="901"/>
      <c r="M30" s="902"/>
      <c r="N30" s="903"/>
      <c r="O30" s="904" t="s">
        <v>4003</v>
      </c>
      <c r="P30" s="895"/>
    </row>
    <row r="31" spans="1:16" ht="15.6" customHeight="1">
      <c r="A31" s="845" t="s">
        <v>2702</v>
      </c>
      <c r="B31" s="817" t="s">
        <v>4313</v>
      </c>
      <c r="C31" s="824" t="s">
        <v>3921</v>
      </c>
      <c r="D31" s="912" t="str">
        <f>B31&amp;" "&amp;" "&amp;C31</f>
        <v>S盾-08  魔剣士の盾 [超]</v>
      </c>
      <c r="E31" s="913" t="s">
        <v>446</v>
      </c>
      <c r="F31" s="908" t="s">
        <v>3321</v>
      </c>
      <c r="G31" s="217" t="s">
        <v>106</v>
      </c>
      <c r="H31" s="782" t="s">
        <v>3963</v>
      </c>
      <c r="I31" s="824" t="s">
        <v>1242</v>
      </c>
      <c r="J31" s="899">
        <v>0</v>
      </c>
      <c r="K31" s="900">
        <v>240</v>
      </c>
      <c r="L31" s="901">
        <v>160</v>
      </c>
      <c r="M31" s="902">
        <v>850</v>
      </c>
      <c r="N31" s="903">
        <v>770</v>
      </c>
      <c r="O31" s="904" t="s">
        <v>4003</v>
      </c>
      <c r="P31" s="895">
        <v>5</v>
      </c>
    </row>
    <row r="32" spans="1:16" ht="15.6" customHeight="1">
      <c r="A32" s="845" t="s">
        <v>2702</v>
      </c>
      <c r="B32" s="817"/>
      <c r="C32" s="824" t="s">
        <v>3921</v>
      </c>
      <c r="D32" s="912"/>
      <c r="E32" s="913" t="s">
        <v>446</v>
      </c>
      <c r="F32" s="908" t="s">
        <v>3321</v>
      </c>
      <c r="G32" s="217" t="s">
        <v>107</v>
      </c>
      <c r="H32" s="782" t="s">
        <v>3964</v>
      </c>
      <c r="I32" s="824" t="s">
        <v>1242</v>
      </c>
      <c r="J32" s="899"/>
      <c r="K32" s="900"/>
      <c r="L32" s="901"/>
      <c r="M32" s="902"/>
      <c r="N32" s="903"/>
      <c r="O32" s="904" t="s">
        <v>4003</v>
      </c>
      <c r="P32" s="895"/>
    </row>
    <row r="33" spans="1:16" ht="15.6" customHeight="1">
      <c r="A33" s="845" t="s">
        <v>2702</v>
      </c>
      <c r="B33" s="817" t="s">
        <v>4314</v>
      </c>
      <c r="C33" s="824" t="s">
        <v>3922</v>
      </c>
      <c r="D33" s="912" t="str">
        <f>B33&amp;" "&amp;" "&amp;C33</f>
        <v>S盾-07  聖女の盾 [超]</v>
      </c>
      <c r="E33" s="913" t="s">
        <v>446</v>
      </c>
      <c r="F33" s="908" t="s">
        <v>3321</v>
      </c>
      <c r="G33" s="831" t="s">
        <v>3320</v>
      </c>
      <c r="H33" s="782" t="s">
        <v>3965</v>
      </c>
      <c r="I33" s="831" t="s">
        <v>1255</v>
      </c>
      <c r="J33" s="899">
        <v>80</v>
      </c>
      <c r="K33" s="900">
        <v>0</v>
      </c>
      <c r="L33" s="901">
        <v>100</v>
      </c>
      <c r="M33" s="902">
        <v>860</v>
      </c>
      <c r="N33" s="903">
        <v>1000</v>
      </c>
      <c r="O33" s="904" t="s">
        <v>4003</v>
      </c>
      <c r="P33" s="895">
        <v>5</v>
      </c>
    </row>
    <row r="34" spans="1:16" ht="15.6" customHeight="1">
      <c r="A34" s="845" t="s">
        <v>2702</v>
      </c>
      <c r="B34" s="817"/>
      <c r="C34" s="824" t="s">
        <v>3922</v>
      </c>
      <c r="D34" s="912"/>
      <c r="E34" s="913" t="s">
        <v>446</v>
      </c>
      <c r="F34" s="908" t="s">
        <v>3321</v>
      </c>
      <c r="G34" s="831" t="s">
        <v>3320</v>
      </c>
      <c r="H34" s="782" t="s">
        <v>3966</v>
      </c>
      <c r="I34" s="831" t="s">
        <v>1255</v>
      </c>
      <c r="J34" s="899"/>
      <c r="K34" s="900"/>
      <c r="L34" s="901"/>
      <c r="M34" s="902"/>
      <c r="N34" s="903"/>
      <c r="O34" s="904" t="s">
        <v>4003</v>
      </c>
      <c r="P34" s="895"/>
    </row>
    <row r="35" spans="1:16" ht="15.6" customHeight="1">
      <c r="A35" s="845" t="s">
        <v>2702</v>
      </c>
      <c r="B35" s="817" t="s">
        <v>4315</v>
      </c>
      <c r="C35" s="824" t="s">
        <v>3314</v>
      </c>
      <c r="D35" s="912" t="str">
        <f>B35&amp;" "&amp;" "&amp;C35</f>
        <v>S盾-06  大魔王の大盾 [超]</v>
      </c>
      <c r="E35" s="913" t="s">
        <v>446</v>
      </c>
      <c r="F35" s="908" t="s">
        <v>3321</v>
      </c>
      <c r="G35" s="831" t="s">
        <v>3322</v>
      </c>
      <c r="H35" s="782" t="s">
        <v>3936</v>
      </c>
      <c r="I35" s="831" t="s">
        <v>1255</v>
      </c>
      <c r="J35" s="899">
        <v>160</v>
      </c>
      <c r="K35" s="900">
        <v>160</v>
      </c>
      <c r="L35" s="901">
        <v>160</v>
      </c>
      <c r="M35" s="902">
        <v>780</v>
      </c>
      <c r="N35" s="903">
        <v>780</v>
      </c>
      <c r="O35" s="904" t="s">
        <v>4003</v>
      </c>
      <c r="P35" s="895">
        <v>5</v>
      </c>
    </row>
    <row r="36" spans="1:16" ht="15.6" customHeight="1">
      <c r="A36" s="845" t="s">
        <v>2702</v>
      </c>
      <c r="B36" s="817"/>
      <c r="C36" s="824" t="s">
        <v>3314</v>
      </c>
      <c r="D36" s="912"/>
      <c r="E36" s="913" t="s">
        <v>446</v>
      </c>
      <c r="F36" s="908" t="s">
        <v>3321</v>
      </c>
      <c r="G36" s="831" t="s">
        <v>3322</v>
      </c>
      <c r="H36" s="782" t="s">
        <v>3339</v>
      </c>
      <c r="I36" s="831" t="s">
        <v>1255</v>
      </c>
      <c r="J36" s="899"/>
      <c r="K36" s="900"/>
      <c r="L36" s="901"/>
      <c r="M36" s="902"/>
      <c r="N36" s="903"/>
      <c r="O36" s="904" t="s">
        <v>4003</v>
      </c>
      <c r="P36" s="895"/>
    </row>
    <row r="37" spans="1:16" ht="15.6" customHeight="1">
      <c r="A37" s="845" t="s">
        <v>2702</v>
      </c>
      <c r="B37" s="817" t="s">
        <v>4316</v>
      </c>
      <c r="C37" s="824" t="s">
        <v>3315</v>
      </c>
      <c r="D37" s="912" t="str">
        <f>B37&amp;" "&amp;" "&amp;C37</f>
        <v>S盾-05  はぐメタの盾 [超]</v>
      </c>
      <c r="E37" s="913" t="s">
        <v>446</v>
      </c>
      <c r="F37" s="906" t="s">
        <v>349</v>
      </c>
      <c r="G37" s="831" t="s">
        <v>348</v>
      </c>
      <c r="H37" s="782" t="s">
        <v>3331</v>
      </c>
      <c r="I37" s="824" t="s">
        <v>1242</v>
      </c>
      <c r="J37" s="899">
        <v>0</v>
      </c>
      <c r="K37" s="900">
        <v>0</v>
      </c>
      <c r="L37" s="901">
        <v>0</v>
      </c>
      <c r="M37" s="902">
        <v>1010</v>
      </c>
      <c r="N37" s="903">
        <v>1010</v>
      </c>
      <c r="O37" s="904" t="s">
        <v>4003</v>
      </c>
      <c r="P37" s="895">
        <v>5</v>
      </c>
    </row>
    <row r="38" spans="1:16" ht="15.6" customHeight="1">
      <c r="A38" s="845" t="s">
        <v>2702</v>
      </c>
      <c r="B38" s="817"/>
      <c r="C38" s="824" t="s">
        <v>3315</v>
      </c>
      <c r="D38" s="912"/>
      <c r="E38" s="913" t="s">
        <v>446</v>
      </c>
      <c r="F38" s="906" t="s">
        <v>349</v>
      </c>
      <c r="G38" s="831" t="s">
        <v>348</v>
      </c>
      <c r="H38" s="782" t="s">
        <v>3286</v>
      </c>
      <c r="I38" s="824" t="s">
        <v>1242</v>
      </c>
      <c r="J38" s="899"/>
      <c r="K38" s="900"/>
      <c r="L38" s="901"/>
      <c r="M38" s="902"/>
      <c r="N38" s="903"/>
      <c r="O38" s="904" t="s">
        <v>4003</v>
      </c>
      <c r="P38" s="895"/>
    </row>
    <row r="39" spans="1:16" ht="15.6" customHeight="1">
      <c r="A39" s="845" t="s">
        <v>0</v>
      </c>
      <c r="B39" s="817" t="s">
        <v>4317</v>
      </c>
      <c r="C39" s="824" t="s">
        <v>447</v>
      </c>
      <c r="D39" s="912" t="str">
        <f>B39&amp;" "&amp;" "&amp;C39</f>
        <v>S盾-04  竜魔人の盾 [超]</v>
      </c>
      <c r="E39" s="913" t="s">
        <v>446</v>
      </c>
      <c r="F39" s="906" t="s">
        <v>349</v>
      </c>
      <c r="G39" s="831" t="s">
        <v>348</v>
      </c>
      <c r="H39" s="782" t="s">
        <v>3937</v>
      </c>
      <c r="I39" s="824" t="s">
        <v>1242</v>
      </c>
      <c r="J39" s="899">
        <v>100</v>
      </c>
      <c r="K39" s="900">
        <v>100</v>
      </c>
      <c r="L39" s="901">
        <v>0</v>
      </c>
      <c r="M39" s="902">
        <v>850</v>
      </c>
      <c r="N39" s="903">
        <v>970</v>
      </c>
      <c r="O39" s="904" t="s">
        <v>4003</v>
      </c>
      <c r="P39" s="895">
        <v>5</v>
      </c>
    </row>
    <row r="40" spans="1:16" ht="15.6" customHeight="1">
      <c r="A40" s="845" t="s">
        <v>0</v>
      </c>
      <c r="B40" s="817"/>
      <c r="C40" s="824" t="s">
        <v>447</v>
      </c>
      <c r="D40" s="912"/>
      <c r="E40" s="913" t="s">
        <v>446</v>
      </c>
      <c r="F40" s="906" t="s">
        <v>349</v>
      </c>
      <c r="G40" s="831" t="s">
        <v>348</v>
      </c>
      <c r="H40" s="782" t="s">
        <v>1266</v>
      </c>
      <c r="I40" s="824" t="s">
        <v>1242</v>
      </c>
      <c r="J40" s="899"/>
      <c r="K40" s="900"/>
      <c r="L40" s="901"/>
      <c r="M40" s="902"/>
      <c r="N40" s="903"/>
      <c r="O40" s="904" t="s">
        <v>4003</v>
      </c>
      <c r="P40" s="895"/>
    </row>
    <row r="41" spans="1:16" ht="15.6" customHeight="1">
      <c r="A41" s="845" t="s">
        <v>0</v>
      </c>
      <c r="B41" s="817" t="s">
        <v>4318</v>
      </c>
      <c r="C41" s="824" t="s">
        <v>448</v>
      </c>
      <c r="D41" s="912" t="str">
        <f t="shared" ref="D41" si="7">B41&amp;" "&amp;" "&amp;C41</f>
        <v>S盾-03  ロトの盾 [超]</v>
      </c>
      <c r="E41" s="913" t="s">
        <v>446</v>
      </c>
      <c r="F41" s="906" t="s">
        <v>349</v>
      </c>
      <c r="G41" s="831" t="s">
        <v>348</v>
      </c>
      <c r="H41" s="782" t="s">
        <v>3938</v>
      </c>
      <c r="I41" s="831" t="s">
        <v>1255</v>
      </c>
      <c r="J41" s="899">
        <v>0</v>
      </c>
      <c r="K41" s="900">
        <v>80</v>
      </c>
      <c r="L41" s="901">
        <v>80</v>
      </c>
      <c r="M41" s="902">
        <v>690</v>
      </c>
      <c r="N41" s="903">
        <v>1180</v>
      </c>
      <c r="O41" s="904" t="s">
        <v>4003</v>
      </c>
      <c r="P41" s="895">
        <v>5</v>
      </c>
    </row>
    <row r="42" spans="1:16" ht="15.6" customHeight="1">
      <c r="A42" s="845" t="s">
        <v>0</v>
      </c>
      <c r="B42" s="817"/>
      <c r="C42" s="824" t="s">
        <v>448</v>
      </c>
      <c r="D42" s="912"/>
      <c r="E42" s="913" t="s">
        <v>446</v>
      </c>
      <c r="F42" s="906" t="s">
        <v>349</v>
      </c>
      <c r="G42" s="831" t="s">
        <v>348</v>
      </c>
      <c r="H42" s="782" t="s">
        <v>1267</v>
      </c>
      <c r="I42" s="831" t="s">
        <v>1255</v>
      </c>
      <c r="J42" s="899"/>
      <c r="K42" s="900"/>
      <c r="L42" s="901"/>
      <c r="M42" s="902"/>
      <c r="N42" s="903"/>
      <c r="O42" s="904" t="s">
        <v>4003</v>
      </c>
      <c r="P42" s="895"/>
    </row>
    <row r="43" spans="1:16" ht="15.6" customHeight="1">
      <c r="A43" s="845" t="s">
        <v>0</v>
      </c>
      <c r="B43" s="817" t="s">
        <v>4310</v>
      </c>
      <c r="C43" s="824" t="s">
        <v>450</v>
      </c>
      <c r="D43" s="912" t="str">
        <f t="shared" ref="D43" si="8">B43&amp;" "&amp;" "&amp;C43</f>
        <v>S盾-02  ひかりのたて [超]</v>
      </c>
      <c r="E43" s="913" t="s">
        <v>446</v>
      </c>
      <c r="F43" s="906" t="s">
        <v>349</v>
      </c>
      <c r="G43" s="831" t="s">
        <v>348</v>
      </c>
      <c r="H43" s="782" t="s">
        <v>3939</v>
      </c>
      <c r="I43" s="831" t="s">
        <v>1255</v>
      </c>
      <c r="J43" s="899">
        <v>0</v>
      </c>
      <c r="K43" s="900">
        <v>80</v>
      </c>
      <c r="L43" s="901">
        <v>0</v>
      </c>
      <c r="M43" s="902">
        <v>940</v>
      </c>
      <c r="N43" s="903">
        <v>1030</v>
      </c>
      <c r="O43" s="904" t="s">
        <v>4003</v>
      </c>
      <c r="P43" s="824">
        <v>3</v>
      </c>
    </row>
    <row r="44" spans="1:16" ht="15.6" customHeight="1">
      <c r="A44" s="845" t="s">
        <v>0</v>
      </c>
      <c r="B44" s="817"/>
      <c r="C44" s="824" t="s">
        <v>450</v>
      </c>
      <c r="D44" s="912"/>
      <c r="E44" s="913" t="s">
        <v>446</v>
      </c>
      <c r="F44" s="906" t="s">
        <v>349</v>
      </c>
      <c r="G44" s="831" t="s">
        <v>348</v>
      </c>
      <c r="H44" s="782" t="s">
        <v>4887</v>
      </c>
      <c r="I44" s="831" t="s">
        <v>1255</v>
      </c>
      <c r="J44" s="899"/>
      <c r="K44" s="900"/>
      <c r="L44" s="901"/>
      <c r="M44" s="902"/>
      <c r="N44" s="903"/>
      <c r="O44" s="904" t="s">
        <v>4003</v>
      </c>
      <c r="P44" s="824"/>
    </row>
    <row r="45" spans="1:16" ht="15.6" customHeight="1">
      <c r="A45" s="845" t="s">
        <v>0</v>
      </c>
      <c r="B45" s="817" t="s">
        <v>4309</v>
      </c>
      <c r="C45" s="824" t="s">
        <v>449</v>
      </c>
      <c r="D45" s="912" t="str">
        <f>B45&amp;" "&amp;" "&amp;C45</f>
        <v>S盾-01  ドラゴンシールド [超]</v>
      </c>
      <c r="E45" s="913" t="s">
        <v>446</v>
      </c>
      <c r="F45" s="906" t="s">
        <v>349</v>
      </c>
      <c r="G45" s="831" t="s">
        <v>348</v>
      </c>
      <c r="H45" s="782" t="s">
        <v>3940</v>
      </c>
      <c r="I45" s="831" t="s">
        <v>1255</v>
      </c>
      <c r="J45" s="899">
        <v>240</v>
      </c>
      <c r="K45" s="900">
        <v>0</v>
      </c>
      <c r="L45" s="901">
        <v>0</v>
      </c>
      <c r="M45" s="902">
        <v>800</v>
      </c>
      <c r="N45" s="903">
        <v>960</v>
      </c>
      <c r="O45" s="904" t="s">
        <v>4003</v>
      </c>
      <c r="P45" s="895">
        <v>5</v>
      </c>
    </row>
    <row r="46" spans="1:16" ht="15.6" customHeight="1">
      <c r="A46" s="845" t="s">
        <v>0</v>
      </c>
      <c r="B46" s="817"/>
      <c r="C46" s="824" t="s">
        <v>449</v>
      </c>
      <c r="D46" s="912"/>
      <c r="E46" s="913" t="s">
        <v>446</v>
      </c>
      <c r="F46" s="906" t="s">
        <v>349</v>
      </c>
      <c r="G46" s="831" t="s">
        <v>348</v>
      </c>
      <c r="H46" s="782" t="s">
        <v>1267</v>
      </c>
      <c r="I46" s="831" t="s">
        <v>1255</v>
      </c>
      <c r="J46" s="899"/>
      <c r="K46" s="900"/>
      <c r="L46" s="901"/>
      <c r="M46" s="902"/>
      <c r="N46" s="903"/>
      <c r="O46" s="904" t="s">
        <v>4003</v>
      </c>
      <c r="P46" s="895"/>
    </row>
    <row r="47" spans="1:16" ht="16.899999999999999" customHeight="1">
      <c r="A47" s="545" t="s">
        <v>4872</v>
      </c>
      <c r="B47" s="539" t="s">
        <v>4995</v>
      </c>
      <c r="C47" s="537" t="s">
        <v>4996</v>
      </c>
      <c r="D47" s="561" t="str">
        <f>B47&amp;" "&amp;" "&amp;C47</f>
        <v>盾-059  ウルベアの大盾</v>
      </c>
      <c r="E47" s="550" t="s">
        <v>386</v>
      </c>
      <c r="F47" s="551" t="s">
        <v>21</v>
      </c>
      <c r="G47" s="538" t="s">
        <v>3</v>
      </c>
      <c r="H47" s="782" t="s">
        <v>5021</v>
      </c>
      <c r="I47" s="538" t="s">
        <v>83</v>
      </c>
      <c r="J47" s="553">
        <v>110</v>
      </c>
      <c r="K47" s="554">
        <v>0</v>
      </c>
      <c r="L47" s="555">
        <v>0</v>
      </c>
      <c r="M47" s="556">
        <v>930</v>
      </c>
      <c r="N47" s="557">
        <v>1070</v>
      </c>
      <c r="O47" s="793" t="s">
        <v>4004</v>
      </c>
      <c r="P47" s="792">
        <v>20</v>
      </c>
    </row>
    <row r="48" spans="1:16" ht="16.899999999999999" customHeight="1">
      <c r="A48" s="385" t="s">
        <v>4472</v>
      </c>
      <c r="B48" s="379" t="s">
        <v>4466</v>
      </c>
      <c r="C48" s="378" t="s">
        <v>4467</v>
      </c>
      <c r="D48" s="395" t="str">
        <f>B48&amp;" "&amp;" "&amp;C48</f>
        <v>盾-058  はめつの盾</v>
      </c>
      <c r="E48" s="386" t="s">
        <v>386</v>
      </c>
      <c r="F48" s="394" t="s">
        <v>99</v>
      </c>
      <c r="G48" s="378" t="s">
        <v>131</v>
      </c>
      <c r="H48" s="782" t="s">
        <v>4564</v>
      </c>
      <c r="I48" s="378" t="s">
        <v>496</v>
      </c>
      <c r="J48" s="387">
        <v>0</v>
      </c>
      <c r="K48" s="388">
        <v>90</v>
      </c>
      <c r="L48" s="389">
        <v>90</v>
      </c>
      <c r="M48" s="390">
        <v>850</v>
      </c>
      <c r="N48" s="391">
        <v>1110</v>
      </c>
      <c r="O48" s="523" t="s">
        <v>4004</v>
      </c>
      <c r="P48" s="399">
        <v>17</v>
      </c>
    </row>
    <row r="49" spans="1:16" ht="16.899999999999999" customHeight="1">
      <c r="A49" s="283" t="s">
        <v>4192</v>
      </c>
      <c r="B49" s="278" t="s">
        <v>3280</v>
      </c>
      <c r="C49" s="282" t="s">
        <v>4227</v>
      </c>
      <c r="D49" s="296" t="str">
        <f>B49&amp;" "&amp;" "&amp;C49</f>
        <v>盾-057  ゴメちゃんシールド</v>
      </c>
      <c r="E49" s="285" t="s">
        <v>386</v>
      </c>
      <c r="F49" s="295" t="s">
        <v>37</v>
      </c>
      <c r="G49" s="282" t="s">
        <v>101</v>
      </c>
      <c r="H49" s="782" t="s">
        <v>1058</v>
      </c>
      <c r="I49" s="282" t="s">
        <v>490</v>
      </c>
      <c r="J49" s="289">
        <v>210</v>
      </c>
      <c r="K49" s="290">
        <v>0</v>
      </c>
      <c r="L49" s="291">
        <v>0</v>
      </c>
      <c r="M49" s="292">
        <v>1020</v>
      </c>
      <c r="N49" s="293">
        <v>900</v>
      </c>
      <c r="O49" s="351" t="s">
        <v>4004</v>
      </c>
      <c r="P49" s="353">
        <v>3</v>
      </c>
    </row>
    <row r="50" spans="1:16" ht="16.899999999999999" customHeight="1">
      <c r="A50" s="283" t="s">
        <v>4192</v>
      </c>
      <c r="B50" s="278" t="s">
        <v>420</v>
      </c>
      <c r="C50" s="282" t="s">
        <v>4226</v>
      </c>
      <c r="D50" s="296" t="str">
        <f>B50&amp;" "&amp;" "&amp;C50</f>
        <v>盾-056  銀の竜の騎士の大盾</v>
      </c>
      <c r="E50" s="285" t="s">
        <v>386</v>
      </c>
      <c r="F50" s="288" t="s">
        <v>21</v>
      </c>
      <c r="G50" s="279" t="s">
        <v>3</v>
      </c>
      <c r="H50" s="782" t="s">
        <v>4241</v>
      </c>
      <c r="I50" s="298" t="s">
        <v>83</v>
      </c>
      <c r="J50" s="289">
        <v>90</v>
      </c>
      <c r="K50" s="290">
        <v>90</v>
      </c>
      <c r="L50" s="291">
        <v>0</v>
      </c>
      <c r="M50" s="292">
        <v>720</v>
      </c>
      <c r="N50" s="293">
        <v>900</v>
      </c>
      <c r="O50" s="286" t="s">
        <v>4004</v>
      </c>
      <c r="P50" s="287">
        <v>1</v>
      </c>
    </row>
    <row r="51" spans="1:16" ht="16.899999999999999" customHeight="1">
      <c r="A51" s="135" t="s">
        <v>3270</v>
      </c>
      <c r="B51" s="131" t="s">
        <v>421</v>
      </c>
      <c r="C51" s="132" t="s">
        <v>3287</v>
      </c>
      <c r="D51" s="145" t="str">
        <f t="shared" ref="D51" si="9">B51&amp;" "&amp;" "&amp;C51</f>
        <v>盾-055  まかいのたて</v>
      </c>
      <c r="E51" s="169" t="s">
        <v>386</v>
      </c>
      <c r="F51" s="143" t="s">
        <v>21</v>
      </c>
      <c r="G51" s="133" t="s">
        <v>131</v>
      </c>
      <c r="H51" s="51" t="s">
        <v>3290</v>
      </c>
      <c r="I51" s="132" t="s">
        <v>83</v>
      </c>
      <c r="J51" s="195">
        <v>0</v>
      </c>
      <c r="K51" s="196">
        <v>120</v>
      </c>
      <c r="L51" s="197">
        <v>40</v>
      </c>
      <c r="M51" s="198">
        <v>880</v>
      </c>
      <c r="N51" s="199">
        <v>1050</v>
      </c>
      <c r="O51" s="235" t="s">
        <v>4004</v>
      </c>
      <c r="P51" s="133">
        <v>9</v>
      </c>
    </row>
    <row r="52" spans="1:16" ht="16.899999999999999" customHeight="1">
      <c r="A52" s="121" t="s">
        <v>451</v>
      </c>
      <c r="B52" s="88" t="s">
        <v>422</v>
      </c>
      <c r="C52" s="10" t="s">
        <v>445</v>
      </c>
      <c r="D52" s="125" t="str">
        <f>B52&amp;" "&amp;" "&amp;C52</f>
        <v>盾-054  金の竜の騎士の大盾</v>
      </c>
      <c r="E52" s="169" t="s">
        <v>386</v>
      </c>
      <c r="F52" s="9" t="s">
        <v>21</v>
      </c>
      <c r="G52" s="3" t="s">
        <v>3</v>
      </c>
      <c r="H52" s="782" t="s">
        <v>3941</v>
      </c>
      <c r="I52" s="3" t="s">
        <v>83</v>
      </c>
      <c r="J52" s="195">
        <v>0</v>
      </c>
      <c r="K52" s="196">
        <v>90</v>
      </c>
      <c r="L52" s="197">
        <v>0</v>
      </c>
      <c r="M52" s="198">
        <v>780</v>
      </c>
      <c r="N52" s="199">
        <v>940</v>
      </c>
      <c r="O52" s="235" t="s">
        <v>4004</v>
      </c>
      <c r="P52" s="201">
        <v>1</v>
      </c>
    </row>
    <row r="53" spans="1:16" ht="16.899999999999999" customHeight="1">
      <c r="A53" s="121" t="s">
        <v>455</v>
      </c>
      <c r="B53" s="88" t="s">
        <v>423</v>
      </c>
      <c r="C53" s="3" t="s">
        <v>444</v>
      </c>
      <c r="D53" s="125" t="str">
        <f t="shared" ref="D53:D105" si="10">B53&amp;" "&amp;" "&amp;C53</f>
        <v>盾-053  邪眼の大盾</v>
      </c>
      <c r="E53" s="169" t="s">
        <v>386</v>
      </c>
      <c r="F53" s="8" t="s">
        <v>99</v>
      </c>
      <c r="G53" s="10" t="s">
        <v>452</v>
      </c>
      <c r="H53" s="782" t="s">
        <v>1265</v>
      </c>
      <c r="I53" s="42" t="s">
        <v>496</v>
      </c>
      <c r="J53" s="195">
        <v>0</v>
      </c>
      <c r="K53" s="196">
        <v>0</v>
      </c>
      <c r="L53" s="197">
        <v>137</v>
      </c>
      <c r="M53" s="198">
        <v>772</v>
      </c>
      <c r="N53" s="199">
        <v>910</v>
      </c>
      <c r="O53" s="10">
        <v>8</v>
      </c>
      <c r="P53" s="55">
        <v>4</v>
      </c>
    </row>
    <row r="54" spans="1:16" ht="16.899999999999999" customHeight="1">
      <c r="A54" s="121" t="s">
        <v>455</v>
      </c>
      <c r="B54" s="88" t="s">
        <v>424</v>
      </c>
      <c r="C54" s="3" t="s">
        <v>443</v>
      </c>
      <c r="D54" s="125" t="str">
        <f t="shared" si="10"/>
        <v>盾-052  メタルキングの盾</v>
      </c>
      <c r="E54" s="169" t="s">
        <v>386</v>
      </c>
      <c r="F54" s="9" t="s">
        <v>21</v>
      </c>
      <c r="G54" s="10" t="s">
        <v>452</v>
      </c>
      <c r="H54" s="782" t="s">
        <v>3942</v>
      </c>
      <c r="I54" s="41" t="s">
        <v>83</v>
      </c>
      <c r="J54" s="195">
        <v>110</v>
      </c>
      <c r="K54" s="196">
        <v>110</v>
      </c>
      <c r="L54" s="197">
        <v>0</v>
      </c>
      <c r="M54" s="198">
        <v>1010</v>
      </c>
      <c r="N54" s="199">
        <v>900</v>
      </c>
      <c r="O54" s="235" t="s">
        <v>4004</v>
      </c>
      <c r="P54" s="201">
        <v>20</v>
      </c>
    </row>
    <row r="55" spans="1:16" ht="16.899999999999999" customHeight="1">
      <c r="A55" s="121" t="s">
        <v>1254</v>
      </c>
      <c r="B55" s="88" t="s">
        <v>425</v>
      </c>
      <c r="C55" s="3" t="s">
        <v>442</v>
      </c>
      <c r="D55" s="125" t="str">
        <f t="shared" si="10"/>
        <v>盾-051  トルナードの盾</v>
      </c>
      <c r="E55" s="169" t="s">
        <v>386</v>
      </c>
      <c r="F55" s="9" t="s">
        <v>21</v>
      </c>
      <c r="G55" s="3" t="s">
        <v>3</v>
      </c>
      <c r="H55" s="782" t="s">
        <v>3943</v>
      </c>
      <c r="I55" s="41" t="s">
        <v>83</v>
      </c>
      <c r="J55" s="195">
        <v>0</v>
      </c>
      <c r="K55" s="196">
        <v>120</v>
      </c>
      <c r="L55" s="197">
        <v>120</v>
      </c>
      <c r="M55" s="198">
        <v>810</v>
      </c>
      <c r="N55" s="199">
        <v>970</v>
      </c>
      <c r="O55" s="523" t="s">
        <v>4004</v>
      </c>
      <c r="P55" s="55">
        <v>7</v>
      </c>
    </row>
    <row r="56" spans="1:16" ht="16.899999999999999" customHeight="1">
      <c r="A56" s="121" t="s">
        <v>1254</v>
      </c>
      <c r="B56" s="88" t="s">
        <v>426</v>
      </c>
      <c r="C56" s="3" t="s">
        <v>441</v>
      </c>
      <c r="D56" s="125" t="str">
        <f t="shared" si="10"/>
        <v>盾-050  女神の盾</v>
      </c>
      <c r="E56" s="169" t="s">
        <v>386</v>
      </c>
      <c r="F56" s="9" t="s">
        <v>21</v>
      </c>
      <c r="G56" s="3" t="s">
        <v>3</v>
      </c>
      <c r="H56" s="782" t="s">
        <v>3944</v>
      </c>
      <c r="I56" s="41" t="s">
        <v>83</v>
      </c>
      <c r="J56" s="195">
        <v>0</v>
      </c>
      <c r="K56" s="196">
        <v>0</v>
      </c>
      <c r="L56" s="197">
        <v>160</v>
      </c>
      <c r="M56" s="198">
        <v>1070</v>
      </c>
      <c r="N56" s="199">
        <v>820</v>
      </c>
      <c r="O56" s="235" t="s">
        <v>4004</v>
      </c>
      <c r="P56" s="567">
        <v>20</v>
      </c>
    </row>
    <row r="57" spans="1:16" ht="16.899999999999999" customHeight="1">
      <c r="A57" s="121" t="s">
        <v>1254</v>
      </c>
      <c r="B57" s="88" t="s">
        <v>427</v>
      </c>
      <c r="C57" s="10" t="s">
        <v>440</v>
      </c>
      <c r="D57" s="125" t="str">
        <f t="shared" si="10"/>
        <v>盾-049  オリハルコンの盾</v>
      </c>
      <c r="E57" s="169" t="s">
        <v>386</v>
      </c>
      <c r="F57" s="9" t="s">
        <v>21</v>
      </c>
      <c r="G57" s="3" t="s">
        <v>3</v>
      </c>
      <c r="H57" s="782" t="s">
        <v>1268</v>
      </c>
      <c r="I57" s="41" t="s">
        <v>83</v>
      </c>
      <c r="J57" s="195">
        <v>120</v>
      </c>
      <c r="K57" s="196">
        <v>0</v>
      </c>
      <c r="L57" s="197">
        <v>0</v>
      </c>
      <c r="M57" s="198">
        <v>890</v>
      </c>
      <c r="N57" s="199">
        <v>1010</v>
      </c>
      <c r="O57" s="235" t="s">
        <v>4004</v>
      </c>
      <c r="P57" s="55">
        <v>11</v>
      </c>
    </row>
    <row r="58" spans="1:16" ht="16.899999999999999" customHeight="1">
      <c r="A58" s="121" t="s">
        <v>1253</v>
      </c>
      <c r="B58" s="88" t="s">
        <v>428</v>
      </c>
      <c r="C58" s="10" t="s">
        <v>439</v>
      </c>
      <c r="D58" s="125" t="str">
        <f t="shared" si="10"/>
        <v>盾-048  えいえんの盾</v>
      </c>
      <c r="E58" s="169" t="s">
        <v>386</v>
      </c>
      <c r="F58" s="9" t="s">
        <v>21</v>
      </c>
      <c r="G58" s="3" t="s">
        <v>3</v>
      </c>
      <c r="H58" s="782" t="s">
        <v>1269</v>
      </c>
      <c r="I58" s="41" t="s">
        <v>83</v>
      </c>
      <c r="J58" s="195">
        <v>0</v>
      </c>
      <c r="K58" s="196">
        <v>100</v>
      </c>
      <c r="L58" s="197">
        <v>100</v>
      </c>
      <c r="M58" s="198">
        <v>830</v>
      </c>
      <c r="N58" s="199">
        <v>950</v>
      </c>
      <c r="O58" s="235" t="s">
        <v>4004</v>
      </c>
      <c r="P58" s="201">
        <v>20</v>
      </c>
    </row>
    <row r="59" spans="1:16" ht="16.899999999999999" customHeight="1">
      <c r="A59" s="121" t="s">
        <v>1253</v>
      </c>
      <c r="B59" s="88" t="s">
        <v>429</v>
      </c>
      <c r="C59" s="10" t="s">
        <v>438</v>
      </c>
      <c r="D59" s="125" t="str">
        <f t="shared" si="10"/>
        <v>盾-047  アバンの大盾</v>
      </c>
      <c r="E59" s="169" t="s">
        <v>386</v>
      </c>
      <c r="F59" s="9" t="s">
        <v>21</v>
      </c>
      <c r="G59" s="3" t="s">
        <v>3</v>
      </c>
      <c r="H59" s="782" t="s">
        <v>3945</v>
      </c>
      <c r="I59" s="42" t="s">
        <v>490</v>
      </c>
      <c r="J59" s="195">
        <v>150</v>
      </c>
      <c r="K59" s="196">
        <v>0</v>
      </c>
      <c r="L59" s="197">
        <v>0</v>
      </c>
      <c r="M59" s="198">
        <v>749</v>
      </c>
      <c r="N59" s="199">
        <v>977</v>
      </c>
      <c r="O59" s="10">
        <v>14</v>
      </c>
      <c r="P59" s="55">
        <v>6</v>
      </c>
    </row>
    <row r="60" spans="1:16" ht="16.899999999999999" customHeight="1">
      <c r="A60" s="121" t="s">
        <v>1253</v>
      </c>
      <c r="B60" s="88" t="s">
        <v>430</v>
      </c>
      <c r="C60" s="3" t="s">
        <v>437</v>
      </c>
      <c r="D60" s="125" t="str">
        <f t="shared" si="10"/>
        <v>盾-046  シャハルの鏡</v>
      </c>
      <c r="E60" s="169" t="s">
        <v>386</v>
      </c>
      <c r="F60" s="7" t="s">
        <v>37</v>
      </c>
      <c r="G60" s="10" t="s">
        <v>101</v>
      </c>
      <c r="H60" s="782" t="s">
        <v>1257</v>
      </c>
      <c r="I60" s="41" t="s">
        <v>83</v>
      </c>
      <c r="J60" s="195">
        <v>0</v>
      </c>
      <c r="K60" s="196">
        <v>0</v>
      </c>
      <c r="L60" s="197">
        <v>200</v>
      </c>
      <c r="M60" s="198">
        <v>960</v>
      </c>
      <c r="N60" s="199">
        <v>840</v>
      </c>
      <c r="O60" s="235" t="s">
        <v>4004</v>
      </c>
      <c r="P60" s="55">
        <v>16</v>
      </c>
    </row>
    <row r="61" spans="1:16" ht="16.899999999999999" customHeight="1">
      <c r="A61" s="121" t="s">
        <v>1252</v>
      </c>
      <c r="B61" s="88" t="s">
        <v>431</v>
      </c>
      <c r="C61" s="3" t="s">
        <v>436</v>
      </c>
      <c r="D61" s="125" t="str">
        <f t="shared" si="10"/>
        <v>盾-045  魔剣士の盾</v>
      </c>
      <c r="E61" s="169" t="s">
        <v>386</v>
      </c>
      <c r="F61" s="9" t="s">
        <v>21</v>
      </c>
      <c r="G61" s="3" t="s">
        <v>3</v>
      </c>
      <c r="H61" s="782" t="s">
        <v>1270</v>
      </c>
      <c r="I61" s="41" t="s">
        <v>83</v>
      </c>
      <c r="J61" s="195">
        <v>0</v>
      </c>
      <c r="K61" s="196">
        <v>180</v>
      </c>
      <c r="L61" s="197">
        <v>140</v>
      </c>
      <c r="M61" s="198">
        <v>760</v>
      </c>
      <c r="N61" s="199">
        <v>840</v>
      </c>
      <c r="O61" s="235" t="s">
        <v>4004</v>
      </c>
      <c r="P61" s="201">
        <v>20</v>
      </c>
    </row>
    <row r="62" spans="1:16" ht="16.899999999999999" customHeight="1">
      <c r="A62" s="121" t="s">
        <v>1252</v>
      </c>
      <c r="B62" s="88" t="s">
        <v>432</v>
      </c>
      <c r="C62" s="3" t="s">
        <v>435</v>
      </c>
      <c r="D62" s="125" t="str">
        <f t="shared" si="10"/>
        <v>盾-044  てんくうのたて</v>
      </c>
      <c r="E62" s="169" t="s">
        <v>386</v>
      </c>
      <c r="F62" s="9" t="s">
        <v>21</v>
      </c>
      <c r="G62" s="10" t="s">
        <v>452</v>
      </c>
      <c r="H62" s="782" t="s">
        <v>1258</v>
      </c>
      <c r="I62" s="10" t="s">
        <v>494</v>
      </c>
      <c r="J62" s="195">
        <v>0</v>
      </c>
      <c r="K62" s="196">
        <v>123</v>
      </c>
      <c r="L62" s="197">
        <v>123</v>
      </c>
      <c r="M62" s="198">
        <v>697</v>
      </c>
      <c r="N62" s="199">
        <v>634</v>
      </c>
      <c r="O62" s="10">
        <v>4</v>
      </c>
      <c r="P62" s="55">
        <v>2</v>
      </c>
    </row>
    <row r="63" spans="1:16" ht="16.899999999999999" customHeight="1">
      <c r="A63" s="121" t="s">
        <v>1252</v>
      </c>
      <c r="B63" s="88" t="s">
        <v>433</v>
      </c>
      <c r="C63" s="3" t="s">
        <v>434</v>
      </c>
      <c r="D63" s="125" t="str">
        <f t="shared" si="10"/>
        <v>盾-043  ふうじんのたて</v>
      </c>
      <c r="E63" s="169" t="s">
        <v>386</v>
      </c>
      <c r="F63" s="8" t="s">
        <v>99</v>
      </c>
      <c r="G63" s="10" t="s">
        <v>452</v>
      </c>
      <c r="H63" s="782" t="s">
        <v>3946</v>
      </c>
      <c r="I63" s="42" t="s">
        <v>496</v>
      </c>
      <c r="J63" s="195">
        <v>0</v>
      </c>
      <c r="K63" s="196">
        <v>0</v>
      </c>
      <c r="L63" s="197">
        <v>190</v>
      </c>
      <c r="M63" s="198">
        <v>800</v>
      </c>
      <c r="N63" s="199">
        <v>910</v>
      </c>
      <c r="O63" s="235" t="s">
        <v>4004</v>
      </c>
      <c r="P63" s="55">
        <v>5</v>
      </c>
    </row>
    <row r="64" spans="1:16" ht="16.899999999999999" customHeight="1">
      <c r="A64" s="121" t="s">
        <v>1252</v>
      </c>
      <c r="B64" s="88" t="s">
        <v>350</v>
      </c>
      <c r="C64" s="10" t="s">
        <v>419</v>
      </c>
      <c r="D64" s="125" t="str">
        <f t="shared" si="10"/>
        <v>盾-042  はぐメタの盾</v>
      </c>
      <c r="E64" s="169" t="s">
        <v>386</v>
      </c>
      <c r="F64" s="9" t="s">
        <v>21</v>
      </c>
      <c r="G64" s="3" t="s">
        <v>3</v>
      </c>
      <c r="H64" s="782" t="s">
        <v>3947</v>
      </c>
      <c r="I64" s="42" t="s">
        <v>494</v>
      </c>
      <c r="J64" s="195">
        <v>80</v>
      </c>
      <c r="K64" s="196">
        <v>0</v>
      </c>
      <c r="L64" s="197">
        <v>0</v>
      </c>
      <c r="M64" s="198">
        <v>920</v>
      </c>
      <c r="N64" s="199">
        <v>860</v>
      </c>
      <c r="O64" s="235" t="s">
        <v>4004</v>
      </c>
      <c r="P64" s="55">
        <v>10</v>
      </c>
    </row>
    <row r="65" spans="1:16" ht="16.899999999999999" customHeight="1">
      <c r="A65" s="121" t="s">
        <v>1251</v>
      </c>
      <c r="B65" s="88" t="s">
        <v>351</v>
      </c>
      <c r="C65" s="10" t="s">
        <v>418</v>
      </c>
      <c r="D65" s="125" t="str">
        <f t="shared" si="10"/>
        <v>盾-041  アバンの盾</v>
      </c>
      <c r="E65" s="169" t="s">
        <v>386</v>
      </c>
      <c r="F65" s="9" t="s">
        <v>21</v>
      </c>
      <c r="G65" s="3" t="s">
        <v>3</v>
      </c>
      <c r="H65" s="37" t="s">
        <v>3948</v>
      </c>
      <c r="I65" s="3" t="s">
        <v>494</v>
      </c>
      <c r="J65" s="195">
        <v>0</v>
      </c>
      <c r="K65" s="196">
        <v>112</v>
      </c>
      <c r="L65" s="197">
        <v>112</v>
      </c>
      <c r="M65" s="198">
        <v>655</v>
      </c>
      <c r="N65" s="199">
        <v>738</v>
      </c>
      <c r="O65" s="10">
        <v>13</v>
      </c>
      <c r="P65" s="55">
        <v>3</v>
      </c>
    </row>
    <row r="66" spans="1:16" ht="16.899999999999999" customHeight="1">
      <c r="A66" s="121" t="s">
        <v>1251</v>
      </c>
      <c r="B66" s="88" t="s">
        <v>352</v>
      </c>
      <c r="C66" s="10" t="s">
        <v>417</v>
      </c>
      <c r="D66" s="125" t="str">
        <f t="shared" si="10"/>
        <v>盾-040  ちからのたて</v>
      </c>
      <c r="E66" s="169" t="s">
        <v>386</v>
      </c>
      <c r="F66" s="11" t="s">
        <v>81</v>
      </c>
      <c r="G66" s="3" t="s">
        <v>81</v>
      </c>
      <c r="H66" s="782" t="s">
        <v>3949</v>
      </c>
      <c r="I66" s="10" t="s">
        <v>490</v>
      </c>
      <c r="J66" s="195">
        <v>104</v>
      </c>
      <c r="K66" s="196">
        <v>0</v>
      </c>
      <c r="L66" s="197">
        <v>162</v>
      </c>
      <c r="M66" s="198">
        <v>725</v>
      </c>
      <c r="N66" s="199">
        <v>668</v>
      </c>
      <c r="O66" s="10">
        <v>15</v>
      </c>
      <c r="P66" s="55">
        <v>8</v>
      </c>
    </row>
    <row r="67" spans="1:16" ht="16.899999999999999" customHeight="1">
      <c r="A67" s="121" t="s">
        <v>1251</v>
      </c>
      <c r="B67" s="88" t="s">
        <v>353</v>
      </c>
      <c r="C67" s="3" t="s">
        <v>416</v>
      </c>
      <c r="D67" s="125" t="str">
        <f t="shared" si="10"/>
        <v>盾-039  ローレシアの盾</v>
      </c>
      <c r="E67" s="169" t="s">
        <v>386</v>
      </c>
      <c r="F67" s="9" t="s">
        <v>21</v>
      </c>
      <c r="G67" s="10" t="s">
        <v>452</v>
      </c>
      <c r="H67" s="782" t="s">
        <v>1259</v>
      </c>
      <c r="I67" s="10" t="s">
        <v>494</v>
      </c>
      <c r="J67" s="195">
        <v>270</v>
      </c>
      <c r="K67" s="196">
        <v>0</v>
      </c>
      <c r="L67" s="197">
        <v>0</v>
      </c>
      <c r="M67" s="198">
        <v>520</v>
      </c>
      <c r="N67" s="199">
        <v>870</v>
      </c>
      <c r="O67" s="618" t="s">
        <v>4004</v>
      </c>
      <c r="P67" s="612">
        <v>20</v>
      </c>
    </row>
    <row r="68" spans="1:16" ht="16.899999999999999" customHeight="1">
      <c r="A68" s="121" t="s">
        <v>1251</v>
      </c>
      <c r="B68" s="88" t="s">
        <v>354</v>
      </c>
      <c r="C68" s="3" t="s">
        <v>415</v>
      </c>
      <c r="D68" s="125" t="str">
        <f t="shared" si="10"/>
        <v>盾-038  竜の騎士の大盾</v>
      </c>
      <c r="E68" s="169" t="s">
        <v>386</v>
      </c>
      <c r="F68" s="9" t="s">
        <v>21</v>
      </c>
      <c r="G68" s="3" t="s">
        <v>3</v>
      </c>
      <c r="H68" s="39" t="s">
        <v>1271</v>
      </c>
      <c r="I68" s="42" t="s">
        <v>496</v>
      </c>
      <c r="J68" s="195">
        <v>130</v>
      </c>
      <c r="K68" s="196">
        <v>40</v>
      </c>
      <c r="L68" s="197">
        <v>0</v>
      </c>
      <c r="M68" s="198">
        <v>650</v>
      </c>
      <c r="N68" s="199">
        <v>900</v>
      </c>
      <c r="O68" s="235" t="s">
        <v>4004</v>
      </c>
      <c r="P68" s="55">
        <v>12</v>
      </c>
    </row>
    <row r="69" spans="1:16" ht="16.899999999999999" customHeight="1">
      <c r="A69" s="121" t="s">
        <v>1251</v>
      </c>
      <c r="B69" s="88" t="s">
        <v>355</v>
      </c>
      <c r="C69" s="3" t="s">
        <v>414</v>
      </c>
      <c r="D69" s="125" t="str">
        <f t="shared" si="10"/>
        <v>盾-037  ほのおの盾</v>
      </c>
      <c r="E69" s="169" t="s">
        <v>386</v>
      </c>
      <c r="F69" s="9" t="s">
        <v>21</v>
      </c>
      <c r="G69" s="10" t="s">
        <v>452</v>
      </c>
      <c r="H69" s="782" t="s">
        <v>1260</v>
      </c>
      <c r="I69" s="41" t="s">
        <v>83</v>
      </c>
      <c r="J69" s="195">
        <v>36</v>
      </c>
      <c r="K69" s="196">
        <v>82</v>
      </c>
      <c r="L69" s="197">
        <v>82</v>
      </c>
      <c r="M69" s="198">
        <v>718</v>
      </c>
      <c r="N69" s="199">
        <v>605</v>
      </c>
      <c r="O69" s="10">
        <v>13</v>
      </c>
      <c r="P69" s="55">
        <v>11</v>
      </c>
    </row>
    <row r="70" spans="1:16" ht="16.899999999999999" customHeight="1">
      <c r="A70" s="121" t="s">
        <v>1250</v>
      </c>
      <c r="B70" s="88" t="s">
        <v>356</v>
      </c>
      <c r="C70" s="3" t="s">
        <v>413</v>
      </c>
      <c r="D70" s="125" t="str">
        <f t="shared" si="10"/>
        <v>盾-036  勇者の盾</v>
      </c>
      <c r="E70" s="169" t="s">
        <v>386</v>
      </c>
      <c r="F70" s="9" t="s">
        <v>21</v>
      </c>
      <c r="G70" s="3" t="s">
        <v>3</v>
      </c>
      <c r="H70" s="782" t="s">
        <v>1272</v>
      </c>
      <c r="I70" s="41" t="s">
        <v>83</v>
      </c>
      <c r="J70" s="195">
        <v>0</v>
      </c>
      <c r="K70" s="196">
        <v>160</v>
      </c>
      <c r="L70" s="197">
        <v>90</v>
      </c>
      <c r="M70" s="198">
        <v>730</v>
      </c>
      <c r="N70" s="199">
        <v>640</v>
      </c>
      <c r="O70" s="523" t="s">
        <v>4004</v>
      </c>
      <c r="P70" s="55">
        <v>4</v>
      </c>
    </row>
    <row r="71" spans="1:16" ht="16.899999999999999" customHeight="1">
      <c r="A71" s="121" t="s">
        <v>1250</v>
      </c>
      <c r="B71" s="88" t="s">
        <v>357</v>
      </c>
      <c r="C71" s="10" t="s">
        <v>412</v>
      </c>
      <c r="D71" s="125" t="str">
        <f t="shared" si="10"/>
        <v>盾-035  デルカダールの盾</v>
      </c>
      <c r="E71" s="169" t="s">
        <v>386</v>
      </c>
      <c r="F71" s="9" t="s">
        <v>21</v>
      </c>
      <c r="G71" s="3" t="s">
        <v>3</v>
      </c>
      <c r="H71" s="782" t="s">
        <v>3950</v>
      </c>
      <c r="I71" s="42" t="s">
        <v>494</v>
      </c>
      <c r="J71" s="195">
        <v>90</v>
      </c>
      <c r="K71" s="196">
        <v>0</v>
      </c>
      <c r="L71" s="197">
        <v>0</v>
      </c>
      <c r="M71" s="198">
        <v>730</v>
      </c>
      <c r="N71" s="199">
        <v>800</v>
      </c>
      <c r="O71" s="235" t="s">
        <v>4004</v>
      </c>
      <c r="P71" s="55">
        <v>2</v>
      </c>
    </row>
    <row r="72" spans="1:16" ht="16.899999999999999" customHeight="1">
      <c r="A72" s="121" t="s">
        <v>1250</v>
      </c>
      <c r="B72" s="88" t="s">
        <v>358</v>
      </c>
      <c r="C72" s="10" t="s">
        <v>411</v>
      </c>
      <c r="D72" s="125" t="str">
        <f t="shared" si="10"/>
        <v>盾-034  時空の盾</v>
      </c>
      <c r="E72" s="169" t="s">
        <v>386</v>
      </c>
      <c r="F72" s="9" t="s">
        <v>21</v>
      </c>
      <c r="G72" s="3" t="s">
        <v>3</v>
      </c>
      <c r="H72" s="37" t="s">
        <v>3951</v>
      </c>
      <c r="I72" s="42" t="s">
        <v>494</v>
      </c>
      <c r="J72" s="195">
        <v>0</v>
      </c>
      <c r="K72" s="196">
        <v>90</v>
      </c>
      <c r="L72" s="197">
        <v>90</v>
      </c>
      <c r="M72" s="198">
        <v>600</v>
      </c>
      <c r="N72" s="199">
        <v>840</v>
      </c>
      <c r="O72" s="235" t="s">
        <v>4004</v>
      </c>
      <c r="P72" s="55">
        <v>12</v>
      </c>
    </row>
    <row r="73" spans="1:16" ht="16.899999999999999" customHeight="1">
      <c r="A73" s="121" t="s">
        <v>1249</v>
      </c>
      <c r="B73" s="88" t="s">
        <v>359</v>
      </c>
      <c r="C73" s="10" t="s">
        <v>410</v>
      </c>
      <c r="D73" s="125" t="str">
        <f t="shared" si="10"/>
        <v>盾-033  ひかりのたて</v>
      </c>
      <c r="E73" s="169" t="s">
        <v>386</v>
      </c>
      <c r="F73" s="9" t="s">
        <v>21</v>
      </c>
      <c r="G73" s="3" t="s">
        <v>3</v>
      </c>
      <c r="H73" s="782" t="s">
        <v>1273</v>
      </c>
      <c r="I73" s="10" t="s">
        <v>494</v>
      </c>
      <c r="J73" s="195">
        <v>0</v>
      </c>
      <c r="K73" s="196">
        <v>80</v>
      </c>
      <c r="L73" s="197">
        <v>0</v>
      </c>
      <c r="M73" s="198">
        <v>690</v>
      </c>
      <c r="N73" s="199">
        <v>760</v>
      </c>
      <c r="O73" s="235" t="s">
        <v>4004</v>
      </c>
      <c r="P73" s="55">
        <v>5</v>
      </c>
    </row>
    <row r="74" spans="1:16" ht="16.899999999999999" customHeight="1">
      <c r="A74" s="121" t="s">
        <v>1249</v>
      </c>
      <c r="B74" s="88" t="s">
        <v>360</v>
      </c>
      <c r="C74" s="3" t="s">
        <v>409</v>
      </c>
      <c r="D74" s="125" t="str">
        <f t="shared" si="10"/>
        <v>盾-032  メタスラの盾</v>
      </c>
      <c r="E74" s="169" t="s">
        <v>386</v>
      </c>
      <c r="F74" s="9" t="s">
        <v>21</v>
      </c>
      <c r="G74" s="3" t="s">
        <v>3</v>
      </c>
      <c r="H74" s="782" t="s">
        <v>3952</v>
      </c>
      <c r="I74" s="41" t="s">
        <v>83</v>
      </c>
      <c r="J74" s="195">
        <v>64</v>
      </c>
      <c r="K74" s="196">
        <v>0</v>
      </c>
      <c r="L74" s="197">
        <v>64</v>
      </c>
      <c r="M74" s="198">
        <v>705</v>
      </c>
      <c r="N74" s="199">
        <v>453</v>
      </c>
      <c r="O74" s="10">
        <v>5</v>
      </c>
      <c r="P74" s="55">
        <v>2</v>
      </c>
    </row>
    <row r="75" spans="1:16" ht="16.899999999999999" customHeight="1">
      <c r="A75" s="121" t="s">
        <v>1249</v>
      </c>
      <c r="B75" s="88" t="s">
        <v>361</v>
      </c>
      <c r="C75" s="3" t="s">
        <v>408</v>
      </c>
      <c r="D75" s="125" t="str">
        <f t="shared" si="10"/>
        <v>盾-031  六軍団の盾</v>
      </c>
      <c r="E75" s="169" t="s">
        <v>386</v>
      </c>
      <c r="F75" s="9" t="s">
        <v>21</v>
      </c>
      <c r="G75" s="3" t="s">
        <v>3</v>
      </c>
      <c r="H75" s="782" t="s">
        <v>3953</v>
      </c>
      <c r="I75" s="41" t="s">
        <v>83</v>
      </c>
      <c r="J75" s="195">
        <v>145</v>
      </c>
      <c r="K75" s="196">
        <v>76</v>
      </c>
      <c r="L75" s="197">
        <v>0</v>
      </c>
      <c r="M75" s="198">
        <v>522</v>
      </c>
      <c r="N75" s="199">
        <v>736</v>
      </c>
      <c r="O75" s="10">
        <v>17</v>
      </c>
      <c r="P75" s="55">
        <v>13</v>
      </c>
    </row>
    <row r="76" spans="1:16" ht="16.899999999999999" customHeight="1">
      <c r="A76" s="121" t="s">
        <v>1249</v>
      </c>
      <c r="B76" s="88" t="s">
        <v>362</v>
      </c>
      <c r="C76" s="3" t="s">
        <v>407</v>
      </c>
      <c r="D76" s="125" t="str">
        <f t="shared" si="10"/>
        <v>盾-030  超越魔王の盾</v>
      </c>
      <c r="E76" s="169" t="s">
        <v>386</v>
      </c>
      <c r="F76" s="9" t="s">
        <v>21</v>
      </c>
      <c r="G76" s="3" t="s">
        <v>3</v>
      </c>
      <c r="H76" s="782" t="s">
        <v>1274</v>
      </c>
      <c r="I76" s="41" t="s">
        <v>83</v>
      </c>
      <c r="J76" s="195">
        <v>0</v>
      </c>
      <c r="K76" s="196">
        <v>150</v>
      </c>
      <c r="L76" s="197">
        <v>150</v>
      </c>
      <c r="M76" s="198">
        <v>610</v>
      </c>
      <c r="N76" s="199">
        <v>610</v>
      </c>
      <c r="O76" s="235" t="s">
        <v>4004</v>
      </c>
      <c r="P76" s="55">
        <v>12</v>
      </c>
    </row>
    <row r="77" spans="1:16" ht="16.899999999999999" customHeight="1">
      <c r="A77" s="121" t="s">
        <v>1249</v>
      </c>
      <c r="B77" s="88" t="s">
        <v>363</v>
      </c>
      <c r="C77" s="3" t="s">
        <v>406</v>
      </c>
      <c r="D77" s="125" t="str">
        <f t="shared" si="10"/>
        <v>盾-029  ドラゴンシールド</v>
      </c>
      <c r="E77" s="169" t="s">
        <v>386</v>
      </c>
      <c r="F77" s="9" t="s">
        <v>21</v>
      </c>
      <c r="G77" s="3" t="s">
        <v>3</v>
      </c>
      <c r="H77" s="782" t="s">
        <v>3954</v>
      </c>
      <c r="I77" s="41" t="s">
        <v>83</v>
      </c>
      <c r="J77" s="195">
        <v>230</v>
      </c>
      <c r="K77" s="196">
        <v>0</v>
      </c>
      <c r="L77" s="197">
        <v>0</v>
      </c>
      <c r="M77" s="198">
        <v>610</v>
      </c>
      <c r="N77" s="199">
        <v>690</v>
      </c>
      <c r="O77" s="235" t="s">
        <v>4004</v>
      </c>
      <c r="P77" s="55">
        <v>10</v>
      </c>
    </row>
    <row r="78" spans="1:16" ht="16.899999999999999" customHeight="1">
      <c r="A78" s="121" t="s">
        <v>1249</v>
      </c>
      <c r="B78" s="88" t="s">
        <v>364</v>
      </c>
      <c r="C78" s="10" t="s">
        <v>405</v>
      </c>
      <c r="D78" s="125" t="str">
        <f t="shared" si="10"/>
        <v>盾-028  魔影参謀の盾</v>
      </c>
      <c r="E78" s="169" t="s">
        <v>386</v>
      </c>
      <c r="F78" s="9" t="s">
        <v>21</v>
      </c>
      <c r="G78" s="10" t="s">
        <v>452</v>
      </c>
      <c r="H78" s="782" t="s">
        <v>1261</v>
      </c>
      <c r="I78" s="41" t="s">
        <v>83</v>
      </c>
      <c r="J78" s="195">
        <v>0</v>
      </c>
      <c r="K78" s="196">
        <v>0</v>
      </c>
      <c r="L78" s="197">
        <v>80</v>
      </c>
      <c r="M78" s="198">
        <v>840</v>
      </c>
      <c r="N78" s="199">
        <v>610</v>
      </c>
      <c r="O78" s="235" t="s">
        <v>4004</v>
      </c>
      <c r="P78" s="567">
        <v>20</v>
      </c>
    </row>
    <row r="79" spans="1:16" ht="16.899999999999999" customHeight="1">
      <c r="A79" s="121" t="s">
        <v>1247</v>
      </c>
      <c r="B79" s="88" t="s">
        <v>365</v>
      </c>
      <c r="C79" s="10" t="s">
        <v>404</v>
      </c>
      <c r="D79" s="125" t="str">
        <f t="shared" si="10"/>
        <v>盾-027  超魔生物の盾</v>
      </c>
      <c r="E79" s="169" t="s">
        <v>386</v>
      </c>
      <c r="F79" s="11" t="s">
        <v>81</v>
      </c>
      <c r="G79" s="3" t="s">
        <v>81</v>
      </c>
      <c r="H79" s="782" t="s">
        <v>1256</v>
      </c>
      <c r="I79" s="3" t="s">
        <v>492</v>
      </c>
      <c r="J79" s="195">
        <v>140</v>
      </c>
      <c r="K79" s="196">
        <v>0</v>
      </c>
      <c r="L79" s="197">
        <v>80</v>
      </c>
      <c r="M79" s="198">
        <v>580</v>
      </c>
      <c r="N79" s="199">
        <v>650</v>
      </c>
      <c r="O79" s="523" t="s">
        <v>4004</v>
      </c>
      <c r="P79" s="55">
        <v>14</v>
      </c>
    </row>
    <row r="80" spans="1:16" ht="16.899999999999999" customHeight="1">
      <c r="A80" s="121" t="s">
        <v>1247</v>
      </c>
      <c r="B80" s="88" t="s">
        <v>366</v>
      </c>
      <c r="C80" s="10" t="s">
        <v>403</v>
      </c>
      <c r="D80" s="125" t="str">
        <f t="shared" si="10"/>
        <v>盾-026  ラダトームの盾</v>
      </c>
      <c r="E80" s="169" t="s">
        <v>386</v>
      </c>
      <c r="F80" s="9" t="s">
        <v>21</v>
      </c>
      <c r="G80" s="3" t="s">
        <v>3</v>
      </c>
      <c r="H80" s="782" t="s">
        <v>3955</v>
      </c>
      <c r="I80" s="41" t="s">
        <v>83</v>
      </c>
      <c r="J80" s="195">
        <v>119</v>
      </c>
      <c r="K80" s="196">
        <v>0</v>
      </c>
      <c r="L80" s="197">
        <v>0</v>
      </c>
      <c r="M80" s="198">
        <v>617</v>
      </c>
      <c r="N80" s="199">
        <v>497</v>
      </c>
      <c r="O80" s="10">
        <v>7</v>
      </c>
      <c r="P80" s="55">
        <v>3</v>
      </c>
    </row>
    <row r="81" spans="1:16" ht="16.899999999999999" customHeight="1">
      <c r="A81" s="121" t="s">
        <v>1247</v>
      </c>
      <c r="B81" s="88" t="s">
        <v>367</v>
      </c>
      <c r="C81" s="3" t="s">
        <v>402</v>
      </c>
      <c r="D81" s="125" t="str">
        <f t="shared" si="10"/>
        <v>盾-025  ロトの盾</v>
      </c>
      <c r="E81" s="169" t="s">
        <v>386</v>
      </c>
      <c r="F81" s="9" t="s">
        <v>21</v>
      </c>
      <c r="G81" s="10" t="s">
        <v>452</v>
      </c>
      <c r="H81" s="782" t="s">
        <v>1262</v>
      </c>
      <c r="I81" s="41" t="s">
        <v>83</v>
      </c>
      <c r="J81" s="195">
        <v>0</v>
      </c>
      <c r="K81" s="196">
        <v>69</v>
      </c>
      <c r="L81" s="197">
        <v>69</v>
      </c>
      <c r="M81" s="198">
        <v>452</v>
      </c>
      <c r="N81" s="199">
        <v>710</v>
      </c>
      <c r="O81" s="10">
        <v>10</v>
      </c>
      <c r="P81" s="55">
        <v>2</v>
      </c>
    </row>
    <row r="82" spans="1:16" ht="16.899999999999999" customHeight="1">
      <c r="A82" s="121" t="s">
        <v>1247</v>
      </c>
      <c r="B82" s="88" t="s">
        <v>368</v>
      </c>
      <c r="C82" s="3" t="s">
        <v>401</v>
      </c>
      <c r="D82" s="125" t="str">
        <f t="shared" si="10"/>
        <v>盾-024  みかがみの盾</v>
      </c>
      <c r="E82" s="169" t="s">
        <v>386</v>
      </c>
      <c r="F82" s="9" t="s">
        <v>21</v>
      </c>
      <c r="G82" s="3" t="s">
        <v>3</v>
      </c>
      <c r="H82" s="782" t="s">
        <v>3952</v>
      </c>
      <c r="I82" s="41" t="s">
        <v>83</v>
      </c>
      <c r="J82" s="195">
        <v>0</v>
      </c>
      <c r="K82" s="196">
        <v>0</v>
      </c>
      <c r="L82" s="197">
        <v>80</v>
      </c>
      <c r="M82" s="198">
        <v>800</v>
      </c>
      <c r="N82" s="199">
        <v>580</v>
      </c>
      <c r="O82" s="523" t="s">
        <v>4004</v>
      </c>
      <c r="P82" s="55">
        <v>9</v>
      </c>
    </row>
    <row r="83" spans="1:16" ht="16.899999999999999" customHeight="1">
      <c r="A83" s="121" t="s">
        <v>1247</v>
      </c>
      <c r="B83" s="88" t="s">
        <v>369</v>
      </c>
      <c r="C83" s="3" t="s">
        <v>400</v>
      </c>
      <c r="D83" s="125" t="str">
        <f t="shared" si="10"/>
        <v>盾-023  カールの盾</v>
      </c>
      <c r="E83" s="169" t="s">
        <v>386</v>
      </c>
      <c r="F83" s="9" t="s">
        <v>21</v>
      </c>
      <c r="G83" s="3" t="s">
        <v>3</v>
      </c>
      <c r="H83" s="782" t="s">
        <v>3956</v>
      </c>
      <c r="I83" s="41" t="s">
        <v>83</v>
      </c>
      <c r="J83" s="195">
        <v>136</v>
      </c>
      <c r="K83" s="196">
        <v>67</v>
      </c>
      <c r="L83" s="197">
        <v>0</v>
      </c>
      <c r="M83" s="198">
        <v>537</v>
      </c>
      <c r="N83" s="199">
        <v>615</v>
      </c>
      <c r="O83" s="10">
        <v>18</v>
      </c>
      <c r="P83" s="55">
        <v>11</v>
      </c>
    </row>
    <row r="84" spans="1:16" ht="16.899999999999999" customHeight="1">
      <c r="A84" s="121" t="s">
        <v>1247</v>
      </c>
      <c r="B84" s="88" t="s">
        <v>370</v>
      </c>
      <c r="C84" s="3" t="s">
        <v>399</v>
      </c>
      <c r="D84" s="125" t="str">
        <f t="shared" si="10"/>
        <v>盾-022  竜魔人の盾</v>
      </c>
      <c r="E84" s="169" t="s">
        <v>386</v>
      </c>
      <c r="F84" s="9" t="s">
        <v>21</v>
      </c>
      <c r="G84" s="3" t="s">
        <v>3</v>
      </c>
      <c r="H84" s="782" t="s">
        <v>3957</v>
      </c>
      <c r="I84" s="10" t="s">
        <v>494</v>
      </c>
      <c r="J84" s="195">
        <v>80</v>
      </c>
      <c r="K84" s="196">
        <v>80</v>
      </c>
      <c r="L84" s="197">
        <v>0</v>
      </c>
      <c r="M84" s="198">
        <v>680</v>
      </c>
      <c r="N84" s="199">
        <v>720</v>
      </c>
      <c r="O84" s="235" t="s">
        <v>4004</v>
      </c>
      <c r="P84" s="201">
        <v>20</v>
      </c>
    </row>
    <row r="85" spans="1:16" ht="16.899999999999999" customHeight="1">
      <c r="A85" s="121" t="s">
        <v>1245</v>
      </c>
      <c r="B85" s="88" t="s">
        <v>371</v>
      </c>
      <c r="C85" s="10" t="s">
        <v>398</v>
      </c>
      <c r="D85" s="125" t="str">
        <f t="shared" si="10"/>
        <v>盾-021  鎧の魔槍の盾</v>
      </c>
      <c r="E85" s="169" t="s">
        <v>386</v>
      </c>
      <c r="F85" s="7" t="s">
        <v>37</v>
      </c>
      <c r="G85" s="3" t="s">
        <v>506</v>
      </c>
      <c r="H85" s="782" t="s">
        <v>1263</v>
      </c>
      <c r="I85" s="41" t="s">
        <v>83</v>
      </c>
      <c r="J85" s="195">
        <v>0</v>
      </c>
      <c r="K85" s="196">
        <v>80</v>
      </c>
      <c r="L85" s="197">
        <v>0</v>
      </c>
      <c r="M85" s="198">
        <v>750</v>
      </c>
      <c r="N85" s="199">
        <v>540</v>
      </c>
      <c r="O85" s="523" t="s">
        <v>4004</v>
      </c>
      <c r="P85" s="55">
        <v>8</v>
      </c>
    </row>
    <row r="86" spans="1:16" ht="16.899999999999999" customHeight="1">
      <c r="A86" s="121" t="s">
        <v>1245</v>
      </c>
      <c r="B86" s="88" t="s">
        <v>372</v>
      </c>
      <c r="C86" s="10" t="s">
        <v>1722</v>
      </c>
      <c r="D86" s="125" t="str">
        <f t="shared" si="10"/>
        <v>盾-020  パプニカ王国戦士の盾</v>
      </c>
      <c r="E86" s="169" t="s">
        <v>386</v>
      </c>
      <c r="F86" s="9" t="s">
        <v>21</v>
      </c>
      <c r="G86" s="3" t="s">
        <v>3</v>
      </c>
      <c r="H86" s="782" t="s">
        <v>3958</v>
      </c>
      <c r="I86" s="41" t="s">
        <v>83</v>
      </c>
      <c r="J86" s="195">
        <v>0</v>
      </c>
      <c r="K86" s="196">
        <v>40</v>
      </c>
      <c r="L86" s="197">
        <v>40</v>
      </c>
      <c r="M86" s="198">
        <v>570</v>
      </c>
      <c r="N86" s="199">
        <v>650</v>
      </c>
      <c r="O86" s="235" t="s">
        <v>4004</v>
      </c>
      <c r="P86" s="201">
        <v>20</v>
      </c>
    </row>
    <row r="87" spans="1:16" ht="16.899999999999999" customHeight="1">
      <c r="A87" s="121" t="s">
        <v>1245</v>
      </c>
      <c r="B87" s="88" t="s">
        <v>373</v>
      </c>
      <c r="C87" s="10" t="s">
        <v>397</v>
      </c>
      <c r="D87" s="125" t="str">
        <f t="shared" si="10"/>
        <v>盾-019  ロモス王国兵の盾</v>
      </c>
      <c r="E87" s="169" t="s">
        <v>386</v>
      </c>
      <c r="F87" s="9" t="s">
        <v>21</v>
      </c>
      <c r="G87" s="3" t="s">
        <v>3</v>
      </c>
      <c r="H87" s="782" t="s">
        <v>1275</v>
      </c>
      <c r="I87" s="41" t="s">
        <v>83</v>
      </c>
      <c r="J87" s="195">
        <v>40</v>
      </c>
      <c r="K87" s="196">
        <v>40</v>
      </c>
      <c r="L87" s="197">
        <v>0</v>
      </c>
      <c r="M87" s="198">
        <v>570</v>
      </c>
      <c r="N87" s="199">
        <v>650</v>
      </c>
      <c r="O87" s="235" t="s">
        <v>4004</v>
      </c>
      <c r="P87" s="201">
        <v>20</v>
      </c>
    </row>
    <row r="88" spans="1:16" ht="16.899999999999999" customHeight="1">
      <c r="A88" s="121" t="s">
        <v>1245</v>
      </c>
      <c r="B88" s="88" t="s">
        <v>374</v>
      </c>
      <c r="C88" s="3" t="s">
        <v>396</v>
      </c>
      <c r="D88" s="125" t="str">
        <f t="shared" si="10"/>
        <v>盾-018  プラチナシールド</v>
      </c>
      <c r="E88" s="169" t="s">
        <v>386</v>
      </c>
      <c r="F88" s="7" t="s">
        <v>37</v>
      </c>
      <c r="G88" s="10" t="s">
        <v>454</v>
      </c>
      <c r="H88" s="782" t="s">
        <v>3959</v>
      </c>
      <c r="I88" s="41" t="s">
        <v>83</v>
      </c>
      <c r="J88" s="195">
        <v>62</v>
      </c>
      <c r="K88" s="196">
        <v>0</v>
      </c>
      <c r="L88" s="197">
        <v>0</v>
      </c>
      <c r="M88" s="198">
        <v>495</v>
      </c>
      <c r="N88" s="199">
        <v>687</v>
      </c>
      <c r="O88" s="10">
        <v>13</v>
      </c>
      <c r="P88" s="55"/>
    </row>
    <row r="89" spans="1:16" ht="16.899999999999999" customHeight="1">
      <c r="A89" s="121" t="s">
        <v>1245</v>
      </c>
      <c r="B89" s="88" t="s">
        <v>375</v>
      </c>
      <c r="C89" s="3" t="s">
        <v>395</v>
      </c>
      <c r="D89" s="125" t="str">
        <f t="shared" si="10"/>
        <v>盾-017  赤胴の盾</v>
      </c>
      <c r="E89" s="169" t="s">
        <v>386</v>
      </c>
      <c r="F89" s="9" t="s">
        <v>21</v>
      </c>
      <c r="G89" s="10" t="s">
        <v>452</v>
      </c>
      <c r="H89" s="782" t="s">
        <v>1264</v>
      </c>
      <c r="I89" s="10" t="s">
        <v>496</v>
      </c>
      <c r="J89" s="195">
        <v>48</v>
      </c>
      <c r="K89" s="196">
        <v>28</v>
      </c>
      <c r="L89" s="197">
        <v>0</v>
      </c>
      <c r="M89" s="198">
        <v>549</v>
      </c>
      <c r="N89" s="199">
        <v>626</v>
      </c>
      <c r="O89" s="10">
        <v>17</v>
      </c>
      <c r="P89" s="55">
        <v>5</v>
      </c>
    </row>
    <row r="90" spans="1:16" ht="16.899999999999999" customHeight="1">
      <c r="A90" s="121" t="s">
        <v>1245</v>
      </c>
      <c r="B90" s="88" t="s">
        <v>376</v>
      </c>
      <c r="C90" s="3" t="s">
        <v>394</v>
      </c>
      <c r="D90" s="125" t="str">
        <f t="shared" si="10"/>
        <v>盾-016  氷炎将軍の盾</v>
      </c>
      <c r="E90" s="169" t="s">
        <v>386</v>
      </c>
      <c r="F90" s="9" t="s">
        <v>21</v>
      </c>
      <c r="G90" s="3" t="s">
        <v>3</v>
      </c>
      <c r="H90" s="782" t="s">
        <v>3960</v>
      </c>
      <c r="I90" s="41" t="s">
        <v>83</v>
      </c>
      <c r="J90" s="195">
        <v>0</v>
      </c>
      <c r="K90" s="196">
        <v>0</v>
      </c>
      <c r="L90" s="197">
        <v>74</v>
      </c>
      <c r="M90" s="198">
        <v>640</v>
      </c>
      <c r="N90" s="199">
        <v>565</v>
      </c>
      <c r="O90" s="10">
        <v>15</v>
      </c>
      <c r="P90" s="55">
        <v>7</v>
      </c>
    </row>
    <row r="91" spans="1:16" ht="16.899999999999999" customHeight="1">
      <c r="A91" s="121" t="s">
        <v>1241</v>
      </c>
      <c r="B91" s="88" t="s">
        <v>377</v>
      </c>
      <c r="C91" s="3" t="s">
        <v>393</v>
      </c>
      <c r="D91" s="125" t="str">
        <f t="shared" si="10"/>
        <v>盾-015  せいれいの盾</v>
      </c>
      <c r="E91" s="169" t="s">
        <v>386</v>
      </c>
      <c r="F91" s="7" t="s">
        <v>37</v>
      </c>
      <c r="G91" s="10" t="s">
        <v>453</v>
      </c>
      <c r="H91" s="782" t="s">
        <v>3961</v>
      </c>
      <c r="I91" s="10" t="s">
        <v>1243</v>
      </c>
      <c r="J91" s="195">
        <v>0</v>
      </c>
      <c r="K91" s="196">
        <v>0</v>
      </c>
      <c r="L91" s="197">
        <v>66</v>
      </c>
      <c r="M91" s="198">
        <v>537</v>
      </c>
      <c r="N91" s="199">
        <v>471</v>
      </c>
      <c r="O91" s="10">
        <v>7</v>
      </c>
      <c r="P91" s="55">
        <v>7</v>
      </c>
    </row>
    <row r="92" spans="1:16" ht="16.899999999999999" customHeight="1">
      <c r="A92" s="121" t="s">
        <v>1241</v>
      </c>
      <c r="B92" s="88" t="s">
        <v>378</v>
      </c>
      <c r="C92" s="10" t="s">
        <v>392</v>
      </c>
      <c r="D92" s="125" t="str">
        <f t="shared" si="10"/>
        <v>盾-014  ふうまの盾</v>
      </c>
      <c r="E92" s="169" t="s">
        <v>386</v>
      </c>
      <c r="F92" s="9" t="s">
        <v>21</v>
      </c>
      <c r="G92" s="3" t="s">
        <v>3</v>
      </c>
      <c r="H92" s="782" t="s">
        <v>3962</v>
      </c>
      <c r="I92" s="41" t="s">
        <v>83</v>
      </c>
      <c r="J92" s="195">
        <v>0</v>
      </c>
      <c r="K92" s="196">
        <v>32</v>
      </c>
      <c r="L92" s="197">
        <v>32</v>
      </c>
      <c r="M92" s="198">
        <v>427</v>
      </c>
      <c r="N92" s="199">
        <v>491</v>
      </c>
      <c r="O92" s="10">
        <v>5</v>
      </c>
      <c r="P92" s="55">
        <v>3</v>
      </c>
    </row>
    <row r="93" spans="1:16" ht="16.899999999999999" customHeight="1">
      <c r="A93" s="121" t="s">
        <v>1241</v>
      </c>
      <c r="B93" s="88" t="s">
        <v>379</v>
      </c>
      <c r="C93" s="10" t="s">
        <v>391</v>
      </c>
      <c r="D93" s="125" t="str">
        <f t="shared" si="10"/>
        <v>盾-013  聖騎士の大盾</v>
      </c>
      <c r="E93" s="169" t="s">
        <v>386</v>
      </c>
      <c r="F93" s="9" t="s">
        <v>21</v>
      </c>
      <c r="G93" s="3" t="s">
        <v>3</v>
      </c>
      <c r="H93" s="782" t="s">
        <v>1276</v>
      </c>
      <c r="I93" s="42" t="s">
        <v>1243</v>
      </c>
      <c r="J93" s="195">
        <v>0</v>
      </c>
      <c r="K93" s="196">
        <v>112</v>
      </c>
      <c r="L93" s="197">
        <v>0</v>
      </c>
      <c r="M93" s="198">
        <v>327</v>
      </c>
      <c r="N93" s="199">
        <v>665</v>
      </c>
      <c r="O93" s="10">
        <v>9</v>
      </c>
      <c r="P93" s="55"/>
    </row>
    <row r="94" spans="1:16" ht="16.899999999999999" customHeight="1">
      <c r="A94" s="121" t="s">
        <v>1241</v>
      </c>
      <c r="B94" s="88" t="s">
        <v>380</v>
      </c>
      <c r="C94" s="10" t="s">
        <v>390</v>
      </c>
      <c r="D94" s="125" t="str">
        <f t="shared" si="10"/>
        <v>盾-012  オーガシールド</v>
      </c>
      <c r="E94" s="169" t="s">
        <v>386</v>
      </c>
      <c r="F94" s="9" t="s">
        <v>21</v>
      </c>
      <c r="G94" s="3" t="s">
        <v>3</v>
      </c>
      <c r="H94" s="782" t="s">
        <v>1277</v>
      </c>
      <c r="I94" s="41" t="s">
        <v>83</v>
      </c>
      <c r="J94" s="195">
        <v>117</v>
      </c>
      <c r="K94" s="196">
        <v>0</v>
      </c>
      <c r="L94" s="197">
        <v>0</v>
      </c>
      <c r="M94" s="198">
        <v>342</v>
      </c>
      <c r="N94" s="199">
        <v>694</v>
      </c>
      <c r="O94" s="10">
        <v>12</v>
      </c>
      <c r="P94" s="55">
        <v>5</v>
      </c>
    </row>
    <row r="95" spans="1:16" ht="16.899999999999999" customHeight="1">
      <c r="A95" s="121" t="s">
        <v>1241</v>
      </c>
      <c r="B95" s="88" t="s">
        <v>381</v>
      </c>
      <c r="C95" s="3" t="s">
        <v>389</v>
      </c>
      <c r="D95" s="125" t="str">
        <f t="shared" si="10"/>
        <v>盾-011  ダイのてつの盾</v>
      </c>
      <c r="E95" s="169" t="s">
        <v>386</v>
      </c>
      <c r="F95" s="9" t="s">
        <v>21</v>
      </c>
      <c r="G95" s="3" t="s">
        <v>3</v>
      </c>
      <c r="H95" s="782" t="s">
        <v>1278</v>
      </c>
      <c r="I95" s="41" t="s">
        <v>83</v>
      </c>
      <c r="J95" s="195">
        <v>37</v>
      </c>
      <c r="K95" s="196">
        <v>37</v>
      </c>
      <c r="L95" s="197">
        <v>0</v>
      </c>
      <c r="M95" s="198">
        <v>502</v>
      </c>
      <c r="N95" s="199">
        <v>578</v>
      </c>
      <c r="O95" s="10">
        <v>16</v>
      </c>
      <c r="P95" s="55">
        <v>6</v>
      </c>
    </row>
    <row r="96" spans="1:16" ht="16.899999999999999" customHeight="1">
      <c r="A96" s="121" t="s">
        <v>1239</v>
      </c>
      <c r="B96" s="88" t="s">
        <v>382</v>
      </c>
      <c r="C96" s="3" t="s">
        <v>388</v>
      </c>
      <c r="D96" s="125" t="str">
        <f t="shared" si="10"/>
        <v>盾-010  オニグモの盾</v>
      </c>
      <c r="E96" s="169" t="s">
        <v>386</v>
      </c>
      <c r="F96" s="9" t="s">
        <v>21</v>
      </c>
      <c r="G96" s="3" t="s">
        <v>3</v>
      </c>
      <c r="H96" s="782" t="s">
        <v>1279</v>
      </c>
      <c r="I96" s="42" t="s">
        <v>1243</v>
      </c>
      <c r="J96" s="195">
        <v>0</v>
      </c>
      <c r="K96" s="196">
        <v>62</v>
      </c>
      <c r="L96" s="197">
        <v>0</v>
      </c>
      <c r="M96" s="198">
        <v>475</v>
      </c>
      <c r="N96" s="199">
        <v>637</v>
      </c>
      <c r="O96" s="10">
        <v>12</v>
      </c>
      <c r="P96" s="55">
        <v>2</v>
      </c>
    </row>
    <row r="97" spans="1:16" ht="16.899999999999999" customHeight="1">
      <c r="A97" s="121" t="s">
        <v>1239</v>
      </c>
      <c r="B97" s="88" t="s">
        <v>383</v>
      </c>
      <c r="C97" s="3" t="s">
        <v>387</v>
      </c>
      <c r="D97" s="125" t="str">
        <f t="shared" si="10"/>
        <v>盾-009  カイトバックラー</v>
      </c>
      <c r="E97" s="169" t="s">
        <v>386</v>
      </c>
      <c r="F97" s="9" t="s">
        <v>21</v>
      </c>
      <c r="G97" s="3" t="s">
        <v>3</v>
      </c>
      <c r="H97" s="782" t="s">
        <v>1280</v>
      </c>
      <c r="I97" s="42" t="s">
        <v>1243</v>
      </c>
      <c r="J97" s="195">
        <v>113</v>
      </c>
      <c r="K97" s="196">
        <v>0</v>
      </c>
      <c r="L97" s="197">
        <v>0</v>
      </c>
      <c r="M97" s="198">
        <v>341</v>
      </c>
      <c r="N97" s="199">
        <v>682</v>
      </c>
      <c r="O97" s="10">
        <v>16</v>
      </c>
      <c r="P97" s="55">
        <v>6</v>
      </c>
    </row>
    <row r="98" spans="1:16" ht="16.899999999999999" customHeight="1">
      <c r="A98" s="121" t="s">
        <v>1239</v>
      </c>
      <c r="B98" s="88" t="s">
        <v>384</v>
      </c>
      <c r="C98" s="3" t="s">
        <v>385</v>
      </c>
      <c r="D98" s="125" t="str">
        <f t="shared" si="10"/>
        <v>盾-008  まほうの盾</v>
      </c>
      <c r="E98" s="169" t="s">
        <v>386</v>
      </c>
      <c r="F98" s="9" t="s">
        <v>21</v>
      </c>
      <c r="G98" s="3" t="s">
        <v>3</v>
      </c>
      <c r="H98" s="782" t="s">
        <v>1276</v>
      </c>
      <c r="I98" s="10" t="s">
        <v>1243</v>
      </c>
      <c r="J98" s="195">
        <v>0</v>
      </c>
      <c r="K98" s="196">
        <v>0</v>
      </c>
      <c r="L98" s="197">
        <v>62</v>
      </c>
      <c r="M98" s="198">
        <v>537</v>
      </c>
      <c r="N98" s="199">
        <v>475</v>
      </c>
      <c r="O98" s="10">
        <v>12</v>
      </c>
      <c r="P98" s="55">
        <v>15</v>
      </c>
    </row>
    <row r="99" spans="1:16" ht="16.899999999999999" customHeight="1">
      <c r="A99" s="121" t="s">
        <v>1241</v>
      </c>
      <c r="B99" s="88" t="s">
        <v>345</v>
      </c>
      <c r="C99" s="10" t="s">
        <v>342</v>
      </c>
      <c r="D99" s="125" t="str">
        <f t="shared" si="10"/>
        <v>盾-007  プラチナトレイ</v>
      </c>
      <c r="E99" s="171" t="s">
        <v>347</v>
      </c>
      <c r="F99" s="9" t="s">
        <v>21</v>
      </c>
      <c r="G99" s="3" t="s">
        <v>3</v>
      </c>
      <c r="H99" s="782" t="s">
        <v>1281</v>
      </c>
      <c r="I99" s="3" t="s">
        <v>83</v>
      </c>
      <c r="J99" s="195">
        <v>0</v>
      </c>
      <c r="K99" s="196">
        <v>60</v>
      </c>
      <c r="L99" s="197">
        <v>0</v>
      </c>
      <c r="M99" s="198">
        <v>480</v>
      </c>
      <c r="N99" s="199">
        <v>540</v>
      </c>
      <c r="O99" s="235" t="s">
        <v>4004</v>
      </c>
      <c r="P99" s="201">
        <v>20</v>
      </c>
    </row>
    <row r="100" spans="1:16" ht="16.899999999999999" customHeight="1">
      <c r="A100" s="121" t="s">
        <v>1241</v>
      </c>
      <c r="B100" s="88" t="s">
        <v>344</v>
      </c>
      <c r="C100" s="10" t="s">
        <v>341</v>
      </c>
      <c r="D100" s="125" t="str">
        <f t="shared" si="10"/>
        <v>盾-006  はがねの盾</v>
      </c>
      <c r="E100" s="171" t="s">
        <v>347</v>
      </c>
      <c r="F100" s="9" t="s">
        <v>21</v>
      </c>
      <c r="G100" s="3" t="s">
        <v>3</v>
      </c>
      <c r="H100" s="782" t="s">
        <v>1282</v>
      </c>
      <c r="I100" s="3" t="s">
        <v>83</v>
      </c>
      <c r="J100" s="195">
        <v>0</v>
      </c>
      <c r="K100" s="196">
        <v>0</v>
      </c>
      <c r="L100" s="197">
        <v>0</v>
      </c>
      <c r="M100" s="198">
        <v>430</v>
      </c>
      <c r="N100" s="199">
        <v>640</v>
      </c>
      <c r="O100" s="235" t="s">
        <v>4004</v>
      </c>
      <c r="P100" s="201">
        <v>20</v>
      </c>
    </row>
    <row r="101" spans="1:16" ht="16.899999999999999" customHeight="1">
      <c r="A101" s="121" t="s">
        <v>1239</v>
      </c>
      <c r="B101" s="88" t="s">
        <v>335</v>
      </c>
      <c r="C101" s="3" t="s">
        <v>339</v>
      </c>
      <c r="D101" s="125" t="str">
        <f t="shared" si="10"/>
        <v>盾-004  ブルーバックラー</v>
      </c>
      <c r="E101" s="171" t="s">
        <v>347</v>
      </c>
      <c r="F101" s="10"/>
      <c r="G101" s="10"/>
      <c r="H101" s="4"/>
      <c r="I101" s="10"/>
      <c r="J101" s="195">
        <v>0</v>
      </c>
      <c r="K101" s="196">
        <v>0</v>
      </c>
      <c r="L101" s="197">
        <v>0</v>
      </c>
      <c r="M101" s="198">
        <v>590</v>
      </c>
      <c r="N101" s="199">
        <v>400</v>
      </c>
      <c r="O101" s="235" t="s">
        <v>4004</v>
      </c>
      <c r="P101" s="201">
        <v>20</v>
      </c>
    </row>
    <row r="102" spans="1:16" ht="16.899999999999999" customHeight="1">
      <c r="A102" s="121" t="s">
        <v>1239</v>
      </c>
      <c r="B102" s="88" t="s">
        <v>334</v>
      </c>
      <c r="C102" s="3" t="s">
        <v>338</v>
      </c>
      <c r="D102" s="125" t="str">
        <f t="shared" si="10"/>
        <v>盾-003  せいどうのたて</v>
      </c>
      <c r="E102" s="171" t="s">
        <v>347</v>
      </c>
      <c r="F102" s="10"/>
      <c r="G102" s="10"/>
      <c r="H102" s="4"/>
      <c r="I102" s="10"/>
      <c r="J102" s="195">
        <v>100</v>
      </c>
      <c r="K102" s="196">
        <v>0</v>
      </c>
      <c r="L102" s="197">
        <v>0</v>
      </c>
      <c r="M102" s="198">
        <v>300</v>
      </c>
      <c r="N102" s="199">
        <v>590</v>
      </c>
      <c r="O102" s="235" t="s">
        <v>4004</v>
      </c>
      <c r="P102" s="201">
        <v>20</v>
      </c>
    </row>
    <row r="103" spans="1:16" ht="16.899999999999999" customHeight="1">
      <c r="A103" s="121" t="s">
        <v>1239</v>
      </c>
      <c r="B103" s="88" t="s">
        <v>343</v>
      </c>
      <c r="C103" s="10" t="s">
        <v>340</v>
      </c>
      <c r="D103" s="125" t="str">
        <f t="shared" si="10"/>
        <v>盾-005  シルバートレイ</v>
      </c>
      <c r="E103" s="171" t="s">
        <v>347</v>
      </c>
      <c r="F103" s="10"/>
      <c r="G103" s="10"/>
      <c r="H103" s="4"/>
      <c r="I103" s="10"/>
      <c r="J103" s="195">
        <v>0</v>
      </c>
      <c r="K103" s="196">
        <v>50</v>
      </c>
      <c r="L103" s="197">
        <v>0</v>
      </c>
      <c r="M103" s="198">
        <v>440</v>
      </c>
      <c r="N103" s="199">
        <v>500</v>
      </c>
      <c r="O103" s="235" t="s">
        <v>4004</v>
      </c>
      <c r="P103" s="201">
        <v>20</v>
      </c>
    </row>
    <row r="104" spans="1:16" ht="16.899999999999999" customHeight="1">
      <c r="A104" s="121" t="s">
        <v>1239</v>
      </c>
      <c r="B104" s="88" t="s">
        <v>333</v>
      </c>
      <c r="C104" s="3" t="s">
        <v>337</v>
      </c>
      <c r="D104" s="125" t="str">
        <f t="shared" si="10"/>
        <v>盾-002  ライトバックラー</v>
      </c>
      <c r="E104" s="172" t="s">
        <v>346</v>
      </c>
      <c r="F104" s="10"/>
      <c r="G104" s="10"/>
      <c r="H104" s="4"/>
      <c r="I104" s="10"/>
      <c r="J104" s="195">
        <v>0</v>
      </c>
      <c r="K104" s="196">
        <v>50</v>
      </c>
      <c r="L104" s="197">
        <v>0</v>
      </c>
      <c r="M104" s="198">
        <v>360</v>
      </c>
      <c r="N104" s="199">
        <v>420</v>
      </c>
      <c r="O104" s="235" t="s">
        <v>4004</v>
      </c>
      <c r="P104" s="201">
        <v>20</v>
      </c>
    </row>
    <row r="105" spans="1:16" ht="16.899999999999999" customHeight="1">
      <c r="A105" s="121" t="s">
        <v>1239</v>
      </c>
      <c r="B105" s="88" t="s">
        <v>332</v>
      </c>
      <c r="C105" s="3" t="s">
        <v>336</v>
      </c>
      <c r="D105" s="125" t="str">
        <f t="shared" si="10"/>
        <v>盾-001  かわのたて</v>
      </c>
      <c r="E105" s="172" t="s">
        <v>346</v>
      </c>
      <c r="F105" s="10"/>
      <c r="G105" s="10"/>
      <c r="H105" s="4"/>
      <c r="I105" s="10"/>
      <c r="J105" s="195">
        <v>0</v>
      </c>
      <c r="K105" s="196">
        <v>0</v>
      </c>
      <c r="L105" s="197">
        <v>0</v>
      </c>
      <c r="M105" s="198">
        <v>500</v>
      </c>
      <c r="N105" s="199">
        <v>330</v>
      </c>
      <c r="O105" s="235" t="s">
        <v>4004</v>
      </c>
      <c r="P105" s="201">
        <v>20</v>
      </c>
    </row>
    <row r="106" spans="1:16" ht="16.899999999999999" customHeight="1"/>
    <row r="107" spans="1:16" ht="16.899999999999999" customHeight="1"/>
    <row r="108" spans="1:16" ht="16.899999999999999" customHeight="1"/>
    <row r="109" spans="1:16" ht="16.899999999999999" customHeight="1"/>
    <row r="110" spans="1:16" ht="16.899999999999999" customHeight="1"/>
    <row r="111" spans="1:16" ht="16.899999999999999" customHeight="1"/>
    <row r="112" spans="1:16"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sheetData>
  <sheetProtection password="CCE3" sheet="1" objects="1" scenarios="1" autoFilter="0"/>
  <autoFilter ref="A2:O105"/>
  <sortState ref="A32:I38">
    <sortCondition descending="1" ref="B32"/>
  </sortState>
  <mergeCells count="258">
    <mergeCell ref="M27:M28"/>
    <mergeCell ref="N27:N28"/>
    <mergeCell ref="O27:O28"/>
    <mergeCell ref="P27:P28"/>
    <mergeCell ref="F27:F28"/>
    <mergeCell ref="G27:G28"/>
    <mergeCell ref="A27:A28"/>
    <mergeCell ref="B27:B28"/>
    <mergeCell ref="C27:C28"/>
    <mergeCell ref="D27:D28"/>
    <mergeCell ref="E27:E28"/>
    <mergeCell ref="I27:I28"/>
    <mergeCell ref="J27:J28"/>
    <mergeCell ref="K27:K28"/>
    <mergeCell ref="L27:L28"/>
    <mergeCell ref="A13:A14"/>
    <mergeCell ref="B13:B14"/>
    <mergeCell ref="C13:C14"/>
    <mergeCell ref="D13:D14"/>
    <mergeCell ref="E13:E14"/>
    <mergeCell ref="I13:I14"/>
    <mergeCell ref="J13:J14"/>
    <mergeCell ref="K13:K14"/>
    <mergeCell ref="L13:L14"/>
    <mergeCell ref="A11:A12"/>
    <mergeCell ref="B11:B12"/>
    <mergeCell ref="C11:C12"/>
    <mergeCell ref="D11:D12"/>
    <mergeCell ref="E11:E12"/>
    <mergeCell ref="I11:I12"/>
    <mergeCell ref="J11:J12"/>
    <mergeCell ref="K11:K12"/>
    <mergeCell ref="L11:L12"/>
    <mergeCell ref="M11:M12"/>
    <mergeCell ref="N11:N12"/>
    <mergeCell ref="O11:O12"/>
    <mergeCell ref="P11:P12"/>
    <mergeCell ref="O17:O18"/>
    <mergeCell ref="P17:P18"/>
    <mergeCell ref="F17:F18"/>
    <mergeCell ref="M19:M20"/>
    <mergeCell ref="N19:N20"/>
    <mergeCell ref="O19:O20"/>
    <mergeCell ref="P19:P20"/>
    <mergeCell ref="G15:G16"/>
    <mergeCell ref="L15:L16"/>
    <mergeCell ref="M15:M16"/>
    <mergeCell ref="N15:N16"/>
    <mergeCell ref="O15:O16"/>
    <mergeCell ref="P15:P16"/>
    <mergeCell ref="M13:M14"/>
    <mergeCell ref="N13:N14"/>
    <mergeCell ref="O13:O14"/>
    <mergeCell ref="P13:P14"/>
    <mergeCell ref="C19:C20"/>
    <mergeCell ref="D19:D20"/>
    <mergeCell ref="E19:E20"/>
    <mergeCell ref="F19:F20"/>
    <mergeCell ref="G19:G20"/>
    <mergeCell ref="I19:I20"/>
    <mergeCell ref="J19:J20"/>
    <mergeCell ref="M17:M18"/>
    <mergeCell ref="N17:N18"/>
    <mergeCell ref="K21:K22"/>
    <mergeCell ref="L21:L22"/>
    <mergeCell ref="A17:A18"/>
    <mergeCell ref="B17:B18"/>
    <mergeCell ref="C17:C18"/>
    <mergeCell ref="D17:D18"/>
    <mergeCell ref="E17:E18"/>
    <mergeCell ref="I17:I18"/>
    <mergeCell ref="J17:J18"/>
    <mergeCell ref="K17:K18"/>
    <mergeCell ref="F21:F22"/>
    <mergeCell ref="G21:G22"/>
    <mergeCell ref="A21:A22"/>
    <mergeCell ref="B21:B22"/>
    <mergeCell ref="C21:C22"/>
    <mergeCell ref="D21:D22"/>
    <mergeCell ref="E21:E22"/>
    <mergeCell ref="I21:I22"/>
    <mergeCell ref="J21:J22"/>
    <mergeCell ref="L17:L18"/>
    <mergeCell ref="K19:K20"/>
    <mergeCell ref="L19:L20"/>
    <mergeCell ref="A19:A20"/>
    <mergeCell ref="B19:B20"/>
    <mergeCell ref="A23:A24"/>
    <mergeCell ref="B23:B24"/>
    <mergeCell ref="C23:C24"/>
    <mergeCell ref="D23:D24"/>
    <mergeCell ref="E23:E24"/>
    <mergeCell ref="I23:I24"/>
    <mergeCell ref="J23:J24"/>
    <mergeCell ref="K23:K24"/>
    <mergeCell ref="L23:L24"/>
    <mergeCell ref="L25:L26"/>
    <mergeCell ref="P25:P26"/>
    <mergeCell ref="M21:M22"/>
    <mergeCell ref="N21:N22"/>
    <mergeCell ref="O21:O22"/>
    <mergeCell ref="P21:P22"/>
    <mergeCell ref="M23:M24"/>
    <mergeCell ref="N23:N24"/>
    <mergeCell ref="O23:O24"/>
    <mergeCell ref="P23:P24"/>
    <mergeCell ref="M29:M30"/>
    <mergeCell ref="N29:N30"/>
    <mergeCell ref="O29:O30"/>
    <mergeCell ref="P29:P30"/>
    <mergeCell ref="A25:A26"/>
    <mergeCell ref="B25:B26"/>
    <mergeCell ref="C25:C26"/>
    <mergeCell ref="D25:D26"/>
    <mergeCell ref="E25:E26"/>
    <mergeCell ref="I25:I26"/>
    <mergeCell ref="J25:J26"/>
    <mergeCell ref="K25:K26"/>
    <mergeCell ref="A29:A30"/>
    <mergeCell ref="B29:B30"/>
    <mergeCell ref="C29:C30"/>
    <mergeCell ref="D29:D30"/>
    <mergeCell ref="E29:E30"/>
    <mergeCell ref="I29:I30"/>
    <mergeCell ref="J29:J30"/>
    <mergeCell ref="K29:K30"/>
    <mergeCell ref="L29:L30"/>
    <mergeCell ref="M25:M26"/>
    <mergeCell ref="N25:N26"/>
    <mergeCell ref="O25:O26"/>
    <mergeCell ref="I33:I34"/>
    <mergeCell ref="J33:J34"/>
    <mergeCell ref="K33:K34"/>
    <mergeCell ref="A31:A32"/>
    <mergeCell ref="B31:B32"/>
    <mergeCell ref="C31:C32"/>
    <mergeCell ref="D31:D32"/>
    <mergeCell ref="E31:E32"/>
    <mergeCell ref="A33:A34"/>
    <mergeCell ref="B33:B34"/>
    <mergeCell ref="C33:C34"/>
    <mergeCell ref="D33:D34"/>
    <mergeCell ref="E33:E34"/>
    <mergeCell ref="N35:N36"/>
    <mergeCell ref="O35:O36"/>
    <mergeCell ref="P35:P36"/>
    <mergeCell ref="F35:F36"/>
    <mergeCell ref="G35:G36"/>
    <mergeCell ref="I35:I36"/>
    <mergeCell ref="J35:J36"/>
    <mergeCell ref="K35:K36"/>
    <mergeCell ref="P31:P32"/>
    <mergeCell ref="F31:F32"/>
    <mergeCell ref="I31:I32"/>
    <mergeCell ref="J31:J32"/>
    <mergeCell ref="K31:K32"/>
    <mergeCell ref="L31:L32"/>
    <mergeCell ref="M31:M32"/>
    <mergeCell ref="N31:N32"/>
    <mergeCell ref="O31:O32"/>
    <mergeCell ref="L33:L34"/>
    <mergeCell ref="M33:M34"/>
    <mergeCell ref="N33:N34"/>
    <mergeCell ref="O33:O34"/>
    <mergeCell ref="P33:P34"/>
    <mergeCell ref="F33:F34"/>
    <mergeCell ref="G33:G34"/>
    <mergeCell ref="A37:A38"/>
    <mergeCell ref="B37:B38"/>
    <mergeCell ref="C37:C38"/>
    <mergeCell ref="L35:L36"/>
    <mergeCell ref="M35:M36"/>
    <mergeCell ref="I43:I44"/>
    <mergeCell ref="I45:I46"/>
    <mergeCell ref="I39:I40"/>
    <mergeCell ref="I41:I42"/>
    <mergeCell ref="G41:G42"/>
    <mergeCell ref="G43:G44"/>
    <mergeCell ref="G45:G46"/>
    <mergeCell ref="A35:A36"/>
    <mergeCell ref="B35:B36"/>
    <mergeCell ref="C35:C36"/>
    <mergeCell ref="D35:D36"/>
    <mergeCell ref="E35:E36"/>
    <mergeCell ref="E41:E42"/>
    <mergeCell ref="E43:E44"/>
    <mergeCell ref="E45:E46"/>
    <mergeCell ref="F43:F44"/>
    <mergeCell ref="F45:F46"/>
    <mergeCell ref="C41:C42"/>
    <mergeCell ref="C43:C44"/>
    <mergeCell ref="C45:C46"/>
    <mergeCell ref="A41:A42"/>
    <mergeCell ref="A43:A44"/>
    <mergeCell ref="A45:A46"/>
    <mergeCell ref="B45:B46"/>
    <mergeCell ref="B41:B42"/>
    <mergeCell ref="B43:B44"/>
    <mergeCell ref="M39:M40"/>
    <mergeCell ref="N39:N40"/>
    <mergeCell ref="J41:J42"/>
    <mergeCell ref="K41:K42"/>
    <mergeCell ref="L41:L42"/>
    <mergeCell ref="M41:M42"/>
    <mergeCell ref="N41:N42"/>
    <mergeCell ref="G39:G40"/>
    <mergeCell ref="A39:A40"/>
    <mergeCell ref="B39:B40"/>
    <mergeCell ref="C39:C40"/>
    <mergeCell ref="E39:E40"/>
    <mergeCell ref="D39:D40"/>
    <mergeCell ref="F41:F42"/>
    <mergeCell ref="F39:F40"/>
    <mergeCell ref="J43:J44"/>
    <mergeCell ref="K43:K44"/>
    <mergeCell ref="L43:L44"/>
    <mergeCell ref="M43:M44"/>
    <mergeCell ref="N43:N44"/>
    <mergeCell ref="D41:D42"/>
    <mergeCell ref="D43:D44"/>
    <mergeCell ref="D45:D46"/>
    <mergeCell ref="P39:P40"/>
    <mergeCell ref="P41:P42"/>
    <mergeCell ref="P43:P44"/>
    <mergeCell ref="P45:P46"/>
    <mergeCell ref="O43:O44"/>
    <mergeCell ref="O45:O46"/>
    <mergeCell ref="O39:O40"/>
    <mergeCell ref="O41:O42"/>
    <mergeCell ref="J45:J46"/>
    <mergeCell ref="K45:K46"/>
    <mergeCell ref="L45:L46"/>
    <mergeCell ref="M45:M46"/>
    <mergeCell ref="N45:N46"/>
    <mergeCell ref="J39:J40"/>
    <mergeCell ref="K39:K40"/>
    <mergeCell ref="L39:L40"/>
    <mergeCell ref="N37:N38"/>
    <mergeCell ref="O37:O38"/>
    <mergeCell ref="P37:P38"/>
    <mergeCell ref="D37:D38"/>
    <mergeCell ref="E37:E38"/>
    <mergeCell ref="F37:F38"/>
    <mergeCell ref="G37:G38"/>
    <mergeCell ref="I37:I38"/>
    <mergeCell ref="J37:J38"/>
    <mergeCell ref="K37:K38"/>
    <mergeCell ref="L37:L38"/>
    <mergeCell ref="M37:M38"/>
    <mergeCell ref="A15:A16"/>
    <mergeCell ref="B15:B16"/>
    <mergeCell ref="C15:C16"/>
    <mergeCell ref="D15:D16"/>
    <mergeCell ref="E15:E16"/>
    <mergeCell ref="F15:F16"/>
    <mergeCell ref="I15:I16"/>
    <mergeCell ref="J15:J16"/>
    <mergeCell ref="K15:K16"/>
  </mergeCells>
  <phoneticPr fontId="1"/>
  <conditionalFormatting sqref="F3:P105">
    <cfRule type="containsBlanks" dxfId="396" priority="221">
      <formula>LEN(TRIM(F3))=0</formula>
    </cfRule>
  </conditionalFormatting>
  <conditionalFormatting sqref="J3:N105">
    <cfRule type="expression" dxfId="395" priority="140">
      <formula>$O3&lt;&gt;"MAX"</formula>
    </cfRule>
  </conditionalFormatting>
  <conditionalFormatting sqref="H3:H105">
    <cfRule type="expression" dxfId="394" priority="313">
      <formula>F3="回復"</formula>
    </cfRule>
    <cfRule type="expression" dxfId="393" priority="314">
      <formula>F3="デバフ"</formula>
    </cfRule>
    <cfRule type="expression" dxfId="392" priority="315">
      <formula>F3="バフ"</formula>
    </cfRule>
    <cfRule type="expression" dxfId="391" priority="316">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P1081"/>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30" customWidth="1"/>
    <col min="2" max="2" width="7.125" customWidth="1"/>
    <col min="3" max="3" width="26.875" customWidth="1"/>
    <col min="4" max="4" width="8.25" style="127"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 min="16" max="16" width="0" hidden="1" customWidth="1"/>
  </cols>
  <sheetData>
    <row r="1" spans="1:16" s="2" customFormat="1">
      <c r="A1" s="162" t="s">
        <v>13</v>
      </c>
      <c r="B1" s="36" t="s">
        <v>12</v>
      </c>
      <c r="C1" s="36" t="s">
        <v>3044</v>
      </c>
      <c r="D1" s="126"/>
      <c r="E1" s="40" t="s">
        <v>16</v>
      </c>
      <c r="F1" s="163" t="s">
        <v>109</v>
      </c>
      <c r="G1" s="163" t="s">
        <v>10</v>
      </c>
      <c r="H1" s="36" t="s">
        <v>108</v>
      </c>
      <c r="I1" s="36" t="s">
        <v>96</v>
      </c>
      <c r="J1" s="164" t="s">
        <v>15</v>
      </c>
      <c r="K1" s="165" t="s">
        <v>7</v>
      </c>
      <c r="L1" s="166" t="s">
        <v>8</v>
      </c>
      <c r="M1" s="167" t="s">
        <v>9</v>
      </c>
      <c r="N1" s="168" t="s">
        <v>14</v>
      </c>
      <c r="O1" s="40" t="s">
        <v>4005</v>
      </c>
    </row>
    <row r="2" spans="1:16" ht="18.600000000000001" customHeight="1">
      <c r="A2" s="13"/>
      <c r="B2" s="1"/>
      <c r="C2" s="1"/>
      <c r="E2" s="1"/>
      <c r="F2" s="1"/>
      <c r="G2" s="1"/>
      <c r="H2" s="1"/>
      <c r="I2" s="1"/>
      <c r="J2" s="1"/>
      <c r="K2" s="1"/>
      <c r="L2" s="1"/>
      <c r="M2" s="1"/>
      <c r="N2" s="1"/>
      <c r="O2" s="1"/>
    </row>
    <row r="3" spans="1:16" ht="15" customHeight="1">
      <c r="A3" s="764" t="s">
        <v>5697</v>
      </c>
      <c r="B3" s="762" t="s">
        <v>5694</v>
      </c>
      <c r="C3" s="767" t="s">
        <v>5701</v>
      </c>
      <c r="D3" s="779" t="str">
        <f t="shared" ref="D3:D6" si="0">B3&amp;" "&amp;" "&amp;C3</f>
        <v>Eア-12  大魔王のエンブレム [EX]</v>
      </c>
      <c r="E3" s="678" t="s">
        <v>5351</v>
      </c>
      <c r="F3" s="776" t="s">
        <v>21</v>
      </c>
      <c r="G3" s="765" t="s">
        <v>131</v>
      </c>
      <c r="H3" s="51" t="s">
        <v>5792</v>
      </c>
      <c r="I3" s="767" t="s">
        <v>5703</v>
      </c>
      <c r="J3" s="769">
        <v>810</v>
      </c>
      <c r="K3" s="770">
        <v>130</v>
      </c>
      <c r="L3" s="771">
        <v>130</v>
      </c>
      <c r="M3" s="772">
        <v>0</v>
      </c>
      <c r="N3" s="773">
        <v>0</v>
      </c>
      <c r="O3" s="774" t="s">
        <v>4003</v>
      </c>
      <c r="P3" s="768">
        <v>5</v>
      </c>
    </row>
    <row r="4" spans="1:16" ht="16.899999999999999" customHeight="1">
      <c r="A4" s="764" t="s">
        <v>5697</v>
      </c>
      <c r="B4" s="762" t="s">
        <v>5695</v>
      </c>
      <c r="C4" s="767" t="s">
        <v>5700</v>
      </c>
      <c r="D4" s="128" t="str">
        <f t="shared" si="0"/>
        <v>Eア-11  時空の兜 [EX]</v>
      </c>
      <c r="E4" s="678" t="s">
        <v>5166</v>
      </c>
      <c r="F4" s="778" t="s">
        <v>37</v>
      </c>
      <c r="G4" s="765" t="s">
        <v>5704</v>
      </c>
      <c r="H4" s="51" t="s">
        <v>5702</v>
      </c>
      <c r="I4" s="765" t="s">
        <v>83</v>
      </c>
      <c r="J4" s="769">
        <v>520</v>
      </c>
      <c r="K4" s="770">
        <v>150</v>
      </c>
      <c r="L4" s="771">
        <v>150</v>
      </c>
      <c r="M4" s="772">
        <v>130</v>
      </c>
      <c r="N4" s="773">
        <v>130</v>
      </c>
      <c r="O4" s="774" t="s">
        <v>4004</v>
      </c>
      <c r="P4" s="768">
        <v>5</v>
      </c>
    </row>
    <row r="5" spans="1:16" ht="16.899999999999999" customHeight="1">
      <c r="A5" s="764" t="s">
        <v>5697</v>
      </c>
      <c r="B5" s="762" t="s">
        <v>5696</v>
      </c>
      <c r="C5" s="767" t="s">
        <v>5699</v>
      </c>
      <c r="D5" s="128" t="str">
        <f t="shared" si="0"/>
        <v>Eア-10  やすらぎのローブ [EX]</v>
      </c>
      <c r="E5" s="678" t="s">
        <v>5166</v>
      </c>
      <c r="F5" s="776" t="s">
        <v>21</v>
      </c>
      <c r="G5" s="767" t="s">
        <v>506</v>
      </c>
      <c r="H5" s="51" t="s">
        <v>5793</v>
      </c>
      <c r="I5" s="765" t="s">
        <v>83</v>
      </c>
      <c r="J5" s="769">
        <v>710</v>
      </c>
      <c r="K5" s="770">
        <v>0</v>
      </c>
      <c r="L5" s="771">
        <v>200</v>
      </c>
      <c r="M5" s="772">
        <v>0</v>
      </c>
      <c r="N5" s="773">
        <v>160</v>
      </c>
      <c r="O5" s="774" t="s">
        <v>4004</v>
      </c>
      <c r="P5" s="768">
        <v>5</v>
      </c>
    </row>
    <row r="6" spans="1:16" ht="16.899999999999999" customHeight="1">
      <c r="A6" s="764" t="s">
        <v>5697</v>
      </c>
      <c r="B6" s="762" t="s">
        <v>5693</v>
      </c>
      <c r="C6" s="767" t="s">
        <v>5698</v>
      </c>
      <c r="D6" s="128" t="str">
        <f t="shared" si="0"/>
        <v>Eア-09  竜の血 [EX]</v>
      </c>
      <c r="E6" s="678" t="s">
        <v>5166</v>
      </c>
      <c r="F6" s="11" t="s">
        <v>81</v>
      </c>
      <c r="G6" s="767" t="s">
        <v>81</v>
      </c>
      <c r="H6" s="51" t="s">
        <v>5794</v>
      </c>
      <c r="I6" s="765" t="s">
        <v>86</v>
      </c>
      <c r="J6" s="769">
        <v>850</v>
      </c>
      <c r="K6" s="770">
        <v>110</v>
      </c>
      <c r="L6" s="771">
        <v>380</v>
      </c>
      <c r="M6" s="772">
        <v>50</v>
      </c>
      <c r="N6" s="773">
        <v>50</v>
      </c>
      <c r="O6" s="774" t="s">
        <v>4004</v>
      </c>
      <c r="P6" s="768">
        <v>5</v>
      </c>
    </row>
    <row r="7" spans="1:16" ht="16.899999999999999" customHeight="1">
      <c r="A7" s="725" t="s">
        <v>5170</v>
      </c>
      <c r="B7" s="723" t="s">
        <v>5551</v>
      </c>
      <c r="C7" s="727" t="s">
        <v>5535</v>
      </c>
      <c r="D7" s="128" t="str">
        <f t="shared" ref="D7" si="1">B7&amp;" "&amp;" "&amp;C7</f>
        <v>Eア-08  時空のネックレス [EX]</v>
      </c>
      <c r="E7" s="678" t="s">
        <v>5166</v>
      </c>
      <c r="F7" s="740" t="s">
        <v>99</v>
      </c>
      <c r="G7" s="726" t="s">
        <v>131</v>
      </c>
      <c r="H7" s="51" t="s">
        <v>5541</v>
      </c>
      <c r="I7" s="726" t="s">
        <v>83</v>
      </c>
      <c r="J7" s="733">
        <v>690</v>
      </c>
      <c r="K7" s="734">
        <v>60</v>
      </c>
      <c r="L7" s="735">
        <v>130</v>
      </c>
      <c r="M7" s="736">
        <v>60</v>
      </c>
      <c r="N7" s="737">
        <v>130</v>
      </c>
      <c r="O7" s="730" t="s">
        <v>4003</v>
      </c>
      <c r="P7" s="731">
        <v>5</v>
      </c>
    </row>
    <row r="8" spans="1:16" ht="16.899999999999999" customHeight="1">
      <c r="A8" s="725" t="s">
        <v>5170</v>
      </c>
      <c r="B8" s="723" t="s">
        <v>5550</v>
      </c>
      <c r="C8" s="727" t="s">
        <v>5534</v>
      </c>
      <c r="D8" s="128" t="str">
        <f t="shared" ref="D8" si="2">B8&amp;" "&amp;" "&amp;C8</f>
        <v>Eア-07  シルバーフェザー [EX]</v>
      </c>
      <c r="E8" s="678" t="s">
        <v>5166</v>
      </c>
      <c r="F8" s="739" t="s">
        <v>37</v>
      </c>
      <c r="G8" s="727" t="s">
        <v>98</v>
      </c>
      <c r="H8" s="269" t="s">
        <v>5542</v>
      </c>
      <c r="I8" s="726" t="s">
        <v>490</v>
      </c>
      <c r="J8" s="733">
        <v>750</v>
      </c>
      <c r="K8" s="734">
        <v>0</v>
      </c>
      <c r="L8" s="735">
        <v>230</v>
      </c>
      <c r="M8" s="736">
        <v>100</v>
      </c>
      <c r="N8" s="737">
        <v>0</v>
      </c>
      <c r="O8" s="730" t="s">
        <v>4003</v>
      </c>
      <c r="P8" s="731">
        <v>5</v>
      </c>
    </row>
    <row r="9" spans="1:16" ht="16.899999999999999" customHeight="1">
      <c r="A9" s="683" t="s">
        <v>5170</v>
      </c>
      <c r="B9" s="679" t="s">
        <v>5395</v>
      </c>
      <c r="C9" s="680" t="s">
        <v>5396</v>
      </c>
      <c r="D9" s="128" t="str">
        <f t="shared" ref="D9" si="3">B9&amp;" "&amp;" "&amp;C9</f>
        <v>Eア-06  竜の牙 [EX]</v>
      </c>
      <c r="E9" s="678" t="s">
        <v>5166</v>
      </c>
      <c r="F9" s="690" t="s">
        <v>21</v>
      </c>
      <c r="G9" s="681" t="s">
        <v>131</v>
      </c>
      <c r="H9" s="51" t="s">
        <v>5401</v>
      </c>
      <c r="I9" s="681" t="s">
        <v>83</v>
      </c>
      <c r="J9" s="685">
        <v>710</v>
      </c>
      <c r="K9" s="686">
        <v>170</v>
      </c>
      <c r="L9" s="687">
        <v>60</v>
      </c>
      <c r="M9" s="688">
        <v>110</v>
      </c>
      <c r="N9" s="689">
        <v>0</v>
      </c>
      <c r="O9" s="701" t="s">
        <v>4003</v>
      </c>
      <c r="P9" s="684">
        <v>5</v>
      </c>
    </row>
    <row r="10" spans="1:16" ht="16.899999999999999" customHeight="1">
      <c r="A10" s="666" t="s">
        <v>5170</v>
      </c>
      <c r="B10" s="659" t="s">
        <v>5359</v>
      </c>
      <c r="C10" s="660" t="s">
        <v>5360</v>
      </c>
      <c r="D10" s="128" t="str">
        <f t="shared" ref="D10" si="4">B10&amp;" "&amp;" "&amp;C10</f>
        <v>Eア-05  アバンの冠 [EX]</v>
      </c>
      <c r="E10" s="678" t="s">
        <v>5166</v>
      </c>
      <c r="F10" s="676" t="s">
        <v>37</v>
      </c>
      <c r="G10" s="660" t="s">
        <v>98</v>
      </c>
      <c r="H10" s="51" t="s">
        <v>5362</v>
      </c>
      <c r="I10" s="664" t="s">
        <v>490</v>
      </c>
      <c r="J10" s="668">
        <v>830</v>
      </c>
      <c r="K10" s="669">
        <v>80</v>
      </c>
      <c r="L10" s="670">
        <v>40</v>
      </c>
      <c r="M10" s="671">
        <v>40</v>
      </c>
      <c r="N10" s="672">
        <v>80</v>
      </c>
      <c r="O10" s="694" t="s">
        <v>4003</v>
      </c>
      <c r="P10" s="667">
        <v>5</v>
      </c>
    </row>
    <row r="11" spans="1:16" ht="15" customHeight="1">
      <c r="A11" s="666" t="s">
        <v>5041</v>
      </c>
      <c r="B11" s="659" t="s">
        <v>5337</v>
      </c>
      <c r="C11" s="660" t="s">
        <v>5336</v>
      </c>
      <c r="D11" s="677" t="str">
        <f t="shared" ref="D11" si="5">B11&amp;" "&amp;" "&amp;C11</f>
        <v>Eア-04  カールのまもり [EX]</v>
      </c>
      <c r="E11" s="678" t="s">
        <v>5351</v>
      </c>
      <c r="F11" s="648" t="s">
        <v>37</v>
      </c>
      <c r="G11" s="629" t="s">
        <v>272</v>
      </c>
      <c r="H11" s="269" t="s">
        <v>5361</v>
      </c>
      <c r="I11" s="660" t="s">
        <v>2521</v>
      </c>
      <c r="J11" s="668">
        <v>920</v>
      </c>
      <c r="K11" s="669">
        <v>30</v>
      </c>
      <c r="L11" s="670">
        <v>30</v>
      </c>
      <c r="M11" s="671">
        <v>30</v>
      </c>
      <c r="N11" s="672">
        <v>30</v>
      </c>
      <c r="O11" s="673" t="s">
        <v>4003</v>
      </c>
      <c r="P11" s="667">
        <v>5</v>
      </c>
    </row>
    <row r="12" spans="1:16" ht="16.899999999999999" customHeight="1">
      <c r="A12" s="582" t="s">
        <v>5170</v>
      </c>
      <c r="B12" s="578" t="s">
        <v>5180</v>
      </c>
      <c r="C12" s="577" t="s">
        <v>5181</v>
      </c>
      <c r="D12" s="128" t="str">
        <f t="shared" ref="D12" si="6">B12&amp;" "&amp;" "&amp;C12</f>
        <v>Eア-03  ひかりのたま [EX]</v>
      </c>
      <c r="E12" s="603" t="s">
        <v>5166</v>
      </c>
      <c r="F12" s="583" t="s">
        <v>21</v>
      </c>
      <c r="G12" s="576" t="s">
        <v>131</v>
      </c>
      <c r="H12" s="51" t="s">
        <v>5280</v>
      </c>
      <c r="I12" s="576" t="s">
        <v>496</v>
      </c>
      <c r="J12" s="584">
        <v>630</v>
      </c>
      <c r="K12" s="585">
        <v>60</v>
      </c>
      <c r="L12" s="586">
        <v>60</v>
      </c>
      <c r="M12" s="587">
        <v>180</v>
      </c>
      <c r="N12" s="588">
        <v>150</v>
      </c>
      <c r="O12" s="618" t="s">
        <v>4004</v>
      </c>
      <c r="P12" s="612">
        <v>5</v>
      </c>
    </row>
    <row r="13" spans="1:16" ht="16.899999999999999" customHeight="1">
      <c r="A13" s="582" t="s">
        <v>5170</v>
      </c>
      <c r="B13" s="578" t="s">
        <v>5177</v>
      </c>
      <c r="C13" s="577" t="s">
        <v>5179</v>
      </c>
      <c r="D13" s="128" t="str">
        <f t="shared" ref="D13:D14" si="7">B13&amp;" "&amp;" "&amp;C13</f>
        <v>Eア-02  六星のレリーフ [EX]</v>
      </c>
      <c r="E13" s="603" t="s">
        <v>5166</v>
      </c>
      <c r="F13" s="583" t="s">
        <v>21</v>
      </c>
      <c r="G13" s="577" t="s">
        <v>270</v>
      </c>
      <c r="H13" s="51" t="s">
        <v>5279</v>
      </c>
      <c r="I13" s="576" t="s">
        <v>83</v>
      </c>
      <c r="J13" s="584">
        <v>660</v>
      </c>
      <c r="K13" s="585">
        <v>160</v>
      </c>
      <c r="L13" s="586">
        <v>160</v>
      </c>
      <c r="M13" s="587">
        <v>50</v>
      </c>
      <c r="N13" s="588">
        <v>50</v>
      </c>
      <c r="O13" s="620" t="s">
        <v>4004</v>
      </c>
      <c r="P13" s="621">
        <v>5</v>
      </c>
    </row>
    <row r="14" spans="1:16" ht="16.899999999999999" customHeight="1">
      <c r="A14" s="582" t="s">
        <v>5170</v>
      </c>
      <c r="B14" s="578" t="s">
        <v>5176</v>
      </c>
      <c r="C14" s="577" t="s">
        <v>5178</v>
      </c>
      <c r="D14" s="128" t="str">
        <f t="shared" si="7"/>
        <v>Eア-01  ロトのしるし [EX]</v>
      </c>
      <c r="E14" s="603" t="s">
        <v>5166</v>
      </c>
      <c r="F14" s="583" t="s">
        <v>21</v>
      </c>
      <c r="G14" s="576" t="s">
        <v>131</v>
      </c>
      <c r="H14" s="51" t="s">
        <v>5365</v>
      </c>
      <c r="I14" s="576" t="s">
        <v>83</v>
      </c>
      <c r="J14" s="584">
        <v>430</v>
      </c>
      <c r="K14" s="585">
        <v>160</v>
      </c>
      <c r="L14" s="586">
        <v>200</v>
      </c>
      <c r="M14" s="587">
        <v>140</v>
      </c>
      <c r="N14" s="588">
        <v>140</v>
      </c>
      <c r="O14" s="620" t="s">
        <v>4004</v>
      </c>
      <c r="P14" s="621">
        <v>5</v>
      </c>
    </row>
    <row r="15" spans="1:16" ht="15.6" customHeight="1">
      <c r="A15" s="845" t="s">
        <v>4717</v>
      </c>
      <c r="B15" s="817" t="s">
        <v>5028</v>
      </c>
      <c r="C15" s="824" t="s">
        <v>5031</v>
      </c>
      <c r="D15" s="912" t="str">
        <f t="shared" ref="D15" si="8">B15&amp;" "&amp;" "&amp;C15</f>
        <v>Sア-23  超越大魔王のマント [超]</v>
      </c>
      <c r="E15" s="913" t="s">
        <v>446</v>
      </c>
      <c r="F15" s="910" t="s">
        <v>3283</v>
      </c>
      <c r="G15" s="565" t="s">
        <v>98</v>
      </c>
      <c r="H15" s="51" t="s">
        <v>5037</v>
      </c>
      <c r="I15" s="831" t="s">
        <v>2521</v>
      </c>
      <c r="J15" s="899">
        <v>850</v>
      </c>
      <c r="K15" s="900">
        <v>0</v>
      </c>
      <c r="L15" s="901">
        <v>80</v>
      </c>
      <c r="M15" s="902">
        <v>80</v>
      </c>
      <c r="N15" s="903">
        <v>0</v>
      </c>
      <c r="O15" s="904" t="s">
        <v>4003</v>
      </c>
      <c r="P15" s="895">
        <v>5</v>
      </c>
    </row>
    <row r="16" spans="1:16" ht="15.6" customHeight="1">
      <c r="A16" s="845" t="s">
        <v>4717</v>
      </c>
      <c r="B16" s="817"/>
      <c r="C16" s="824" t="s">
        <v>5031</v>
      </c>
      <c r="D16" s="912"/>
      <c r="E16" s="913" t="s">
        <v>446</v>
      </c>
      <c r="F16" s="910" t="s">
        <v>3283</v>
      </c>
      <c r="G16" s="565" t="s">
        <v>39</v>
      </c>
      <c r="H16" s="51" t="s">
        <v>5034</v>
      </c>
      <c r="I16" s="831" t="s">
        <v>2521</v>
      </c>
      <c r="J16" s="899"/>
      <c r="K16" s="900"/>
      <c r="L16" s="901"/>
      <c r="M16" s="902"/>
      <c r="N16" s="903"/>
      <c r="O16" s="904" t="s">
        <v>4003</v>
      </c>
      <c r="P16" s="895"/>
    </row>
    <row r="17" spans="1:16" ht="15.6" customHeight="1">
      <c r="A17" s="845" t="s">
        <v>4717</v>
      </c>
      <c r="B17" s="817" t="s">
        <v>5029</v>
      </c>
      <c r="C17" s="824" t="s">
        <v>5030</v>
      </c>
      <c r="D17" s="912" t="str">
        <f t="shared" ref="D17" si="9">B17&amp;" "&amp;" "&amp;C17</f>
        <v>Sア-22  真の勇者の証 [超]</v>
      </c>
      <c r="E17" s="913" t="s">
        <v>446</v>
      </c>
      <c r="F17" s="906" t="s">
        <v>349</v>
      </c>
      <c r="G17" s="565" t="s">
        <v>105</v>
      </c>
      <c r="H17" s="51" t="s">
        <v>5035</v>
      </c>
      <c r="I17" s="831" t="s">
        <v>1255</v>
      </c>
      <c r="J17" s="899">
        <v>770</v>
      </c>
      <c r="K17" s="900">
        <v>120</v>
      </c>
      <c r="L17" s="901">
        <v>120</v>
      </c>
      <c r="M17" s="902">
        <v>0</v>
      </c>
      <c r="N17" s="903">
        <v>0</v>
      </c>
      <c r="O17" s="904" t="s">
        <v>4003</v>
      </c>
      <c r="P17" s="895">
        <v>5</v>
      </c>
    </row>
    <row r="18" spans="1:16" ht="15.6" customHeight="1">
      <c r="A18" s="845" t="s">
        <v>4717</v>
      </c>
      <c r="B18" s="817"/>
      <c r="C18" s="824" t="s">
        <v>5030</v>
      </c>
      <c r="D18" s="912"/>
      <c r="E18" s="913" t="s">
        <v>446</v>
      </c>
      <c r="F18" s="906" t="s">
        <v>349</v>
      </c>
      <c r="G18" s="564" t="s">
        <v>131</v>
      </c>
      <c r="H18" s="51" t="s">
        <v>5036</v>
      </c>
      <c r="I18" s="831" t="s">
        <v>1255</v>
      </c>
      <c r="J18" s="899"/>
      <c r="K18" s="900"/>
      <c r="L18" s="901"/>
      <c r="M18" s="902"/>
      <c r="N18" s="903"/>
      <c r="O18" s="904" t="s">
        <v>4003</v>
      </c>
      <c r="P18" s="895"/>
    </row>
    <row r="19" spans="1:16" ht="15.6" customHeight="1">
      <c r="A19" s="845" t="s">
        <v>4717</v>
      </c>
      <c r="B19" s="817" t="s">
        <v>5002</v>
      </c>
      <c r="C19" s="824" t="s">
        <v>5001</v>
      </c>
      <c r="D19" s="912" t="str">
        <f t="shared" ref="D19" si="10">B19&amp;" "&amp;" "&amp;C19</f>
        <v>Sア-21  メタルキングヘルム [超]</v>
      </c>
      <c r="E19" s="913" t="s">
        <v>446</v>
      </c>
      <c r="F19" s="906" t="s">
        <v>349</v>
      </c>
      <c r="G19" s="831" t="s">
        <v>2318</v>
      </c>
      <c r="H19" s="51" t="s">
        <v>5010</v>
      </c>
      <c r="I19" s="831" t="s">
        <v>1255</v>
      </c>
      <c r="J19" s="899">
        <v>700</v>
      </c>
      <c r="K19" s="900">
        <v>0</v>
      </c>
      <c r="L19" s="901">
        <v>0</v>
      </c>
      <c r="M19" s="902">
        <v>200</v>
      </c>
      <c r="N19" s="903">
        <v>100</v>
      </c>
      <c r="O19" s="904" t="s">
        <v>4003</v>
      </c>
      <c r="P19" s="895">
        <v>5</v>
      </c>
    </row>
    <row r="20" spans="1:16" ht="15.6" customHeight="1">
      <c r="A20" s="845" t="s">
        <v>4717</v>
      </c>
      <c r="B20" s="817"/>
      <c r="C20" s="824" t="s">
        <v>5001</v>
      </c>
      <c r="D20" s="912"/>
      <c r="E20" s="913" t="s">
        <v>446</v>
      </c>
      <c r="F20" s="906" t="s">
        <v>349</v>
      </c>
      <c r="G20" s="831" t="s">
        <v>2318</v>
      </c>
      <c r="H20" s="51" t="s">
        <v>5011</v>
      </c>
      <c r="I20" s="831" t="s">
        <v>1255</v>
      </c>
      <c r="J20" s="899"/>
      <c r="K20" s="900"/>
      <c r="L20" s="901"/>
      <c r="M20" s="902"/>
      <c r="N20" s="903"/>
      <c r="O20" s="904" t="s">
        <v>4003</v>
      </c>
      <c r="P20" s="895"/>
    </row>
    <row r="21" spans="1:16" ht="15.6" customHeight="1">
      <c r="A21" s="845" t="s">
        <v>4717</v>
      </c>
      <c r="B21" s="817" t="s">
        <v>4944</v>
      </c>
      <c r="C21" s="824" t="s">
        <v>4945</v>
      </c>
      <c r="D21" s="912" t="str">
        <f t="shared" ref="D21" si="11">B21&amp;" "&amp;" "&amp;C21</f>
        <v>Sア-20  黄金のティアラ [超]</v>
      </c>
      <c r="E21" s="913" t="s">
        <v>446</v>
      </c>
      <c r="F21" s="906" t="s">
        <v>349</v>
      </c>
      <c r="G21" s="657" t="s">
        <v>104</v>
      </c>
      <c r="H21" s="51" t="s">
        <v>5363</v>
      </c>
      <c r="I21" s="831" t="s">
        <v>1255</v>
      </c>
      <c r="J21" s="899">
        <v>720</v>
      </c>
      <c r="K21" s="900">
        <v>0</v>
      </c>
      <c r="L21" s="901">
        <v>140</v>
      </c>
      <c r="M21" s="902">
        <v>140</v>
      </c>
      <c r="N21" s="903">
        <v>0</v>
      </c>
      <c r="O21" s="904" t="s">
        <v>4003</v>
      </c>
      <c r="P21" s="895">
        <v>5</v>
      </c>
    </row>
    <row r="22" spans="1:16" ht="15.6" customHeight="1">
      <c r="A22" s="845" t="s">
        <v>4717</v>
      </c>
      <c r="B22" s="817"/>
      <c r="C22" s="824" t="s">
        <v>4945</v>
      </c>
      <c r="D22" s="912"/>
      <c r="E22" s="913" t="s">
        <v>446</v>
      </c>
      <c r="F22" s="906" t="s">
        <v>349</v>
      </c>
      <c r="G22" s="657" t="s">
        <v>270</v>
      </c>
      <c r="H22" s="51" t="s">
        <v>5364</v>
      </c>
      <c r="I22" s="831" t="s">
        <v>1255</v>
      </c>
      <c r="J22" s="899"/>
      <c r="K22" s="900"/>
      <c r="L22" s="901"/>
      <c r="M22" s="902"/>
      <c r="N22" s="903"/>
      <c r="O22" s="904" t="s">
        <v>4003</v>
      </c>
      <c r="P22" s="895"/>
    </row>
    <row r="23" spans="1:16" ht="15.6" customHeight="1">
      <c r="A23" s="845" t="s">
        <v>4717</v>
      </c>
      <c r="B23" s="817" t="s">
        <v>4875</v>
      </c>
      <c r="C23" s="824" t="s">
        <v>4874</v>
      </c>
      <c r="D23" s="912" t="str">
        <f t="shared" ref="D23" si="12">B23&amp;" "&amp;" "&amp;C23</f>
        <v>Sア-19  ラプソーンのまもり [超]</v>
      </c>
      <c r="E23" s="913" t="s">
        <v>446</v>
      </c>
      <c r="F23" s="906" t="s">
        <v>349</v>
      </c>
      <c r="G23" s="831" t="s">
        <v>2318</v>
      </c>
      <c r="H23" s="51" t="s">
        <v>4894</v>
      </c>
      <c r="I23" s="831" t="s">
        <v>1255</v>
      </c>
      <c r="J23" s="899">
        <v>670</v>
      </c>
      <c r="K23" s="900">
        <v>180</v>
      </c>
      <c r="L23" s="901">
        <v>180</v>
      </c>
      <c r="M23" s="902">
        <v>0</v>
      </c>
      <c r="N23" s="903">
        <v>0</v>
      </c>
      <c r="O23" s="904" t="s">
        <v>4003</v>
      </c>
      <c r="P23" s="895">
        <v>5</v>
      </c>
    </row>
    <row r="24" spans="1:16" ht="15.6" customHeight="1">
      <c r="A24" s="845" t="s">
        <v>4717</v>
      </c>
      <c r="B24" s="817"/>
      <c r="C24" s="824" t="s">
        <v>4874</v>
      </c>
      <c r="D24" s="912"/>
      <c r="E24" s="913" t="s">
        <v>446</v>
      </c>
      <c r="F24" s="906" t="s">
        <v>349</v>
      </c>
      <c r="G24" s="831" t="s">
        <v>2318</v>
      </c>
      <c r="H24" s="51" t="s">
        <v>4890</v>
      </c>
      <c r="I24" s="831" t="s">
        <v>1255</v>
      </c>
      <c r="J24" s="899"/>
      <c r="K24" s="900"/>
      <c r="L24" s="901"/>
      <c r="M24" s="902"/>
      <c r="N24" s="903"/>
      <c r="O24" s="904" t="s">
        <v>4003</v>
      </c>
      <c r="P24" s="895"/>
    </row>
    <row r="25" spans="1:16" ht="15.6" customHeight="1">
      <c r="A25" s="845" t="s">
        <v>4352</v>
      </c>
      <c r="B25" s="817" t="s">
        <v>4702</v>
      </c>
      <c r="C25" s="824" t="s">
        <v>4703</v>
      </c>
      <c r="D25" s="912" t="str">
        <f t="shared" ref="D25" si="13">B25&amp;" "&amp;" "&amp;C25</f>
        <v>Sア-18  マァムのサークレット [超]</v>
      </c>
      <c r="E25" s="913" t="s">
        <v>446</v>
      </c>
      <c r="F25" s="906" t="s">
        <v>349</v>
      </c>
      <c r="G25" s="831" t="s">
        <v>348</v>
      </c>
      <c r="H25" s="51" t="s">
        <v>5003</v>
      </c>
      <c r="I25" s="831" t="s">
        <v>1255</v>
      </c>
      <c r="J25" s="899">
        <v>860</v>
      </c>
      <c r="K25" s="900">
        <v>40</v>
      </c>
      <c r="L25" s="901">
        <v>60</v>
      </c>
      <c r="M25" s="902">
        <v>0</v>
      </c>
      <c r="N25" s="903">
        <v>0</v>
      </c>
      <c r="O25" s="904" t="s">
        <v>4003</v>
      </c>
      <c r="P25" s="895">
        <v>5</v>
      </c>
    </row>
    <row r="26" spans="1:16" ht="15.6" customHeight="1">
      <c r="A26" s="845" t="s">
        <v>4352</v>
      </c>
      <c r="B26" s="817"/>
      <c r="C26" s="824" t="s">
        <v>4703</v>
      </c>
      <c r="D26" s="912"/>
      <c r="E26" s="913" t="s">
        <v>446</v>
      </c>
      <c r="F26" s="906" t="s">
        <v>349</v>
      </c>
      <c r="G26" s="831" t="s">
        <v>348</v>
      </c>
      <c r="H26" s="51" t="s">
        <v>4706</v>
      </c>
      <c r="I26" s="831" t="s">
        <v>1255</v>
      </c>
      <c r="J26" s="899"/>
      <c r="K26" s="900"/>
      <c r="L26" s="901"/>
      <c r="M26" s="902"/>
      <c r="N26" s="903"/>
      <c r="O26" s="904" t="s">
        <v>4003</v>
      </c>
      <c r="P26" s="895"/>
    </row>
    <row r="27" spans="1:16" ht="15.6" customHeight="1">
      <c r="A27" s="845" t="s">
        <v>4352</v>
      </c>
      <c r="B27" s="817" t="s">
        <v>4619</v>
      </c>
      <c r="C27" s="824" t="s">
        <v>4617</v>
      </c>
      <c r="D27" s="912" t="str">
        <f t="shared" ref="D27" si="14">B27&amp;" "&amp;" "&amp;C27</f>
        <v>Sア-17  ダムドのマント [超]</v>
      </c>
      <c r="E27" s="913" t="s">
        <v>446</v>
      </c>
      <c r="F27" s="910" t="s">
        <v>3283</v>
      </c>
      <c r="G27" s="831" t="s">
        <v>3834</v>
      </c>
      <c r="H27" s="51" t="s">
        <v>5004</v>
      </c>
      <c r="I27" s="831" t="s">
        <v>2521</v>
      </c>
      <c r="J27" s="899">
        <v>840</v>
      </c>
      <c r="K27" s="900">
        <v>80</v>
      </c>
      <c r="L27" s="901">
        <v>0</v>
      </c>
      <c r="M27" s="902">
        <v>0</v>
      </c>
      <c r="N27" s="903">
        <v>0</v>
      </c>
      <c r="O27" s="904" t="s">
        <v>4003</v>
      </c>
      <c r="P27" s="895">
        <v>5</v>
      </c>
    </row>
    <row r="28" spans="1:16" ht="15.6" customHeight="1">
      <c r="A28" s="845" t="s">
        <v>4352</v>
      </c>
      <c r="B28" s="817"/>
      <c r="C28" s="824" t="s">
        <v>4617</v>
      </c>
      <c r="D28" s="912"/>
      <c r="E28" s="913" t="s">
        <v>446</v>
      </c>
      <c r="F28" s="910" t="s">
        <v>3283</v>
      </c>
      <c r="G28" s="831" t="s">
        <v>3834</v>
      </c>
      <c r="H28" s="51" t="s">
        <v>4673</v>
      </c>
      <c r="I28" s="831" t="s">
        <v>2521</v>
      </c>
      <c r="J28" s="899"/>
      <c r="K28" s="900"/>
      <c r="L28" s="901"/>
      <c r="M28" s="902"/>
      <c r="N28" s="903"/>
      <c r="O28" s="904" t="s">
        <v>4003</v>
      </c>
      <c r="P28" s="895"/>
    </row>
    <row r="29" spans="1:16" ht="15.6" customHeight="1">
      <c r="A29" s="845" t="s">
        <v>4352</v>
      </c>
      <c r="B29" s="817" t="s">
        <v>4618</v>
      </c>
      <c r="C29" s="824" t="s">
        <v>4616</v>
      </c>
      <c r="D29" s="912" t="str">
        <f t="shared" ref="D29" si="15">B29&amp;" "&amp;" "&amp;C29</f>
        <v>Sア-16  セバスの兜 [超]</v>
      </c>
      <c r="E29" s="913" t="s">
        <v>446</v>
      </c>
      <c r="F29" s="420" t="s">
        <v>21</v>
      </c>
      <c r="G29" s="419" t="s">
        <v>3</v>
      </c>
      <c r="H29" s="51" t="s">
        <v>5005</v>
      </c>
      <c r="I29" s="831" t="s">
        <v>2521</v>
      </c>
      <c r="J29" s="899">
        <v>680</v>
      </c>
      <c r="K29" s="900">
        <v>80</v>
      </c>
      <c r="L29" s="901">
        <v>80</v>
      </c>
      <c r="M29" s="902">
        <v>80</v>
      </c>
      <c r="N29" s="903">
        <v>80</v>
      </c>
      <c r="O29" s="904" t="s">
        <v>4003</v>
      </c>
      <c r="P29" s="895">
        <v>5</v>
      </c>
    </row>
    <row r="30" spans="1:16" ht="15.6" customHeight="1">
      <c r="A30" s="845" t="s">
        <v>4352</v>
      </c>
      <c r="B30" s="817"/>
      <c r="C30" s="824" t="s">
        <v>4616</v>
      </c>
      <c r="D30" s="912"/>
      <c r="E30" s="913" t="s">
        <v>446</v>
      </c>
      <c r="F30" s="421" t="s">
        <v>37</v>
      </c>
      <c r="G30" s="419" t="s">
        <v>4620</v>
      </c>
      <c r="H30" s="51" t="s">
        <v>4675</v>
      </c>
      <c r="I30" s="831" t="s">
        <v>2521</v>
      </c>
      <c r="J30" s="899"/>
      <c r="K30" s="900"/>
      <c r="L30" s="901"/>
      <c r="M30" s="902"/>
      <c r="N30" s="903"/>
      <c r="O30" s="904" t="s">
        <v>4003</v>
      </c>
      <c r="P30" s="895"/>
    </row>
    <row r="31" spans="1:16" ht="15.6" customHeight="1">
      <c r="A31" s="845" t="s">
        <v>4352</v>
      </c>
      <c r="B31" s="817" t="s">
        <v>4468</v>
      </c>
      <c r="C31" s="824" t="s">
        <v>4476</v>
      </c>
      <c r="D31" s="912" t="str">
        <f t="shared" ref="D31" si="16">B31&amp;" "&amp;" "&amp;C31</f>
        <v>Sア-15  魔法の闘衣のマント [超]</v>
      </c>
      <c r="E31" s="913" t="s">
        <v>446</v>
      </c>
      <c r="F31" s="906" t="s">
        <v>349</v>
      </c>
      <c r="G31" s="831" t="s">
        <v>348</v>
      </c>
      <c r="H31" s="51" t="s">
        <v>4570</v>
      </c>
      <c r="I31" s="831" t="s">
        <v>1255</v>
      </c>
      <c r="J31" s="899">
        <v>900</v>
      </c>
      <c r="K31" s="900">
        <v>0</v>
      </c>
      <c r="L31" s="901">
        <v>0</v>
      </c>
      <c r="M31" s="902">
        <v>0</v>
      </c>
      <c r="N31" s="903">
        <v>100</v>
      </c>
      <c r="O31" s="904" t="s">
        <v>4003</v>
      </c>
      <c r="P31" s="895">
        <v>5</v>
      </c>
    </row>
    <row r="32" spans="1:16" ht="15.6" customHeight="1">
      <c r="A32" s="845" t="s">
        <v>4352</v>
      </c>
      <c r="B32" s="817"/>
      <c r="C32" s="824" t="s">
        <v>4476</v>
      </c>
      <c r="D32" s="912"/>
      <c r="E32" s="913" t="s">
        <v>446</v>
      </c>
      <c r="F32" s="906" t="s">
        <v>349</v>
      </c>
      <c r="G32" s="831" t="s">
        <v>348</v>
      </c>
      <c r="H32" s="51" t="s">
        <v>4565</v>
      </c>
      <c r="I32" s="831" t="s">
        <v>1255</v>
      </c>
      <c r="J32" s="899"/>
      <c r="K32" s="900"/>
      <c r="L32" s="901"/>
      <c r="M32" s="902"/>
      <c r="N32" s="903"/>
      <c r="O32" s="904" t="s">
        <v>4003</v>
      </c>
      <c r="P32" s="895"/>
    </row>
    <row r="33" spans="1:16" ht="15.6" customHeight="1">
      <c r="A33" s="845" t="s">
        <v>4352</v>
      </c>
      <c r="B33" s="817" t="s">
        <v>4469</v>
      </c>
      <c r="C33" s="824" t="s">
        <v>4475</v>
      </c>
      <c r="D33" s="912" t="str">
        <f t="shared" ref="D33" si="17">B33&amp;" "&amp;" "&amp;C33</f>
        <v>Sア-14  超魔生物ハドラーの鎧 [超]</v>
      </c>
      <c r="E33" s="913" t="s">
        <v>446</v>
      </c>
      <c r="F33" s="906" t="s">
        <v>349</v>
      </c>
      <c r="G33" s="831" t="s">
        <v>348</v>
      </c>
      <c r="H33" s="51" t="s">
        <v>4571</v>
      </c>
      <c r="I33" s="831" t="s">
        <v>1255</v>
      </c>
      <c r="J33" s="899">
        <v>1000</v>
      </c>
      <c r="K33" s="900">
        <v>0</v>
      </c>
      <c r="L33" s="901">
        <v>0</v>
      </c>
      <c r="M33" s="902">
        <v>0</v>
      </c>
      <c r="N33" s="903">
        <v>0</v>
      </c>
      <c r="O33" s="904" t="s">
        <v>4003</v>
      </c>
      <c r="P33" s="895">
        <v>5</v>
      </c>
    </row>
    <row r="34" spans="1:16" ht="15.6" customHeight="1">
      <c r="A34" s="845" t="s">
        <v>4352</v>
      </c>
      <c r="B34" s="817"/>
      <c r="C34" s="824" t="s">
        <v>4475</v>
      </c>
      <c r="D34" s="912"/>
      <c r="E34" s="913" t="s">
        <v>446</v>
      </c>
      <c r="F34" s="906" t="s">
        <v>349</v>
      </c>
      <c r="G34" s="831" t="s">
        <v>348</v>
      </c>
      <c r="H34" s="51" t="s">
        <v>4566</v>
      </c>
      <c r="I34" s="831" t="s">
        <v>1255</v>
      </c>
      <c r="J34" s="899"/>
      <c r="K34" s="900"/>
      <c r="L34" s="901"/>
      <c r="M34" s="902"/>
      <c r="N34" s="903"/>
      <c r="O34" s="904" t="s">
        <v>4003</v>
      </c>
      <c r="P34" s="895"/>
    </row>
    <row r="35" spans="1:16" ht="15.6" customHeight="1">
      <c r="A35" s="845" t="s">
        <v>4352</v>
      </c>
      <c r="B35" s="817" t="s">
        <v>4470</v>
      </c>
      <c r="C35" s="824" t="s">
        <v>4474</v>
      </c>
      <c r="D35" s="912" t="str">
        <f t="shared" ref="D35" si="18">B35&amp;" "&amp;" "&amp;C35</f>
        <v>Sア-13  竜の騎士のグローブ [超]</v>
      </c>
      <c r="E35" s="913" t="s">
        <v>446</v>
      </c>
      <c r="F35" s="906" t="s">
        <v>349</v>
      </c>
      <c r="G35" s="831" t="s">
        <v>3322</v>
      </c>
      <c r="H35" s="51" t="s">
        <v>4567</v>
      </c>
      <c r="I35" s="831" t="s">
        <v>1255</v>
      </c>
      <c r="J35" s="899">
        <v>760</v>
      </c>
      <c r="K35" s="900">
        <v>0</v>
      </c>
      <c r="L35" s="901">
        <v>0</v>
      </c>
      <c r="M35" s="902">
        <v>140</v>
      </c>
      <c r="N35" s="903">
        <v>100</v>
      </c>
      <c r="O35" s="904" t="s">
        <v>4003</v>
      </c>
      <c r="P35" s="895">
        <v>5</v>
      </c>
    </row>
    <row r="36" spans="1:16" ht="15.6" customHeight="1">
      <c r="A36" s="845" t="s">
        <v>4352</v>
      </c>
      <c r="B36" s="817"/>
      <c r="C36" s="824" t="s">
        <v>4474</v>
      </c>
      <c r="D36" s="912"/>
      <c r="E36" s="913" t="s">
        <v>446</v>
      </c>
      <c r="F36" s="906" t="s">
        <v>349</v>
      </c>
      <c r="G36" s="831" t="s">
        <v>3322</v>
      </c>
      <c r="H36" s="51" t="s">
        <v>5808</v>
      </c>
      <c r="I36" s="831" t="s">
        <v>1255</v>
      </c>
      <c r="J36" s="899"/>
      <c r="K36" s="900"/>
      <c r="L36" s="901"/>
      <c r="M36" s="902"/>
      <c r="N36" s="903"/>
      <c r="O36" s="904" t="s">
        <v>4003</v>
      </c>
      <c r="P36" s="895"/>
    </row>
    <row r="37" spans="1:16" ht="15.6" customHeight="1">
      <c r="A37" s="845" t="s">
        <v>4352</v>
      </c>
      <c r="B37" s="817" t="s">
        <v>4471</v>
      </c>
      <c r="C37" s="824" t="s">
        <v>4473</v>
      </c>
      <c r="D37" s="912" t="str">
        <f t="shared" ref="D37" si="19">B37&amp;" "&amp;" "&amp;C37</f>
        <v>Sア-12  超越大魔王のローブ [超]</v>
      </c>
      <c r="E37" s="913" t="s">
        <v>446</v>
      </c>
      <c r="F37" s="906" t="s">
        <v>349</v>
      </c>
      <c r="G37" s="378" t="s">
        <v>131</v>
      </c>
      <c r="H37" s="51" t="s">
        <v>4568</v>
      </c>
      <c r="I37" s="831" t="s">
        <v>1255</v>
      </c>
      <c r="J37" s="899">
        <v>770</v>
      </c>
      <c r="K37" s="900">
        <v>0</v>
      </c>
      <c r="L37" s="901">
        <v>240</v>
      </c>
      <c r="M37" s="902">
        <v>0</v>
      </c>
      <c r="N37" s="903">
        <v>0</v>
      </c>
      <c r="O37" s="904" t="s">
        <v>4003</v>
      </c>
      <c r="P37" s="895">
        <v>5</v>
      </c>
    </row>
    <row r="38" spans="1:16" ht="15.6" customHeight="1">
      <c r="A38" s="845" t="s">
        <v>4352</v>
      </c>
      <c r="B38" s="817"/>
      <c r="C38" s="824" t="s">
        <v>4473</v>
      </c>
      <c r="D38" s="912"/>
      <c r="E38" s="913" t="s">
        <v>446</v>
      </c>
      <c r="F38" s="906" t="s">
        <v>349</v>
      </c>
      <c r="G38" s="380" t="s">
        <v>105</v>
      </c>
      <c r="H38" s="51" t="s">
        <v>4569</v>
      </c>
      <c r="I38" s="831" t="s">
        <v>1255</v>
      </c>
      <c r="J38" s="899"/>
      <c r="K38" s="900"/>
      <c r="L38" s="901"/>
      <c r="M38" s="902"/>
      <c r="N38" s="903"/>
      <c r="O38" s="904" t="s">
        <v>4003</v>
      </c>
      <c r="P38" s="895"/>
    </row>
    <row r="39" spans="1:16" ht="15.6" customHeight="1">
      <c r="A39" s="845" t="s">
        <v>4017</v>
      </c>
      <c r="B39" s="817" t="s">
        <v>4343</v>
      </c>
      <c r="C39" s="824" t="s">
        <v>4346</v>
      </c>
      <c r="D39" s="912" t="str">
        <f t="shared" ref="D39" si="20">B39&amp;" "&amp;" "&amp;C39</f>
        <v>Sア-11  ゴールドフェザー [超]</v>
      </c>
      <c r="E39" s="913" t="s">
        <v>446</v>
      </c>
      <c r="F39" s="906" t="s">
        <v>349</v>
      </c>
      <c r="G39" s="831" t="s">
        <v>3322</v>
      </c>
      <c r="H39" s="51" t="s">
        <v>4347</v>
      </c>
      <c r="I39" s="831" t="s">
        <v>2521</v>
      </c>
      <c r="J39" s="899">
        <v>800</v>
      </c>
      <c r="K39" s="900">
        <v>0</v>
      </c>
      <c r="L39" s="901">
        <v>160</v>
      </c>
      <c r="M39" s="902">
        <v>40</v>
      </c>
      <c r="N39" s="903">
        <v>0</v>
      </c>
      <c r="O39" s="904" t="s">
        <v>4003</v>
      </c>
      <c r="P39" s="895">
        <v>5</v>
      </c>
    </row>
    <row r="40" spans="1:16" ht="15.6" customHeight="1">
      <c r="A40" s="845" t="s">
        <v>4017</v>
      </c>
      <c r="B40" s="817"/>
      <c r="C40" s="824" t="s">
        <v>4346</v>
      </c>
      <c r="D40" s="912"/>
      <c r="E40" s="913" t="s">
        <v>446</v>
      </c>
      <c r="F40" s="906" t="s">
        <v>349</v>
      </c>
      <c r="G40" s="831" t="s">
        <v>3322</v>
      </c>
      <c r="H40" s="51" t="s">
        <v>4348</v>
      </c>
      <c r="I40" s="831" t="s">
        <v>2521</v>
      </c>
      <c r="J40" s="899"/>
      <c r="K40" s="900"/>
      <c r="L40" s="901"/>
      <c r="M40" s="902"/>
      <c r="N40" s="903"/>
      <c r="O40" s="904" t="s">
        <v>4003</v>
      </c>
      <c r="P40" s="895"/>
    </row>
    <row r="41" spans="1:16" ht="15.6" customHeight="1">
      <c r="A41" s="845" t="s">
        <v>4017</v>
      </c>
      <c r="B41" s="817" t="s">
        <v>4342</v>
      </c>
      <c r="C41" s="824" t="s">
        <v>4344</v>
      </c>
      <c r="D41" s="912" t="str">
        <f t="shared" ref="D41" si="21">B41&amp;" "&amp;" "&amp;C41</f>
        <v>Sア-10  冥竜王の冠 [超]</v>
      </c>
      <c r="E41" s="913" t="s">
        <v>446</v>
      </c>
      <c r="F41" s="364" t="s">
        <v>21</v>
      </c>
      <c r="G41" s="356" t="s">
        <v>107</v>
      </c>
      <c r="H41" s="51" t="s">
        <v>4349</v>
      </c>
      <c r="I41" s="831" t="s">
        <v>1255</v>
      </c>
      <c r="J41" s="899">
        <v>850</v>
      </c>
      <c r="K41" s="900">
        <v>160</v>
      </c>
      <c r="L41" s="901">
        <v>0</v>
      </c>
      <c r="M41" s="902">
        <v>0</v>
      </c>
      <c r="N41" s="903">
        <v>0</v>
      </c>
      <c r="O41" s="904" t="s">
        <v>4003</v>
      </c>
      <c r="P41" s="895">
        <v>5</v>
      </c>
    </row>
    <row r="42" spans="1:16" ht="15.6" customHeight="1">
      <c r="A42" s="845" t="s">
        <v>4017</v>
      </c>
      <c r="B42" s="817"/>
      <c r="C42" s="824" t="s">
        <v>4344</v>
      </c>
      <c r="D42" s="912"/>
      <c r="E42" s="913" t="s">
        <v>446</v>
      </c>
      <c r="F42" s="364" t="s">
        <v>21</v>
      </c>
      <c r="G42" s="354" t="s">
        <v>131</v>
      </c>
      <c r="H42" s="51" t="s">
        <v>4345</v>
      </c>
      <c r="I42" s="831" t="s">
        <v>1255</v>
      </c>
      <c r="J42" s="899"/>
      <c r="K42" s="900"/>
      <c r="L42" s="901"/>
      <c r="M42" s="902"/>
      <c r="N42" s="903"/>
      <c r="O42" s="904" t="s">
        <v>4003</v>
      </c>
      <c r="P42" s="895"/>
    </row>
    <row r="43" spans="1:16" ht="15.6" customHeight="1">
      <c r="A43" s="845" t="s">
        <v>4017</v>
      </c>
      <c r="B43" s="817" t="s">
        <v>4321</v>
      </c>
      <c r="C43" s="824" t="s">
        <v>4287</v>
      </c>
      <c r="D43" s="912" t="str">
        <f t="shared" ref="D43" si="22">B43&amp;" "&amp;" "&amp;C43</f>
        <v>Sア-09  かぜのマント [超]</v>
      </c>
      <c r="E43" s="913" t="s">
        <v>446</v>
      </c>
      <c r="F43" s="906" t="s">
        <v>349</v>
      </c>
      <c r="G43" s="315" t="s">
        <v>3</v>
      </c>
      <c r="H43" s="51" t="s">
        <v>4290</v>
      </c>
      <c r="I43" s="831" t="s">
        <v>2212</v>
      </c>
      <c r="J43" s="899">
        <v>720</v>
      </c>
      <c r="K43" s="900">
        <v>40</v>
      </c>
      <c r="L43" s="901">
        <v>40</v>
      </c>
      <c r="M43" s="902">
        <v>160</v>
      </c>
      <c r="N43" s="903">
        <v>40</v>
      </c>
      <c r="O43" s="904" t="s">
        <v>4003</v>
      </c>
      <c r="P43" s="895">
        <v>5</v>
      </c>
    </row>
    <row r="44" spans="1:16" ht="15.6" customHeight="1">
      <c r="A44" s="845" t="s">
        <v>4017</v>
      </c>
      <c r="B44" s="817"/>
      <c r="C44" s="824" t="s">
        <v>4287</v>
      </c>
      <c r="D44" s="912"/>
      <c r="E44" s="913" t="s">
        <v>446</v>
      </c>
      <c r="F44" s="906" t="s">
        <v>349</v>
      </c>
      <c r="G44" s="313" t="s">
        <v>131</v>
      </c>
      <c r="H44" s="51" t="s">
        <v>4289</v>
      </c>
      <c r="I44" s="831" t="s">
        <v>2212</v>
      </c>
      <c r="J44" s="899"/>
      <c r="K44" s="900"/>
      <c r="L44" s="901"/>
      <c r="M44" s="902"/>
      <c r="N44" s="903"/>
      <c r="O44" s="904" t="s">
        <v>4003</v>
      </c>
      <c r="P44" s="895"/>
    </row>
    <row r="45" spans="1:16" ht="15.6" customHeight="1">
      <c r="A45" s="845" t="s">
        <v>4017</v>
      </c>
      <c r="B45" s="817" t="s">
        <v>4322</v>
      </c>
      <c r="C45" s="824" t="s">
        <v>5335</v>
      </c>
      <c r="D45" s="912" t="str">
        <f t="shared" ref="D45" si="23">B45&amp;" "&amp;" "&amp;C45</f>
        <v>Sア-08  カールのまもり [超]</v>
      </c>
      <c r="E45" s="913" t="s">
        <v>446</v>
      </c>
      <c r="F45" s="295" t="s">
        <v>37</v>
      </c>
      <c r="G45" s="279" t="s">
        <v>272</v>
      </c>
      <c r="H45" s="51" t="s">
        <v>4231</v>
      </c>
      <c r="I45" s="831" t="s">
        <v>2521</v>
      </c>
      <c r="J45" s="899">
        <v>840</v>
      </c>
      <c r="K45" s="900">
        <v>40</v>
      </c>
      <c r="L45" s="901">
        <v>40</v>
      </c>
      <c r="M45" s="902">
        <v>40</v>
      </c>
      <c r="N45" s="903">
        <v>40</v>
      </c>
      <c r="O45" s="904" t="s">
        <v>4003</v>
      </c>
      <c r="P45" s="895">
        <v>5</v>
      </c>
    </row>
    <row r="46" spans="1:16" ht="15.6" customHeight="1">
      <c r="A46" s="845" t="s">
        <v>4017</v>
      </c>
      <c r="B46" s="817"/>
      <c r="C46" s="824" t="s">
        <v>4230</v>
      </c>
      <c r="D46" s="912"/>
      <c r="E46" s="913" t="s">
        <v>446</v>
      </c>
      <c r="F46" s="288" t="s">
        <v>21</v>
      </c>
      <c r="G46" s="282" t="s">
        <v>131</v>
      </c>
      <c r="H46" s="51" t="s">
        <v>4232</v>
      </c>
      <c r="I46" s="831" t="s">
        <v>2521</v>
      </c>
      <c r="J46" s="899"/>
      <c r="K46" s="900"/>
      <c r="L46" s="901"/>
      <c r="M46" s="902"/>
      <c r="N46" s="903"/>
      <c r="O46" s="904" t="s">
        <v>4003</v>
      </c>
      <c r="P46" s="895"/>
    </row>
    <row r="47" spans="1:16" ht="15.6" customHeight="1">
      <c r="A47" s="845" t="s">
        <v>4017</v>
      </c>
      <c r="B47" s="817" t="s">
        <v>4323</v>
      </c>
      <c r="C47" s="824" t="s">
        <v>4229</v>
      </c>
      <c r="D47" s="912" t="str">
        <f t="shared" ref="D47" si="24">B47&amp;" "&amp;" "&amp;C47</f>
        <v>Sア-07  ハドラーのマント [超]</v>
      </c>
      <c r="E47" s="913" t="s">
        <v>446</v>
      </c>
      <c r="F47" s="906" t="s">
        <v>349</v>
      </c>
      <c r="G47" s="282" t="s">
        <v>131</v>
      </c>
      <c r="H47" s="51" t="s">
        <v>4245</v>
      </c>
      <c r="I47" s="831" t="s">
        <v>1255</v>
      </c>
      <c r="J47" s="899">
        <v>840</v>
      </c>
      <c r="K47" s="900">
        <v>0</v>
      </c>
      <c r="L47" s="901">
        <v>80</v>
      </c>
      <c r="M47" s="902">
        <v>0</v>
      </c>
      <c r="N47" s="903">
        <v>80</v>
      </c>
      <c r="O47" s="904" t="s">
        <v>4003</v>
      </c>
      <c r="P47" s="895">
        <v>5</v>
      </c>
    </row>
    <row r="48" spans="1:16" ht="15.6" customHeight="1">
      <c r="A48" s="845" t="s">
        <v>4017</v>
      </c>
      <c r="B48" s="817"/>
      <c r="C48" s="824" t="s">
        <v>4229</v>
      </c>
      <c r="D48" s="912"/>
      <c r="E48" s="913" t="s">
        <v>446</v>
      </c>
      <c r="F48" s="906" t="s">
        <v>349</v>
      </c>
      <c r="G48" s="279" t="s">
        <v>105</v>
      </c>
      <c r="H48" s="51" t="s">
        <v>4288</v>
      </c>
      <c r="I48" s="831" t="s">
        <v>1255</v>
      </c>
      <c r="J48" s="899"/>
      <c r="K48" s="900"/>
      <c r="L48" s="901"/>
      <c r="M48" s="902"/>
      <c r="N48" s="903"/>
      <c r="O48" s="904" t="s">
        <v>4003</v>
      </c>
      <c r="P48" s="895"/>
    </row>
    <row r="49" spans="1:16" ht="15.6" customHeight="1">
      <c r="A49" s="845" t="s">
        <v>2702</v>
      </c>
      <c r="B49" s="817" t="s">
        <v>4324</v>
      </c>
      <c r="C49" s="824" t="s">
        <v>3919</v>
      </c>
      <c r="D49" s="912" t="str">
        <f t="shared" ref="D49" si="25">B49&amp;" "&amp;" "&amp;C49</f>
        <v>Sア-06  おうごんのうでわ [超]</v>
      </c>
      <c r="E49" s="913" t="s">
        <v>446</v>
      </c>
      <c r="F49" s="906" t="s">
        <v>349</v>
      </c>
      <c r="G49" s="217" t="s">
        <v>104</v>
      </c>
      <c r="H49" s="51" t="s">
        <v>4248</v>
      </c>
      <c r="I49" s="831" t="s">
        <v>1255</v>
      </c>
      <c r="J49" s="899">
        <v>710</v>
      </c>
      <c r="K49" s="900">
        <v>120</v>
      </c>
      <c r="L49" s="901">
        <v>60</v>
      </c>
      <c r="M49" s="902">
        <v>60</v>
      </c>
      <c r="N49" s="903">
        <v>60</v>
      </c>
      <c r="O49" s="904" t="s">
        <v>4003</v>
      </c>
      <c r="P49" s="895">
        <v>5</v>
      </c>
    </row>
    <row r="50" spans="1:16" ht="15.6" customHeight="1">
      <c r="A50" s="845" t="s">
        <v>2702</v>
      </c>
      <c r="B50" s="817"/>
      <c r="C50" s="824" t="s">
        <v>3919</v>
      </c>
      <c r="D50" s="912"/>
      <c r="E50" s="913" t="s">
        <v>446</v>
      </c>
      <c r="F50" s="906" t="s">
        <v>349</v>
      </c>
      <c r="G50" s="217" t="s">
        <v>106</v>
      </c>
      <c r="H50" s="51" t="s">
        <v>3935</v>
      </c>
      <c r="I50" s="831" t="s">
        <v>1255</v>
      </c>
      <c r="J50" s="899"/>
      <c r="K50" s="900"/>
      <c r="L50" s="901"/>
      <c r="M50" s="902"/>
      <c r="N50" s="903"/>
      <c r="O50" s="904" t="s">
        <v>4003</v>
      </c>
      <c r="P50" s="895"/>
    </row>
    <row r="51" spans="1:16" ht="15.6" customHeight="1">
      <c r="A51" s="845" t="s">
        <v>2702</v>
      </c>
      <c r="B51" s="817" t="s">
        <v>4325</v>
      </c>
      <c r="C51" s="824" t="s">
        <v>3828</v>
      </c>
      <c r="D51" s="912" t="str">
        <f t="shared" ref="D51" si="26">B51&amp;" "&amp;" "&amp;C51</f>
        <v>Sア-05  マァムの肩当て [超]</v>
      </c>
      <c r="E51" s="913" t="s">
        <v>446</v>
      </c>
      <c r="F51" s="906" t="s">
        <v>349</v>
      </c>
      <c r="G51" s="204" t="s">
        <v>104</v>
      </c>
      <c r="H51" s="51" t="s">
        <v>5006</v>
      </c>
      <c r="I51" s="831" t="s">
        <v>1255</v>
      </c>
      <c r="J51" s="899">
        <v>760</v>
      </c>
      <c r="K51" s="900">
        <v>80</v>
      </c>
      <c r="L51" s="901">
        <v>0</v>
      </c>
      <c r="M51" s="902">
        <v>160</v>
      </c>
      <c r="N51" s="903">
        <v>0</v>
      </c>
      <c r="O51" s="904" t="s">
        <v>4003</v>
      </c>
      <c r="P51" s="895">
        <v>5</v>
      </c>
    </row>
    <row r="52" spans="1:16" ht="15.6" customHeight="1">
      <c r="A52" s="845" t="s">
        <v>2702</v>
      </c>
      <c r="B52" s="817"/>
      <c r="C52" s="824" t="s">
        <v>3828</v>
      </c>
      <c r="D52" s="912"/>
      <c r="E52" s="913" t="s">
        <v>446</v>
      </c>
      <c r="F52" s="906" t="s">
        <v>349</v>
      </c>
      <c r="G52" s="204" t="s">
        <v>270</v>
      </c>
      <c r="H52" s="51" t="s">
        <v>3833</v>
      </c>
      <c r="I52" s="831" t="s">
        <v>1255</v>
      </c>
      <c r="J52" s="899"/>
      <c r="K52" s="900"/>
      <c r="L52" s="901"/>
      <c r="M52" s="902"/>
      <c r="N52" s="903"/>
      <c r="O52" s="904" t="s">
        <v>4003</v>
      </c>
      <c r="P52" s="895"/>
    </row>
    <row r="53" spans="1:16" ht="15.6" customHeight="1">
      <c r="A53" s="845" t="s">
        <v>2702</v>
      </c>
      <c r="B53" s="817" t="s">
        <v>4326</v>
      </c>
      <c r="C53" s="824" t="s">
        <v>3827</v>
      </c>
      <c r="D53" s="912" t="str">
        <f>B53&amp;" "&amp;" "&amp;C53</f>
        <v>Sア-04  シルバーフェザー [超]</v>
      </c>
      <c r="E53" s="913" t="s">
        <v>446</v>
      </c>
      <c r="F53" s="910" t="s">
        <v>3283</v>
      </c>
      <c r="G53" s="831" t="s">
        <v>3834</v>
      </c>
      <c r="H53" s="51" t="s">
        <v>3915</v>
      </c>
      <c r="I53" s="831" t="s">
        <v>1255</v>
      </c>
      <c r="J53" s="899">
        <v>760</v>
      </c>
      <c r="K53" s="900">
        <v>0</v>
      </c>
      <c r="L53" s="901">
        <v>160</v>
      </c>
      <c r="M53" s="902">
        <v>80</v>
      </c>
      <c r="N53" s="903">
        <v>0</v>
      </c>
      <c r="O53" s="904" t="s">
        <v>4003</v>
      </c>
      <c r="P53" s="895">
        <v>5</v>
      </c>
    </row>
    <row r="54" spans="1:16" ht="15.6" customHeight="1">
      <c r="A54" s="845" t="s">
        <v>2702</v>
      </c>
      <c r="B54" s="817"/>
      <c r="C54" s="824" t="s">
        <v>3827</v>
      </c>
      <c r="D54" s="912"/>
      <c r="E54" s="913" t="s">
        <v>446</v>
      </c>
      <c r="F54" s="910" t="s">
        <v>3283</v>
      </c>
      <c r="G54" s="831" t="s">
        <v>3834</v>
      </c>
      <c r="H54" s="51" t="s">
        <v>3916</v>
      </c>
      <c r="I54" s="831" t="s">
        <v>1255</v>
      </c>
      <c r="J54" s="899"/>
      <c r="K54" s="900"/>
      <c r="L54" s="901"/>
      <c r="M54" s="902"/>
      <c r="N54" s="903"/>
      <c r="O54" s="904" t="s">
        <v>4003</v>
      </c>
      <c r="P54" s="895"/>
    </row>
    <row r="55" spans="1:16" ht="15.6" customHeight="1">
      <c r="A55" s="845" t="s">
        <v>0</v>
      </c>
      <c r="B55" s="817" t="s">
        <v>4327</v>
      </c>
      <c r="C55" s="824" t="s">
        <v>2361</v>
      </c>
      <c r="D55" s="912" t="str">
        <f>B55&amp;" "&amp;" "&amp;C55</f>
        <v>Sア-03  ロトのしるし [超]</v>
      </c>
      <c r="E55" s="913" t="s">
        <v>446</v>
      </c>
      <c r="F55" s="906" t="s">
        <v>349</v>
      </c>
      <c r="G55" s="102" t="s">
        <v>104</v>
      </c>
      <c r="H55" s="37" t="s">
        <v>5007</v>
      </c>
      <c r="I55" s="831" t="s">
        <v>2521</v>
      </c>
      <c r="J55" s="899">
        <v>600</v>
      </c>
      <c r="K55" s="900">
        <v>200</v>
      </c>
      <c r="L55" s="901">
        <v>200</v>
      </c>
      <c r="M55" s="902">
        <v>0</v>
      </c>
      <c r="N55" s="903">
        <v>0</v>
      </c>
      <c r="O55" s="904" t="s">
        <v>4003</v>
      </c>
      <c r="P55" s="895">
        <v>5</v>
      </c>
    </row>
    <row r="56" spans="1:16" ht="15.6" customHeight="1">
      <c r="A56" s="845" t="s">
        <v>0</v>
      </c>
      <c r="B56" s="817"/>
      <c r="C56" s="824" t="s">
        <v>2361</v>
      </c>
      <c r="D56" s="912"/>
      <c r="E56" s="913" t="s">
        <v>446</v>
      </c>
      <c r="F56" s="906" t="s">
        <v>349</v>
      </c>
      <c r="G56" s="102" t="s">
        <v>105</v>
      </c>
      <c r="H56" s="51" t="s">
        <v>2624</v>
      </c>
      <c r="I56" s="831" t="s">
        <v>2521</v>
      </c>
      <c r="J56" s="899"/>
      <c r="K56" s="900"/>
      <c r="L56" s="901"/>
      <c r="M56" s="902"/>
      <c r="N56" s="903"/>
      <c r="O56" s="904" t="s">
        <v>4003</v>
      </c>
      <c r="P56" s="895"/>
    </row>
    <row r="57" spans="1:16" ht="15.6" customHeight="1">
      <c r="A57" s="845" t="s">
        <v>0</v>
      </c>
      <c r="B57" s="817" t="s">
        <v>4319</v>
      </c>
      <c r="C57" s="824" t="s">
        <v>2360</v>
      </c>
      <c r="D57" s="912" t="str">
        <f t="shared" ref="D57" si="27">B57&amp;" "&amp;" "&amp;C57</f>
        <v>Sア-02  大魔王のエンブレム [超]</v>
      </c>
      <c r="E57" s="913" t="s">
        <v>446</v>
      </c>
      <c r="F57" s="906" t="s">
        <v>349</v>
      </c>
      <c r="G57" s="102" t="s">
        <v>105</v>
      </c>
      <c r="H57" s="51" t="s">
        <v>5008</v>
      </c>
      <c r="I57" s="831" t="s">
        <v>1255</v>
      </c>
      <c r="J57" s="899">
        <v>770</v>
      </c>
      <c r="K57" s="900">
        <v>120</v>
      </c>
      <c r="L57" s="901">
        <v>120</v>
      </c>
      <c r="M57" s="902">
        <v>0</v>
      </c>
      <c r="N57" s="903">
        <v>0</v>
      </c>
      <c r="O57" s="904" t="s">
        <v>4003</v>
      </c>
      <c r="P57" s="895">
        <v>5</v>
      </c>
    </row>
    <row r="58" spans="1:16" ht="15.6" customHeight="1">
      <c r="A58" s="845" t="s">
        <v>0</v>
      </c>
      <c r="B58" s="817"/>
      <c r="C58" s="824" t="s">
        <v>2360</v>
      </c>
      <c r="D58" s="912"/>
      <c r="E58" s="913" t="s">
        <v>446</v>
      </c>
      <c r="F58" s="906" t="s">
        <v>349</v>
      </c>
      <c r="G58" s="102" t="s">
        <v>106</v>
      </c>
      <c r="H58" s="51" t="s">
        <v>2625</v>
      </c>
      <c r="I58" s="831" t="s">
        <v>1255</v>
      </c>
      <c r="J58" s="899"/>
      <c r="K58" s="900"/>
      <c r="L58" s="901"/>
      <c r="M58" s="902"/>
      <c r="N58" s="903"/>
      <c r="O58" s="904" t="s">
        <v>4003</v>
      </c>
      <c r="P58" s="895"/>
    </row>
    <row r="59" spans="1:16" ht="15.6" customHeight="1">
      <c r="A59" s="845" t="s">
        <v>0</v>
      </c>
      <c r="B59" s="817" t="s">
        <v>4320</v>
      </c>
      <c r="C59" s="824" t="s">
        <v>2359</v>
      </c>
      <c r="D59" s="912" t="str">
        <f>B59&amp;" "&amp;" "&amp;C59</f>
        <v>Sア-01  魔法の闘衣のかんむり [超]</v>
      </c>
      <c r="E59" s="913" t="s">
        <v>446</v>
      </c>
      <c r="F59" s="906" t="s">
        <v>349</v>
      </c>
      <c r="G59" s="831" t="s">
        <v>3322</v>
      </c>
      <c r="H59" s="37" t="s">
        <v>5009</v>
      </c>
      <c r="I59" s="831" t="s">
        <v>2521</v>
      </c>
      <c r="J59" s="899">
        <v>920</v>
      </c>
      <c r="K59" s="900">
        <v>40</v>
      </c>
      <c r="L59" s="901">
        <v>40</v>
      </c>
      <c r="M59" s="902">
        <v>0</v>
      </c>
      <c r="N59" s="903">
        <v>0</v>
      </c>
      <c r="O59" s="904" t="s">
        <v>4003</v>
      </c>
      <c r="P59" s="895">
        <v>5</v>
      </c>
    </row>
    <row r="60" spans="1:16" ht="15.6" customHeight="1">
      <c r="A60" s="845" t="s">
        <v>0</v>
      </c>
      <c r="B60" s="817"/>
      <c r="C60" s="824" t="s">
        <v>2359</v>
      </c>
      <c r="D60" s="912"/>
      <c r="E60" s="913" t="s">
        <v>446</v>
      </c>
      <c r="F60" s="906" t="s">
        <v>349</v>
      </c>
      <c r="G60" s="831" t="s">
        <v>3322</v>
      </c>
      <c r="H60" s="51" t="s">
        <v>2626</v>
      </c>
      <c r="I60" s="831" t="s">
        <v>2521</v>
      </c>
      <c r="J60" s="899"/>
      <c r="K60" s="900"/>
      <c r="L60" s="901"/>
      <c r="M60" s="902"/>
      <c r="N60" s="903"/>
      <c r="O60" s="904" t="s">
        <v>4003</v>
      </c>
      <c r="P60" s="895"/>
    </row>
    <row r="61" spans="1:16" ht="16.899999999999999" customHeight="1">
      <c r="A61" s="805" t="s">
        <v>5690</v>
      </c>
      <c r="B61" s="800" t="s">
        <v>5818</v>
      </c>
      <c r="C61" s="802" t="s">
        <v>5819</v>
      </c>
      <c r="D61" s="128" t="str">
        <f t="shared" ref="D61" si="28">B61&amp;" "&amp;" "&amp;C61</f>
        <v>ア-185  レジェンドメダル[EX1弾]</v>
      </c>
      <c r="E61" s="806" t="s">
        <v>386</v>
      </c>
      <c r="F61" s="809" t="s">
        <v>21</v>
      </c>
      <c r="G61" s="802" t="s">
        <v>131</v>
      </c>
      <c r="H61" s="51" t="s">
        <v>5820</v>
      </c>
      <c r="I61" s="804" t="s">
        <v>94</v>
      </c>
      <c r="J61" s="810">
        <v>680</v>
      </c>
      <c r="K61" s="811">
        <v>80</v>
      </c>
      <c r="L61" s="812">
        <v>80</v>
      </c>
      <c r="M61" s="813">
        <v>80</v>
      </c>
      <c r="N61" s="814">
        <v>80</v>
      </c>
      <c r="O61" s="807" t="s">
        <v>4004</v>
      </c>
      <c r="P61" s="808">
        <v>1</v>
      </c>
    </row>
    <row r="62" spans="1:16" ht="16.899999999999999" customHeight="1">
      <c r="A62" s="610" t="s">
        <v>5170</v>
      </c>
      <c r="B62" s="607" t="s">
        <v>5285</v>
      </c>
      <c r="C62" s="609" t="s">
        <v>5286</v>
      </c>
      <c r="D62" s="128" t="str">
        <f t="shared" ref="D62" si="29">B62&amp;" "&amp;" "&amp;C62</f>
        <v>ア-184  XSメダル[超5弾]</v>
      </c>
      <c r="E62" s="611" t="s">
        <v>386</v>
      </c>
      <c r="F62" s="619" t="s">
        <v>21</v>
      </c>
      <c r="G62" s="609" t="s">
        <v>131</v>
      </c>
      <c r="H62" s="51" t="s">
        <v>5287</v>
      </c>
      <c r="I62" s="608" t="s">
        <v>94</v>
      </c>
      <c r="J62" s="613">
        <v>680</v>
      </c>
      <c r="K62" s="614">
        <v>80</v>
      </c>
      <c r="L62" s="615">
        <v>80</v>
      </c>
      <c r="M62" s="616">
        <v>80</v>
      </c>
      <c r="N62" s="617">
        <v>80</v>
      </c>
      <c r="O62" s="618" t="s">
        <v>4004</v>
      </c>
      <c r="P62" s="612">
        <v>1</v>
      </c>
    </row>
    <row r="63" spans="1:16" ht="16.899999999999999" customHeight="1">
      <c r="A63" s="527" t="s">
        <v>4872</v>
      </c>
      <c r="B63" s="524" t="s">
        <v>4941</v>
      </c>
      <c r="C63" s="526" t="s">
        <v>4948</v>
      </c>
      <c r="D63" s="128" t="str">
        <f t="shared" ref="D63:D65" si="30">B63&amp;" "&amp;" "&amp;C63</f>
        <v>ア-183  うさみみバンド</v>
      </c>
      <c r="E63" s="528" t="s">
        <v>386</v>
      </c>
      <c r="F63" s="535" t="s">
        <v>21</v>
      </c>
      <c r="G63" s="525" t="s">
        <v>270</v>
      </c>
      <c r="H63" s="51" t="s">
        <v>5012</v>
      </c>
      <c r="I63" s="526" t="s">
        <v>83</v>
      </c>
      <c r="J63" s="529">
        <v>840</v>
      </c>
      <c r="K63" s="530">
        <v>0</v>
      </c>
      <c r="L63" s="531">
        <v>60</v>
      </c>
      <c r="M63" s="532">
        <v>150</v>
      </c>
      <c r="N63" s="533">
        <v>0</v>
      </c>
      <c r="O63" s="534" t="s">
        <v>4004</v>
      </c>
      <c r="P63" s="526">
        <v>5</v>
      </c>
    </row>
    <row r="64" spans="1:16" ht="16.899999999999999" customHeight="1">
      <c r="A64" s="527" t="s">
        <v>4872</v>
      </c>
      <c r="B64" s="524" t="s">
        <v>4942</v>
      </c>
      <c r="C64" s="526" t="s">
        <v>4947</v>
      </c>
      <c r="D64" s="128" t="str">
        <f t="shared" si="30"/>
        <v>ア-182  バニースーツ</v>
      </c>
      <c r="E64" s="528" t="s">
        <v>386</v>
      </c>
      <c r="F64" s="535" t="s">
        <v>21</v>
      </c>
      <c r="G64" s="526" t="s">
        <v>131</v>
      </c>
      <c r="H64" s="37" t="s">
        <v>5013</v>
      </c>
      <c r="I64" s="526" t="s">
        <v>490</v>
      </c>
      <c r="J64" s="529">
        <v>871</v>
      </c>
      <c r="K64" s="530">
        <v>0</v>
      </c>
      <c r="L64" s="531">
        <v>0</v>
      </c>
      <c r="M64" s="532">
        <v>168</v>
      </c>
      <c r="N64" s="533">
        <v>0</v>
      </c>
      <c r="O64" s="526">
        <v>19</v>
      </c>
      <c r="P64" s="526">
        <v>19</v>
      </c>
    </row>
    <row r="65" spans="1:16" ht="16.899999999999999" customHeight="1">
      <c r="A65" s="527" t="s">
        <v>4872</v>
      </c>
      <c r="B65" s="524" t="s">
        <v>4943</v>
      </c>
      <c r="C65" s="526" t="s">
        <v>4946</v>
      </c>
      <c r="D65" s="128" t="str">
        <f t="shared" si="30"/>
        <v>ア-181  神の涙</v>
      </c>
      <c r="E65" s="528" t="s">
        <v>386</v>
      </c>
      <c r="F65" s="536" t="s">
        <v>37</v>
      </c>
      <c r="G65" s="526" t="s">
        <v>5543</v>
      </c>
      <c r="H65" s="51" t="s">
        <v>5014</v>
      </c>
      <c r="I65" s="526" t="s">
        <v>490</v>
      </c>
      <c r="J65" s="529">
        <v>1070</v>
      </c>
      <c r="K65" s="530">
        <v>0</v>
      </c>
      <c r="L65" s="531">
        <v>0</v>
      </c>
      <c r="M65" s="532">
        <v>0</v>
      </c>
      <c r="N65" s="533">
        <v>0</v>
      </c>
      <c r="O65" s="575" t="s">
        <v>4004</v>
      </c>
      <c r="P65" s="574">
        <v>20</v>
      </c>
    </row>
    <row r="66" spans="1:16" ht="16.899999999999999" customHeight="1">
      <c r="A66" s="512" t="s">
        <v>4872</v>
      </c>
      <c r="B66" s="511" t="s">
        <v>4933</v>
      </c>
      <c r="C66" s="509" t="s">
        <v>4935</v>
      </c>
      <c r="D66" s="128" t="str">
        <f t="shared" ref="D66:D67" si="31">B66&amp;" "&amp;" "&amp;C66</f>
        <v>ア-180  ゴメちゃんネックレス</v>
      </c>
      <c r="E66" s="513" t="s">
        <v>386</v>
      </c>
      <c r="F66" s="515" t="s">
        <v>21</v>
      </c>
      <c r="G66" s="510" t="s">
        <v>105</v>
      </c>
      <c r="H66" s="37" t="s">
        <v>5015</v>
      </c>
      <c r="I66" s="510" t="s">
        <v>85</v>
      </c>
      <c r="J66" s="516">
        <v>840</v>
      </c>
      <c r="K66" s="517">
        <v>40</v>
      </c>
      <c r="L66" s="518">
        <v>40</v>
      </c>
      <c r="M66" s="519">
        <v>20</v>
      </c>
      <c r="N66" s="520">
        <v>20</v>
      </c>
      <c r="O66" s="521" t="s">
        <v>4004</v>
      </c>
      <c r="P66" s="514">
        <v>1</v>
      </c>
    </row>
    <row r="67" spans="1:16" ht="16.899999999999999" customHeight="1">
      <c r="A67" s="512" t="s">
        <v>4872</v>
      </c>
      <c r="B67" s="511" t="s">
        <v>4932</v>
      </c>
      <c r="C67" s="509" t="s">
        <v>4934</v>
      </c>
      <c r="D67" s="128" t="str">
        <f t="shared" si="31"/>
        <v>ア-179  ゴメちゃんピアス</v>
      </c>
      <c r="E67" s="513" t="s">
        <v>386</v>
      </c>
      <c r="F67" s="515" t="s">
        <v>21</v>
      </c>
      <c r="G67" s="509" t="s">
        <v>131</v>
      </c>
      <c r="H67" s="51" t="s">
        <v>5016</v>
      </c>
      <c r="I67" s="510" t="s">
        <v>85</v>
      </c>
      <c r="J67" s="516">
        <v>800</v>
      </c>
      <c r="K67" s="517">
        <v>40</v>
      </c>
      <c r="L67" s="518">
        <v>40</v>
      </c>
      <c r="M67" s="519">
        <v>40</v>
      </c>
      <c r="N67" s="520">
        <v>40</v>
      </c>
      <c r="O67" s="521" t="s">
        <v>4004</v>
      </c>
      <c r="P67" s="514">
        <v>1</v>
      </c>
    </row>
    <row r="68" spans="1:16" ht="16.899999999999999" customHeight="1">
      <c r="A68" s="488" t="s">
        <v>4872</v>
      </c>
      <c r="B68" s="482" t="s">
        <v>4884</v>
      </c>
      <c r="C68" s="486" t="s">
        <v>4883</v>
      </c>
      <c r="D68" s="128" t="str">
        <f t="shared" ref="D68:D72" si="32">B68&amp;" "&amp;" "&amp;C68</f>
        <v>ア-178  記憶の腕輪</v>
      </c>
      <c r="E68" s="490" t="s">
        <v>386</v>
      </c>
      <c r="F68" s="497" t="s">
        <v>21</v>
      </c>
      <c r="G68" s="486" t="s">
        <v>131</v>
      </c>
      <c r="H68" s="51" t="s">
        <v>4891</v>
      </c>
      <c r="I68" s="486" t="s">
        <v>83</v>
      </c>
      <c r="J68" s="492">
        <v>900</v>
      </c>
      <c r="K68" s="493">
        <v>40</v>
      </c>
      <c r="L68" s="494">
        <v>40</v>
      </c>
      <c r="M68" s="495">
        <v>40</v>
      </c>
      <c r="N68" s="496">
        <v>40</v>
      </c>
      <c r="O68" s="523" t="s">
        <v>4004</v>
      </c>
      <c r="P68" s="601">
        <v>12</v>
      </c>
    </row>
    <row r="69" spans="1:16" ht="16.899999999999999" customHeight="1">
      <c r="A69" s="488" t="s">
        <v>4872</v>
      </c>
      <c r="B69" s="482" t="s">
        <v>4879</v>
      </c>
      <c r="C69" s="486" t="s">
        <v>4882</v>
      </c>
      <c r="D69" s="128" t="str">
        <f t="shared" si="32"/>
        <v>ア-177  竜神のかぶと</v>
      </c>
      <c r="E69" s="490" t="s">
        <v>386</v>
      </c>
      <c r="F69" s="497" t="s">
        <v>21</v>
      </c>
      <c r="G69" s="486" t="s">
        <v>131</v>
      </c>
      <c r="H69" s="51" t="s">
        <v>4892</v>
      </c>
      <c r="I69" s="486" t="s">
        <v>83</v>
      </c>
      <c r="J69" s="492">
        <v>900</v>
      </c>
      <c r="K69" s="493">
        <v>0</v>
      </c>
      <c r="L69" s="494">
        <v>0</v>
      </c>
      <c r="M69" s="495">
        <v>0</v>
      </c>
      <c r="N69" s="496">
        <v>104</v>
      </c>
      <c r="O69" s="486">
        <v>15</v>
      </c>
      <c r="P69" s="486">
        <v>8</v>
      </c>
    </row>
    <row r="70" spans="1:16" ht="16.899999999999999" customHeight="1">
      <c r="A70" s="488" t="s">
        <v>4872</v>
      </c>
      <c r="B70" s="482" t="s">
        <v>4878</v>
      </c>
      <c r="C70" s="486" t="s">
        <v>4881</v>
      </c>
      <c r="D70" s="128" t="str">
        <f t="shared" si="32"/>
        <v>ア-176  暗黒大樹の葉</v>
      </c>
      <c r="E70" s="490" t="s">
        <v>386</v>
      </c>
      <c r="F70" s="11" t="s">
        <v>81</v>
      </c>
      <c r="G70" s="483" t="s">
        <v>81</v>
      </c>
      <c r="H70" s="39" t="s">
        <v>4889</v>
      </c>
      <c r="I70" s="486" t="s">
        <v>490</v>
      </c>
      <c r="J70" s="492">
        <v>649</v>
      </c>
      <c r="K70" s="493">
        <v>0</v>
      </c>
      <c r="L70" s="494">
        <v>202</v>
      </c>
      <c r="M70" s="495">
        <v>164</v>
      </c>
      <c r="N70" s="496">
        <v>0</v>
      </c>
      <c r="O70" s="486">
        <v>17</v>
      </c>
      <c r="P70" s="486">
        <v>8</v>
      </c>
    </row>
    <row r="71" spans="1:16" ht="16.899999999999999" customHeight="1">
      <c r="A71" s="488" t="s">
        <v>4872</v>
      </c>
      <c r="B71" s="482" t="s">
        <v>4877</v>
      </c>
      <c r="C71" s="486" t="s">
        <v>4880</v>
      </c>
      <c r="D71" s="128" t="str">
        <f t="shared" si="32"/>
        <v>ア-175  ファントムマスク</v>
      </c>
      <c r="E71" s="490" t="s">
        <v>386</v>
      </c>
      <c r="F71" s="497" t="s">
        <v>21</v>
      </c>
      <c r="G71" s="483" t="s">
        <v>270</v>
      </c>
      <c r="H71" s="51" t="s">
        <v>4893</v>
      </c>
      <c r="I71" s="486" t="s">
        <v>83</v>
      </c>
      <c r="J71" s="492">
        <v>710</v>
      </c>
      <c r="K71" s="493">
        <v>0</v>
      </c>
      <c r="L71" s="494">
        <v>79</v>
      </c>
      <c r="M71" s="495">
        <v>79</v>
      </c>
      <c r="N71" s="496">
        <v>79</v>
      </c>
      <c r="O71" s="486">
        <v>10</v>
      </c>
      <c r="P71" s="486">
        <v>9</v>
      </c>
    </row>
    <row r="72" spans="1:16" ht="16.899999999999999" customHeight="1">
      <c r="A72" s="488" t="s">
        <v>4872</v>
      </c>
      <c r="B72" s="482" t="s">
        <v>4876</v>
      </c>
      <c r="C72" s="486" t="s">
        <v>4885</v>
      </c>
      <c r="D72" s="128" t="str">
        <f t="shared" si="32"/>
        <v>ア-174  XSメダル[超4弾]</v>
      </c>
      <c r="E72" s="490" t="s">
        <v>386</v>
      </c>
      <c r="F72" s="497" t="s">
        <v>21</v>
      </c>
      <c r="G72" s="486" t="s">
        <v>131</v>
      </c>
      <c r="H72" s="51" t="s">
        <v>4886</v>
      </c>
      <c r="I72" s="483" t="s">
        <v>94</v>
      </c>
      <c r="J72" s="492">
        <v>680</v>
      </c>
      <c r="K72" s="493">
        <v>80</v>
      </c>
      <c r="L72" s="494">
        <v>80</v>
      </c>
      <c r="M72" s="495">
        <v>80</v>
      </c>
      <c r="N72" s="496">
        <v>80</v>
      </c>
      <c r="O72" s="508" t="s">
        <v>4004</v>
      </c>
      <c r="P72" s="507">
        <v>1</v>
      </c>
    </row>
    <row r="73" spans="1:16" ht="16.899999999999999" customHeight="1">
      <c r="A73" s="488" t="s">
        <v>4472</v>
      </c>
      <c r="B73" s="482" t="s">
        <v>4709</v>
      </c>
      <c r="C73" s="446" t="s">
        <v>4705</v>
      </c>
      <c r="D73" s="128" t="str">
        <f t="shared" ref="D73:D74" si="33">B73&amp;" "&amp;" "&amp;C73</f>
        <v>ア-173  ゴスペルリング</v>
      </c>
      <c r="E73" s="450" t="s">
        <v>386</v>
      </c>
      <c r="F73" s="456" t="s">
        <v>21</v>
      </c>
      <c r="G73" s="447" t="s">
        <v>3</v>
      </c>
      <c r="H73" s="51" t="s">
        <v>4707</v>
      </c>
      <c r="I73" s="446" t="s">
        <v>83</v>
      </c>
      <c r="J73" s="451">
        <v>910</v>
      </c>
      <c r="K73" s="452">
        <v>34</v>
      </c>
      <c r="L73" s="453">
        <v>34</v>
      </c>
      <c r="M73" s="454">
        <v>0</v>
      </c>
      <c r="N73" s="455">
        <v>0</v>
      </c>
      <c r="O73" s="446">
        <v>13</v>
      </c>
      <c r="P73" s="446">
        <v>7</v>
      </c>
    </row>
    <row r="74" spans="1:16" ht="16.899999999999999" customHeight="1">
      <c r="A74" s="488" t="s">
        <v>4472</v>
      </c>
      <c r="B74" s="458" t="s">
        <v>4704</v>
      </c>
      <c r="C74" s="460" t="s">
        <v>4710</v>
      </c>
      <c r="D74" s="128" t="str">
        <f t="shared" si="33"/>
        <v>ア-172  時空の兜</v>
      </c>
      <c r="E74" s="461" t="s">
        <v>386</v>
      </c>
      <c r="F74" s="462" t="s">
        <v>99</v>
      </c>
      <c r="G74" s="460" t="s">
        <v>131</v>
      </c>
      <c r="H74" s="51" t="s">
        <v>4895</v>
      </c>
      <c r="I74" s="459" t="s">
        <v>85</v>
      </c>
      <c r="J74" s="463">
        <v>532</v>
      </c>
      <c r="K74" s="464">
        <v>92</v>
      </c>
      <c r="L74" s="465">
        <v>92</v>
      </c>
      <c r="M74" s="466">
        <v>92</v>
      </c>
      <c r="N74" s="467">
        <v>92</v>
      </c>
      <c r="O74" s="460">
        <v>3</v>
      </c>
      <c r="P74" s="460">
        <v>3</v>
      </c>
    </row>
    <row r="75" spans="1:16" ht="16.899999999999999" customHeight="1">
      <c r="A75" s="429" t="s">
        <v>4472</v>
      </c>
      <c r="B75" s="427" t="s">
        <v>4670</v>
      </c>
      <c r="C75" s="426" t="s">
        <v>4668</v>
      </c>
      <c r="D75" s="128" t="str">
        <f t="shared" ref="D75:D76" si="34">B75&amp;" "&amp;" "&amp;C75</f>
        <v>ア-171  大地のトゥーラ</v>
      </c>
      <c r="E75" s="430" t="s">
        <v>386</v>
      </c>
      <c r="F75" s="11" t="s">
        <v>81</v>
      </c>
      <c r="G75" s="428" t="s">
        <v>81</v>
      </c>
      <c r="H75" s="51" t="s">
        <v>4674</v>
      </c>
      <c r="I75" s="428" t="s">
        <v>86</v>
      </c>
      <c r="J75" s="432">
        <v>832</v>
      </c>
      <c r="K75" s="433">
        <v>0</v>
      </c>
      <c r="L75" s="434">
        <v>0</v>
      </c>
      <c r="M75" s="435">
        <v>88</v>
      </c>
      <c r="N75" s="436">
        <v>0</v>
      </c>
      <c r="O75" s="468">
        <v>9</v>
      </c>
      <c r="P75" s="426">
        <v>4</v>
      </c>
    </row>
    <row r="76" spans="1:16" ht="16.899999999999999" customHeight="1">
      <c r="A76" s="488" t="s">
        <v>4472</v>
      </c>
      <c r="B76" s="427" t="s">
        <v>4669</v>
      </c>
      <c r="C76" s="426" t="s">
        <v>4667</v>
      </c>
      <c r="D76" s="128" t="str">
        <f t="shared" si="34"/>
        <v>ア-170  フェーゴの兜</v>
      </c>
      <c r="E76" s="430" t="s">
        <v>386</v>
      </c>
      <c r="F76" s="431" t="s">
        <v>21</v>
      </c>
      <c r="G76" s="426" t="s">
        <v>131</v>
      </c>
      <c r="H76" s="51" t="s">
        <v>4676</v>
      </c>
      <c r="I76" s="426" t="s">
        <v>496</v>
      </c>
      <c r="J76" s="432">
        <v>862</v>
      </c>
      <c r="K76" s="433">
        <v>38</v>
      </c>
      <c r="L76" s="434">
        <v>38</v>
      </c>
      <c r="M76" s="435">
        <v>38</v>
      </c>
      <c r="N76" s="436">
        <v>38</v>
      </c>
      <c r="O76" s="426">
        <v>18</v>
      </c>
      <c r="P76" s="426">
        <v>7</v>
      </c>
    </row>
    <row r="77" spans="1:16" ht="16.899999999999999" customHeight="1">
      <c r="A77" s="402" t="s">
        <v>4472</v>
      </c>
      <c r="B77" s="400" t="s">
        <v>4578</v>
      </c>
      <c r="C77" s="399" t="s">
        <v>4577</v>
      </c>
      <c r="D77" s="128" t="str">
        <f t="shared" ref="D77" si="35">B77&amp;" "&amp;" "&amp;C77</f>
        <v>ア-169  XSメダル[超3弾]</v>
      </c>
      <c r="E77" s="404" t="s">
        <v>386</v>
      </c>
      <c r="F77" s="413" t="s">
        <v>21</v>
      </c>
      <c r="G77" s="399" t="s">
        <v>131</v>
      </c>
      <c r="H77" s="51" t="s">
        <v>4579</v>
      </c>
      <c r="I77" s="401" t="s">
        <v>94</v>
      </c>
      <c r="J77" s="408">
        <v>680</v>
      </c>
      <c r="K77" s="409">
        <v>80</v>
      </c>
      <c r="L77" s="410">
        <v>80</v>
      </c>
      <c r="M77" s="411">
        <v>80</v>
      </c>
      <c r="N77" s="412">
        <v>80</v>
      </c>
      <c r="O77" s="405" t="s">
        <v>4004</v>
      </c>
      <c r="P77" s="406">
        <v>1</v>
      </c>
    </row>
    <row r="78" spans="1:16" ht="16.899999999999999" customHeight="1">
      <c r="A78" s="357" t="s">
        <v>4192</v>
      </c>
      <c r="B78" s="355" t="s">
        <v>4340</v>
      </c>
      <c r="C78" s="354" t="s">
        <v>4341</v>
      </c>
      <c r="D78" s="128" t="str">
        <f t="shared" ref="D78" si="36">B78&amp;" "&amp;" "&amp;C78</f>
        <v>ア-168  みずのはごろも</v>
      </c>
      <c r="E78" s="358" t="s">
        <v>386</v>
      </c>
      <c r="F78" s="364" t="s">
        <v>21</v>
      </c>
      <c r="G78" s="356" t="s">
        <v>3</v>
      </c>
      <c r="H78" s="51" t="s">
        <v>4350</v>
      </c>
      <c r="I78" s="354" t="s">
        <v>83</v>
      </c>
      <c r="J78" s="359">
        <v>820</v>
      </c>
      <c r="K78" s="360">
        <v>0</v>
      </c>
      <c r="L78" s="361">
        <v>100</v>
      </c>
      <c r="M78" s="362">
        <v>120</v>
      </c>
      <c r="N78" s="363">
        <v>0</v>
      </c>
      <c r="O78" s="602" t="s">
        <v>4004</v>
      </c>
      <c r="P78" s="365">
        <v>6</v>
      </c>
    </row>
    <row r="79" spans="1:16" ht="16.899999999999999" customHeight="1">
      <c r="A79" s="283" t="s">
        <v>4192</v>
      </c>
      <c r="B79" s="297" t="s">
        <v>4250</v>
      </c>
      <c r="C79" s="279" t="s">
        <v>4228</v>
      </c>
      <c r="D79" s="128" t="str">
        <f>B79&amp;" "&amp;" "&amp;C79</f>
        <v>ア-167  海賊王の首飾り</v>
      </c>
      <c r="E79" s="285" t="s">
        <v>386</v>
      </c>
      <c r="F79" s="288" t="s">
        <v>21</v>
      </c>
      <c r="G79" s="279" t="s">
        <v>104</v>
      </c>
      <c r="H79" s="51" t="s">
        <v>4246</v>
      </c>
      <c r="I79" s="282" t="s">
        <v>83</v>
      </c>
      <c r="J79" s="289">
        <v>840</v>
      </c>
      <c r="K79" s="290">
        <v>0</v>
      </c>
      <c r="L79" s="291">
        <v>0</v>
      </c>
      <c r="M79" s="292">
        <v>210</v>
      </c>
      <c r="N79" s="293">
        <v>0</v>
      </c>
      <c r="O79" s="602" t="s">
        <v>4004</v>
      </c>
      <c r="P79" s="282">
        <v>15</v>
      </c>
    </row>
    <row r="80" spans="1:16" ht="16.899999999999999" customHeight="1">
      <c r="A80" s="299" t="s">
        <v>4192</v>
      </c>
      <c r="B80" s="297" t="s">
        <v>4251</v>
      </c>
      <c r="C80" s="300" t="s">
        <v>4253</v>
      </c>
      <c r="D80" s="128" t="str">
        <f t="shared" ref="D80" si="37">B80&amp;" "&amp;" "&amp;C80</f>
        <v>ア-166  XSメダル[超2弾]</v>
      </c>
      <c r="E80" s="301" t="s">
        <v>386</v>
      </c>
      <c r="F80" s="310" t="s">
        <v>21</v>
      </c>
      <c r="G80" s="300" t="s">
        <v>131</v>
      </c>
      <c r="H80" s="51" t="s">
        <v>4254</v>
      </c>
      <c r="I80" s="298" t="s">
        <v>94</v>
      </c>
      <c r="J80" s="305">
        <v>680</v>
      </c>
      <c r="K80" s="306">
        <v>80</v>
      </c>
      <c r="L80" s="307">
        <v>80</v>
      </c>
      <c r="M80" s="308">
        <v>80</v>
      </c>
      <c r="N80" s="309">
        <v>80</v>
      </c>
      <c r="O80" s="302" t="s">
        <v>4004</v>
      </c>
      <c r="P80" s="303">
        <v>1</v>
      </c>
    </row>
    <row r="81" spans="1:16" ht="16.899999999999999" customHeight="1">
      <c r="A81" s="218" t="s">
        <v>3270</v>
      </c>
      <c r="B81" s="297" t="s">
        <v>4252</v>
      </c>
      <c r="C81" s="219" t="s">
        <v>3929</v>
      </c>
      <c r="D81" s="128" t="str">
        <f t="shared" ref="D81" si="38">B81&amp;" "&amp;" "&amp;C81</f>
        <v>ア-165  クリスマスくつした</v>
      </c>
      <c r="E81" s="220" t="s">
        <v>386</v>
      </c>
      <c r="F81" s="221" t="s">
        <v>21</v>
      </c>
      <c r="G81" s="219" t="s">
        <v>131</v>
      </c>
      <c r="H81" s="51" t="s">
        <v>3931</v>
      </c>
      <c r="I81" s="219" t="s">
        <v>83</v>
      </c>
      <c r="J81" s="222">
        <v>726</v>
      </c>
      <c r="K81" s="223">
        <v>0</v>
      </c>
      <c r="L81" s="224">
        <v>0</v>
      </c>
      <c r="M81" s="225">
        <v>133</v>
      </c>
      <c r="N81" s="226">
        <v>0</v>
      </c>
      <c r="O81" s="219">
        <v>4</v>
      </c>
      <c r="P81" s="219">
        <v>3</v>
      </c>
    </row>
    <row r="82" spans="1:16" ht="16.899999999999999" customHeight="1">
      <c r="A82" s="218" t="s">
        <v>3270</v>
      </c>
      <c r="B82" s="216" t="s">
        <v>3924</v>
      </c>
      <c r="C82" s="217" t="s">
        <v>3928</v>
      </c>
      <c r="D82" s="128" t="str">
        <f>B82&amp;" "&amp;" "&amp;C82</f>
        <v>ア-164  クリスマスリボン</v>
      </c>
      <c r="E82" s="220" t="s">
        <v>386</v>
      </c>
      <c r="F82" s="221" t="s">
        <v>21</v>
      </c>
      <c r="G82" s="219" t="s">
        <v>131</v>
      </c>
      <c r="H82" s="51" t="s">
        <v>3932</v>
      </c>
      <c r="I82" s="219" t="s">
        <v>83</v>
      </c>
      <c r="J82" s="222">
        <v>790</v>
      </c>
      <c r="K82" s="223">
        <v>79</v>
      </c>
      <c r="L82" s="224">
        <v>0</v>
      </c>
      <c r="M82" s="225">
        <v>0</v>
      </c>
      <c r="N82" s="226">
        <v>79</v>
      </c>
      <c r="O82" s="219">
        <v>10</v>
      </c>
      <c r="P82" s="219">
        <v>5</v>
      </c>
    </row>
    <row r="83" spans="1:16" ht="16.899999999999999" customHeight="1">
      <c r="A83" s="218" t="s">
        <v>3270</v>
      </c>
      <c r="B83" s="216" t="s">
        <v>3832</v>
      </c>
      <c r="C83" s="219" t="s">
        <v>3927</v>
      </c>
      <c r="D83" s="128" t="str">
        <f t="shared" ref="D83" si="39">B83&amp;" "&amp;" "&amp;C83</f>
        <v>ア-163  ゴメちゃんベル</v>
      </c>
      <c r="E83" s="220" t="s">
        <v>386</v>
      </c>
      <c r="F83" s="221" t="s">
        <v>21</v>
      </c>
      <c r="G83" s="219" t="s">
        <v>131</v>
      </c>
      <c r="H83" s="37" t="s">
        <v>3933</v>
      </c>
      <c r="I83" s="217" t="s">
        <v>85</v>
      </c>
      <c r="J83" s="222">
        <v>836</v>
      </c>
      <c r="K83" s="223">
        <v>0</v>
      </c>
      <c r="L83" s="224">
        <v>0</v>
      </c>
      <c r="M83" s="225">
        <v>83</v>
      </c>
      <c r="N83" s="226">
        <v>83</v>
      </c>
      <c r="O83" s="219">
        <v>14</v>
      </c>
      <c r="P83" s="219">
        <v>4</v>
      </c>
    </row>
    <row r="84" spans="1:16" ht="16.899999999999999" customHeight="1">
      <c r="A84" s="218" t="s">
        <v>3270</v>
      </c>
      <c r="B84" s="216" t="s">
        <v>3831</v>
      </c>
      <c r="C84" s="217" t="s">
        <v>3926</v>
      </c>
      <c r="D84" s="128" t="str">
        <f>B84&amp;" "&amp;" "&amp;C84</f>
        <v>ア-162  あやかしのふえ</v>
      </c>
      <c r="E84" s="220" t="s">
        <v>386</v>
      </c>
      <c r="F84" s="227" t="s">
        <v>37</v>
      </c>
      <c r="G84" s="219" t="s">
        <v>98</v>
      </c>
      <c r="H84" s="51" t="s">
        <v>3934</v>
      </c>
      <c r="I84" s="219" t="s">
        <v>490</v>
      </c>
      <c r="J84" s="222">
        <v>748</v>
      </c>
      <c r="K84" s="223">
        <v>115</v>
      </c>
      <c r="L84" s="224">
        <v>0</v>
      </c>
      <c r="M84" s="225">
        <v>0</v>
      </c>
      <c r="N84" s="226">
        <v>115</v>
      </c>
      <c r="O84" s="219">
        <v>16</v>
      </c>
      <c r="P84" s="219">
        <v>16</v>
      </c>
    </row>
    <row r="85" spans="1:16" ht="16.899999999999999" customHeight="1">
      <c r="A85" s="218" t="s">
        <v>451</v>
      </c>
      <c r="B85" s="216" t="s">
        <v>3923</v>
      </c>
      <c r="C85" s="217" t="s">
        <v>3925</v>
      </c>
      <c r="D85" s="128" t="str">
        <f>B85&amp;" "&amp;" "&amp;C85</f>
        <v>ア-161  せかいじゅのはな</v>
      </c>
      <c r="E85" s="220" t="s">
        <v>386</v>
      </c>
      <c r="F85" s="11" t="s">
        <v>81</v>
      </c>
      <c r="G85" s="217" t="s">
        <v>81</v>
      </c>
      <c r="H85" s="37" t="s">
        <v>3930</v>
      </c>
      <c r="I85" s="219" t="s">
        <v>490</v>
      </c>
      <c r="J85" s="222">
        <v>1050</v>
      </c>
      <c r="K85" s="223">
        <v>0</v>
      </c>
      <c r="L85" s="224">
        <v>0</v>
      </c>
      <c r="M85" s="225">
        <v>0</v>
      </c>
      <c r="N85" s="226">
        <v>0</v>
      </c>
      <c r="O85" s="523" t="s">
        <v>4004</v>
      </c>
      <c r="P85" s="219">
        <v>18</v>
      </c>
    </row>
    <row r="86" spans="1:16" ht="16.899999999999999" customHeight="1">
      <c r="A86" s="205" t="s">
        <v>3270</v>
      </c>
      <c r="B86" s="202" t="s">
        <v>3829</v>
      </c>
      <c r="C86" s="203" t="s">
        <v>3826</v>
      </c>
      <c r="D86" s="128" t="str">
        <f t="shared" ref="D86" si="40">B86&amp;" "&amp;" "&amp;C86</f>
        <v>ア-160  ワイズ・パーム</v>
      </c>
      <c r="E86" s="207" t="s">
        <v>386</v>
      </c>
      <c r="F86" s="208" t="s">
        <v>21</v>
      </c>
      <c r="G86" s="203" t="s">
        <v>131</v>
      </c>
      <c r="H86" s="51" t="s">
        <v>3913</v>
      </c>
      <c r="I86" s="203" t="s">
        <v>83</v>
      </c>
      <c r="J86" s="209">
        <v>734</v>
      </c>
      <c r="K86" s="210">
        <v>88</v>
      </c>
      <c r="L86" s="211">
        <v>88</v>
      </c>
      <c r="M86" s="212">
        <v>0</v>
      </c>
      <c r="N86" s="213">
        <v>0</v>
      </c>
      <c r="O86" s="203">
        <v>9</v>
      </c>
      <c r="P86" s="219">
        <v>5</v>
      </c>
    </row>
    <row r="87" spans="1:16" ht="16.899999999999999" customHeight="1">
      <c r="A87" s="205" t="s">
        <v>3270</v>
      </c>
      <c r="B87" s="202" t="s">
        <v>3830</v>
      </c>
      <c r="C87" s="204" t="s">
        <v>3825</v>
      </c>
      <c r="D87" s="128" t="str">
        <f>B87&amp;" "&amp;" "&amp;C87</f>
        <v>ア-159  天使のレオタード</v>
      </c>
      <c r="E87" s="207" t="s">
        <v>386</v>
      </c>
      <c r="F87" s="215" t="s">
        <v>99</v>
      </c>
      <c r="G87" s="203" t="s">
        <v>131</v>
      </c>
      <c r="H87" s="51" t="s">
        <v>3914</v>
      </c>
      <c r="I87" s="203" t="s">
        <v>490</v>
      </c>
      <c r="J87" s="209">
        <v>828</v>
      </c>
      <c r="K87" s="210">
        <v>0</v>
      </c>
      <c r="L87" s="211">
        <v>111</v>
      </c>
      <c r="M87" s="212">
        <v>0</v>
      </c>
      <c r="N87" s="213">
        <v>34</v>
      </c>
      <c r="O87" s="203">
        <v>12</v>
      </c>
      <c r="P87" s="203">
        <v>4</v>
      </c>
    </row>
    <row r="88" spans="1:16" ht="16.899999999999999" customHeight="1">
      <c r="A88" s="186" t="s">
        <v>3270</v>
      </c>
      <c r="B88" s="183" t="s">
        <v>3337</v>
      </c>
      <c r="C88" s="185" t="s">
        <v>3336</v>
      </c>
      <c r="D88" s="128" t="str">
        <f t="shared" ref="D88" si="41">B88&amp;" "&amp;" "&amp;C88</f>
        <v>ア-158  XSメダル[超1弾]</v>
      </c>
      <c r="E88" s="187" t="s">
        <v>386</v>
      </c>
      <c r="F88" s="188" t="s">
        <v>21</v>
      </c>
      <c r="G88" s="185" t="s">
        <v>131</v>
      </c>
      <c r="H88" s="51" t="s">
        <v>3338</v>
      </c>
      <c r="I88" s="184" t="s">
        <v>94</v>
      </c>
      <c r="J88" s="195">
        <v>680</v>
      </c>
      <c r="K88" s="196">
        <v>80</v>
      </c>
      <c r="L88" s="197">
        <v>80</v>
      </c>
      <c r="M88" s="198">
        <v>80</v>
      </c>
      <c r="N88" s="199">
        <v>80</v>
      </c>
      <c r="O88" s="235" t="s">
        <v>4004</v>
      </c>
      <c r="P88" s="201">
        <v>1</v>
      </c>
    </row>
    <row r="89" spans="1:16" ht="16.899999999999999" customHeight="1">
      <c r="A89" s="135" t="s">
        <v>3270</v>
      </c>
      <c r="B89" s="131" t="s">
        <v>3281</v>
      </c>
      <c r="C89" s="132" t="s">
        <v>3288</v>
      </c>
      <c r="D89" s="128" t="str">
        <f>B89&amp;" "&amp;" "&amp;C89</f>
        <v>ア-157  大魔導士のマント</v>
      </c>
      <c r="E89" s="169" t="s">
        <v>386</v>
      </c>
      <c r="F89" s="143" t="s">
        <v>21</v>
      </c>
      <c r="G89" s="132" t="s">
        <v>106</v>
      </c>
      <c r="H89" s="51" t="s">
        <v>3289</v>
      </c>
      <c r="I89" s="132" t="s">
        <v>85</v>
      </c>
      <c r="J89" s="195">
        <v>708</v>
      </c>
      <c r="K89" s="196">
        <v>0</v>
      </c>
      <c r="L89" s="197">
        <v>170</v>
      </c>
      <c r="M89" s="198">
        <v>53</v>
      </c>
      <c r="N89" s="199">
        <v>33</v>
      </c>
      <c r="O89" s="133">
        <v>11</v>
      </c>
      <c r="P89" s="133">
        <v>5</v>
      </c>
    </row>
    <row r="90" spans="1:16" ht="16.899999999999999" customHeight="1">
      <c r="A90" s="121" t="s">
        <v>451</v>
      </c>
      <c r="B90" s="119" t="s">
        <v>2990</v>
      </c>
      <c r="C90" s="89" t="s">
        <v>2362</v>
      </c>
      <c r="D90" s="128" t="str">
        <f>B90&amp;" "&amp;" "&amp;C90</f>
        <v>ア-156  ほしふるうでわ</v>
      </c>
      <c r="E90" s="169" t="s">
        <v>386</v>
      </c>
      <c r="F90" s="110" t="s">
        <v>21</v>
      </c>
      <c r="G90" s="108" t="s">
        <v>131</v>
      </c>
      <c r="H90" s="37" t="s">
        <v>3917</v>
      </c>
      <c r="I90" s="89" t="s">
        <v>2613</v>
      </c>
      <c r="J90" s="195">
        <v>720</v>
      </c>
      <c r="K90" s="196">
        <v>0</v>
      </c>
      <c r="L90" s="197">
        <v>0</v>
      </c>
      <c r="M90" s="198">
        <v>310</v>
      </c>
      <c r="N90" s="199">
        <v>0</v>
      </c>
      <c r="O90" s="571" t="s">
        <v>4004</v>
      </c>
      <c r="P90" s="570">
        <v>20</v>
      </c>
    </row>
    <row r="91" spans="1:16" ht="16.899999999999999" customHeight="1">
      <c r="A91" s="121" t="s">
        <v>451</v>
      </c>
      <c r="B91" s="119" t="s">
        <v>2991</v>
      </c>
      <c r="C91" s="89" t="s">
        <v>2363</v>
      </c>
      <c r="D91" s="128" t="str">
        <f t="shared" ref="D91:D154" si="42">B91&amp;" "&amp;" "&amp;C91</f>
        <v>ア-155  ひかりのたま</v>
      </c>
      <c r="E91" s="169" t="s">
        <v>386</v>
      </c>
      <c r="F91" s="230" t="s">
        <v>99</v>
      </c>
      <c r="G91" s="108" t="s">
        <v>131</v>
      </c>
      <c r="H91" s="51" t="s">
        <v>4247</v>
      </c>
      <c r="I91" s="108" t="s">
        <v>83</v>
      </c>
      <c r="J91" s="195">
        <v>974</v>
      </c>
      <c r="K91" s="196">
        <v>0</v>
      </c>
      <c r="L91" s="197">
        <v>0</v>
      </c>
      <c r="M91" s="198">
        <v>0</v>
      </c>
      <c r="N91" s="199">
        <v>0</v>
      </c>
      <c r="O91" s="90">
        <v>14</v>
      </c>
      <c r="P91" s="90">
        <v>11</v>
      </c>
    </row>
    <row r="92" spans="1:16" ht="16.899999999999999" customHeight="1">
      <c r="A92" s="121" t="s">
        <v>451</v>
      </c>
      <c r="B92" s="119" t="s">
        <v>2992</v>
      </c>
      <c r="C92" s="89" t="s">
        <v>2516</v>
      </c>
      <c r="D92" s="128" t="str">
        <f t="shared" si="42"/>
        <v>ア-154  ほのおのリング</v>
      </c>
      <c r="E92" s="169" t="s">
        <v>386</v>
      </c>
      <c r="F92" s="110" t="s">
        <v>21</v>
      </c>
      <c r="G92" s="107" t="s">
        <v>106</v>
      </c>
      <c r="H92" s="51" t="s">
        <v>2627</v>
      </c>
      <c r="I92" s="108" t="s">
        <v>83</v>
      </c>
      <c r="J92" s="195">
        <v>673</v>
      </c>
      <c r="K92" s="196">
        <v>0</v>
      </c>
      <c r="L92" s="197">
        <v>109</v>
      </c>
      <c r="M92" s="198">
        <v>79</v>
      </c>
      <c r="N92" s="199">
        <v>79</v>
      </c>
      <c r="O92" s="90">
        <v>10</v>
      </c>
      <c r="P92" s="90">
        <v>3</v>
      </c>
    </row>
    <row r="93" spans="1:16" ht="16.899999999999999" customHeight="1">
      <c r="A93" s="121" t="s">
        <v>451</v>
      </c>
      <c r="B93" s="119" t="s">
        <v>2993</v>
      </c>
      <c r="C93" s="89" t="s">
        <v>2364</v>
      </c>
      <c r="D93" s="128" t="str">
        <f t="shared" si="42"/>
        <v>ア-153  超越大魔王のローブ</v>
      </c>
      <c r="E93" s="169" t="s">
        <v>386</v>
      </c>
      <c r="F93" s="7" t="s">
        <v>37</v>
      </c>
      <c r="G93" s="107" t="s">
        <v>101</v>
      </c>
      <c r="H93" s="51" t="s">
        <v>2628</v>
      </c>
      <c r="I93" s="108" t="s">
        <v>490</v>
      </c>
      <c r="J93" s="195">
        <v>790</v>
      </c>
      <c r="K93" s="196">
        <v>0</v>
      </c>
      <c r="L93" s="197">
        <v>250</v>
      </c>
      <c r="M93" s="198">
        <v>0</v>
      </c>
      <c r="N93" s="199">
        <v>0</v>
      </c>
      <c r="O93" s="563" t="s">
        <v>4004</v>
      </c>
      <c r="P93" s="562">
        <v>20</v>
      </c>
    </row>
    <row r="94" spans="1:16" ht="16.899999999999999" customHeight="1">
      <c r="A94" s="121" t="s">
        <v>451</v>
      </c>
      <c r="B94" s="119" t="s">
        <v>2994</v>
      </c>
      <c r="C94" s="89" t="s">
        <v>2365</v>
      </c>
      <c r="D94" s="128" t="str">
        <f t="shared" si="42"/>
        <v>ア-152  超越大魔王のマント</v>
      </c>
      <c r="E94" s="169" t="s">
        <v>386</v>
      </c>
      <c r="F94" s="7" t="s">
        <v>37</v>
      </c>
      <c r="G94" s="108" t="s">
        <v>98</v>
      </c>
      <c r="H94" s="51" t="s">
        <v>2683</v>
      </c>
      <c r="I94" s="108" t="s">
        <v>490</v>
      </c>
      <c r="J94" s="195">
        <v>881</v>
      </c>
      <c r="K94" s="196">
        <v>0</v>
      </c>
      <c r="L94" s="197">
        <v>88</v>
      </c>
      <c r="M94" s="198">
        <v>88</v>
      </c>
      <c r="N94" s="199">
        <v>0</v>
      </c>
      <c r="O94" s="90">
        <v>19</v>
      </c>
      <c r="P94" s="90">
        <v>16</v>
      </c>
    </row>
    <row r="95" spans="1:16" ht="16.899999999999999" customHeight="1">
      <c r="A95" s="488" t="s">
        <v>451</v>
      </c>
      <c r="B95" s="119" t="s">
        <v>2995</v>
      </c>
      <c r="C95" s="89" t="s">
        <v>2366</v>
      </c>
      <c r="D95" s="128" t="str">
        <f t="shared" si="42"/>
        <v>ア-151  勇者の腕輪</v>
      </c>
      <c r="E95" s="169" t="s">
        <v>386</v>
      </c>
      <c r="F95" s="110" t="s">
        <v>21</v>
      </c>
      <c r="G95" s="108" t="s">
        <v>131</v>
      </c>
      <c r="H95" s="51" t="s">
        <v>2629</v>
      </c>
      <c r="I95" s="108" t="s">
        <v>83</v>
      </c>
      <c r="J95" s="195">
        <v>555</v>
      </c>
      <c r="K95" s="196">
        <v>104</v>
      </c>
      <c r="L95" s="197">
        <v>104</v>
      </c>
      <c r="M95" s="198">
        <v>51</v>
      </c>
      <c r="N95" s="199">
        <v>51</v>
      </c>
      <c r="O95" s="90">
        <v>5</v>
      </c>
      <c r="P95" s="90">
        <v>1</v>
      </c>
    </row>
    <row r="96" spans="1:16" ht="16.899999999999999" customHeight="1">
      <c r="A96" s="488" t="s">
        <v>451</v>
      </c>
      <c r="B96" s="119" t="s">
        <v>2996</v>
      </c>
      <c r="C96" s="90" t="s">
        <v>2373</v>
      </c>
      <c r="D96" s="128" t="str">
        <f t="shared" si="42"/>
        <v>ア-150  XSメダル[真5弾]</v>
      </c>
      <c r="E96" s="169" t="s">
        <v>386</v>
      </c>
      <c r="F96" s="110" t="s">
        <v>21</v>
      </c>
      <c r="G96" s="108" t="s">
        <v>131</v>
      </c>
      <c r="H96" s="51" t="s">
        <v>2630</v>
      </c>
      <c r="I96" s="102" t="s">
        <v>2518</v>
      </c>
      <c r="J96" s="195">
        <v>670</v>
      </c>
      <c r="K96" s="196">
        <v>80</v>
      </c>
      <c r="L96" s="197">
        <v>80</v>
      </c>
      <c r="M96" s="198">
        <v>80</v>
      </c>
      <c r="N96" s="199">
        <v>80</v>
      </c>
      <c r="O96" s="235" t="s">
        <v>4004</v>
      </c>
      <c r="P96" s="201">
        <v>1</v>
      </c>
    </row>
    <row r="97" spans="1:16" ht="16.899999999999999" customHeight="1">
      <c r="A97" s="121" t="s">
        <v>455</v>
      </c>
      <c r="B97" s="119" t="s">
        <v>2997</v>
      </c>
      <c r="C97" s="90" t="s">
        <v>2367</v>
      </c>
      <c r="D97" s="128" t="str">
        <f t="shared" si="42"/>
        <v>ア-149  メタルキングヘルム</v>
      </c>
      <c r="E97" s="169" t="s">
        <v>386</v>
      </c>
      <c r="F97" s="110" t="s">
        <v>21</v>
      </c>
      <c r="G97" s="108" t="s">
        <v>131</v>
      </c>
      <c r="H97" s="51" t="s">
        <v>3861</v>
      </c>
      <c r="I97" s="108" t="s">
        <v>83</v>
      </c>
      <c r="J97" s="195">
        <v>664</v>
      </c>
      <c r="K97" s="196">
        <v>0</v>
      </c>
      <c r="L97" s="197">
        <v>0</v>
      </c>
      <c r="M97" s="198">
        <v>196</v>
      </c>
      <c r="N97" s="199">
        <v>92</v>
      </c>
      <c r="O97" s="90">
        <v>13</v>
      </c>
      <c r="P97" s="90">
        <v>4</v>
      </c>
    </row>
    <row r="98" spans="1:16" ht="16.899999999999999" customHeight="1">
      <c r="A98" s="121" t="s">
        <v>455</v>
      </c>
      <c r="B98" s="119" t="s">
        <v>2998</v>
      </c>
      <c r="C98" s="90" t="s">
        <v>2368</v>
      </c>
      <c r="D98" s="128" t="str">
        <f t="shared" si="42"/>
        <v>ア-148  大地の竜玉</v>
      </c>
      <c r="E98" s="169" t="s">
        <v>386</v>
      </c>
      <c r="F98" s="110" t="s">
        <v>21</v>
      </c>
      <c r="G98" s="108" t="s">
        <v>131</v>
      </c>
      <c r="H98" s="51" t="s">
        <v>2631</v>
      </c>
      <c r="I98" s="108" t="s">
        <v>83</v>
      </c>
      <c r="J98" s="195">
        <v>890</v>
      </c>
      <c r="K98" s="196">
        <v>0</v>
      </c>
      <c r="L98" s="197">
        <v>0</v>
      </c>
      <c r="M98" s="198">
        <v>0</v>
      </c>
      <c r="N98" s="199">
        <v>0</v>
      </c>
      <c r="O98" s="90">
        <v>8</v>
      </c>
      <c r="P98" s="90">
        <v>8</v>
      </c>
    </row>
    <row r="99" spans="1:16" ht="16.899999999999999" customHeight="1">
      <c r="A99" s="121" t="s">
        <v>455</v>
      </c>
      <c r="B99" s="119" t="s">
        <v>2999</v>
      </c>
      <c r="C99" s="89" t="s">
        <v>2369</v>
      </c>
      <c r="D99" s="128" t="str">
        <f t="shared" si="42"/>
        <v>ア-147  勇者アンルシアのマント</v>
      </c>
      <c r="E99" s="169" t="s">
        <v>386</v>
      </c>
      <c r="F99" s="110" t="s">
        <v>21</v>
      </c>
      <c r="G99" s="108" t="s">
        <v>131</v>
      </c>
      <c r="H99" s="51" t="s">
        <v>3862</v>
      </c>
      <c r="I99" s="108" t="s">
        <v>83</v>
      </c>
      <c r="J99" s="195">
        <v>890</v>
      </c>
      <c r="K99" s="196">
        <v>0</v>
      </c>
      <c r="L99" s="197">
        <v>95</v>
      </c>
      <c r="M99" s="198">
        <v>0</v>
      </c>
      <c r="N99" s="199">
        <v>0</v>
      </c>
      <c r="O99" s="90">
        <v>16</v>
      </c>
      <c r="P99" s="90">
        <v>14</v>
      </c>
    </row>
    <row r="100" spans="1:16" ht="16.899999999999999" customHeight="1">
      <c r="A100" s="121" t="s">
        <v>455</v>
      </c>
      <c r="B100" s="119" t="s">
        <v>3000</v>
      </c>
      <c r="C100" s="89" t="s">
        <v>2370</v>
      </c>
      <c r="D100" s="128" t="str">
        <f t="shared" si="42"/>
        <v>ア-146  怒りの仮面</v>
      </c>
      <c r="E100" s="169" t="s">
        <v>386</v>
      </c>
      <c r="F100" s="8" t="s">
        <v>99</v>
      </c>
      <c r="G100" s="107" t="s">
        <v>131</v>
      </c>
      <c r="H100" s="51" t="s">
        <v>2684</v>
      </c>
      <c r="I100" s="89" t="s">
        <v>496</v>
      </c>
      <c r="J100" s="195">
        <v>674</v>
      </c>
      <c r="K100" s="196">
        <v>77</v>
      </c>
      <c r="L100" s="197">
        <v>77</v>
      </c>
      <c r="M100" s="198">
        <v>77</v>
      </c>
      <c r="N100" s="199">
        <v>0</v>
      </c>
      <c r="O100" s="90">
        <v>8</v>
      </c>
      <c r="P100" s="90">
        <v>8</v>
      </c>
    </row>
    <row r="101" spans="1:16" ht="16.899999999999999" customHeight="1">
      <c r="A101" s="121" t="s">
        <v>455</v>
      </c>
      <c r="B101" s="119" t="s">
        <v>3001</v>
      </c>
      <c r="C101" s="89" t="s">
        <v>2371</v>
      </c>
      <c r="D101" s="128" t="str">
        <f t="shared" si="42"/>
        <v>ア-145  ゴールドフェザー</v>
      </c>
      <c r="E101" s="169" t="s">
        <v>386</v>
      </c>
      <c r="F101" s="110" t="s">
        <v>21</v>
      </c>
      <c r="G101" s="107" t="s">
        <v>106</v>
      </c>
      <c r="H101" s="51" t="s">
        <v>2632</v>
      </c>
      <c r="I101" s="108" t="s">
        <v>83</v>
      </c>
      <c r="J101" s="195">
        <v>811</v>
      </c>
      <c r="K101" s="196">
        <v>0</v>
      </c>
      <c r="L101" s="197">
        <v>158</v>
      </c>
      <c r="M101" s="198">
        <v>48</v>
      </c>
      <c r="N101" s="199">
        <v>0</v>
      </c>
      <c r="O101" s="90">
        <v>19</v>
      </c>
      <c r="P101" s="90">
        <v>10</v>
      </c>
    </row>
    <row r="102" spans="1:16" ht="16.899999999999999" customHeight="1">
      <c r="A102" s="121" t="s">
        <v>455</v>
      </c>
      <c r="B102" s="119" t="s">
        <v>3002</v>
      </c>
      <c r="C102" s="90" t="s">
        <v>2372</v>
      </c>
      <c r="D102" s="128" t="str">
        <f t="shared" si="42"/>
        <v>ア-144  XSメダル[真4弾]</v>
      </c>
      <c r="E102" s="169" t="s">
        <v>386</v>
      </c>
      <c r="F102" s="110" t="s">
        <v>21</v>
      </c>
      <c r="G102" s="108" t="s">
        <v>131</v>
      </c>
      <c r="H102" s="51" t="s">
        <v>2633</v>
      </c>
      <c r="I102" s="102" t="s">
        <v>2518</v>
      </c>
      <c r="J102" s="195">
        <v>660</v>
      </c>
      <c r="K102" s="196">
        <v>80</v>
      </c>
      <c r="L102" s="197">
        <v>80</v>
      </c>
      <c r="M102" s="198">
        <v>80</v>
      </c>
      <c r="N102" s="199">
        <v>80</v>
      </c>
      <c r="O102" s="235" t="s">
        <v>4004</v>
      </c>
      <c r="P102" s="201">
        <v>1</v>
      </c>
    </row>
    <row r="103" spans="1:16" ht="16.899999999999999" customHeight="1">
      <c r="A103" s="121" t="s">
        <v>455</v>
      </c>
      <c r="B103" s="119" t="s">
        <v>3003</v>
      </c>
      <c r="C103" s="90" t="s">
        <v>2374</v>
      </c>
      <c r="D103" s="128" t="str">
        <f t="shared" si="42"/>
        <v>ア-143  時空のネックレス</v>
      </c>
      <c r="E103" s="169" t="s">
        <v>386</v>
      </c>
      <c r="F103" s="8" t="s">
        <v>99</v>
      </c>
      <c r="G103" s="107" t="s">
        <v>131</v>
      </c>
      <c r="H103" s="51" t="s">
        <v>2685</v>
      </c>
      <c r="I103" s="108" t="s">
        <v>83</v>
      </c>
      <c r="J103" s="195">
        <v>613</v>
      </c>
      <c r="K103" s="196">
        <v>98</v>
      </c>
      <c r="L103" s="197">
        <v>98</v>
      </c>
      <c r="M103" s="198">
        <v>98</v>
      </c>
      <c r="N103" s="199">
        <v>98</v>
      </c>
      <c r="O103" s="90">
        <v>19</v>
      </c>
      <c r="P103" s="90">
        <v>13</v>
      </c>
    </row>
    <row r="104" spans="1:16" ht="16.899999999999999" customHeight="1">
      <c r="A104" s="121" t="s">
        <v>455</v>
      </c>
      <c r="B104" s="119" t="s">
        <v>3004</v>
      </c>
      <c r="C104" s="90" t="s">
        <v>2375</v>
      </c>
      <c r="D104" s="128" t="str">
        <f t="shared" si="42"/>
        <v>ア-142  大魔王の腕輪</v>
      </c>
      <c r="E104" s="169" t="s">
        <v>386</v>
      </c>
      <c r="F104" s="7" t="s">
        <v>37</v>
      </c>
      <c r="G104" s="107" t="s">
        <v>454</v>
      </c>
      <c r="H104" s="51" t="s">
        <v>3863</v>
      </c>
      <c r="I104" s="108" t="s">
        <v>490</v>
      </c>
      <c r="J104" s="195">
        <v>718</v>
      </c>
      <c r="K104" s="196">
        <v>0</v>
      </c>
      <c r="L104" s="197">
        <v>126</v>
      </c>
      <c r="M104" s="198">
        <v>0</v>
      </c>
      <c r="N104" s="199">
        <v>52</v>
      </c>
      <c r="O104" s="90">
        <v>7</v>
      </c>
      <c r="P104" s="90">
        <v>1</v>
      </c>
    </row>
    <row r="105" spans="1:16" ht="16.899999999999999" customHeight="1">
      <c r="A105" s="121" t="s">
        <v>455</v>
      </c>
      <c r="B105" s="119" t="s">
        <v>3005</v>
      </c>
      <c r="C105" s="90" t="s">
        <v>2376</v>
      </c>
      <c r="D105" s="128" t="str">
        <f t="shared" si="42"/>
        <v>ア-141  シルバーフェザー</v>
      </c>
      <c r="E105" s="169" t="s">
        <v>386</v>
      </c>
      <c r="F105" s="7" t="s">
        <v>37</v>
      </c>
      <c r="G105" s="108" t="s">
        <v>98</v>
      </c>
      <c r="H105" s="51" t="s">
        <v>2634</v>
      </c>
      <c r="I105" s="108" t="s">
        <v>490</v>
      </c>
      <c r="J105" s="195">
        <v>870</v>
      </c>
      <c r="K105" s="196">
        <v>0</v>
      </c>
      <c r="L105" s="197">
        <v>120</v>
      </c>
      <c r="M105" s="198">
        <v>40</v>
      </c>
      <c r="N105" s="199">
        <v>0</v>
      </c>
      <c r="O105" s="235" t="s">
        <v>4004</v>
      </c>
      <c r="P105" s="90">
        <v>12</v>
      </c>
    </row>
    <row r="106" spans="1:16" ht="16.899999999999999" customHeight="1">
      <c r="A106" s="121" t="s">
        <v>455</v>
      </c>
      <c r="B106" s="119" t="s">
        <v>3006</v>
      </c>
      <c r="C106" s="89" t="s">
        <v>2377</v>
      </c>
      <c r="D106" s="128" t="str">
        <f t="shared" si="42"/>
        <v>ア-140  竜の騎士のグローブ</v>
      </c>
      <c r="E106" s="169" t="s">
        <v>386</v>
      </c>
      <c r="F106" s="110" t="s">
        <v>21</v>
      </c>
      <c r="G106" s="107" t="s">
        <v>105</v>
      </c>
      <c r="H106" s="51" t="s">
        <v>2635</v>
      </c>
      <c r="I106" s="108" t="s">
        <v>490</v>
      </c>
      <c r="J106" s="195">
        <v>790</v>
      </c>
      <c r="K106" s="196">
        <v>0</v>
      </c>
      <c r="L106" s="197">
        <v>0</v>
      </c>
      <c r="M106" s="198">
        <v>150</v>
      </c>
      <c r="N106" s="199">
        <v>100</v>
      </c>
      <c r="O106" s="235" t="s">
        <v>4004</v>
      </c>
      <c r="P106" s="90">
        <v>15</v>
      </c>
    </row>
    <row r="107" spans="1:16" ht="16.899999999999999" customHeight="1">
      <c r="A107" s="121" t="s">
        <v>1254</v>
      </c>
      <c r="B107" s="119" t="s">
        <v>3007</v>
      </c>
      <c r="C107" s="89" t="s">
        <v>2378</v>
      </c>
      <c r="D107" s="128" t="str">
        <f t="shared" si="42"/>
        <v>ア-139  死神のトランプ</v>
      </c>
      <c r="E107" s="169" t="s">
        <v>386</v>
      </c>
      <c r="F107" s="7" t="s">
        <v>37</v>
      </c>
      <c r="G107" s="107" t="s">
        <v>20</v>
      </c>
      <c r="H107" s="51" t="s">
        <v>2611</v>
      </c>
      <c r="I107" s="108" t="s">
        <v>83</v>
      </c>
      <c r="J107" s="195">
        <v>676</v>
      </c>
      <c r="K107" s="196">
        <v>51</v>
      </c>
      <c r="L107" s="197">
        <v>51</v>
      </c>
      <c r="M107" s="198">
        <v>51</v>
      </c>
      <c r="N107" s="199">
        <v>0</v>
      </c>
      <c r="O107" s="90">
        <v>3</v>
      </c>
      <c r="P107" s="90">
        <v>3</v>
      </c>
    </row>
    <row r="108" spans="1:16" ht="16.899999999999999" customHeight="1">
      <c r="A108" s="121" t="s">
        <v>1254</v>
      </c>
      <c r="B108" s="119" t="s">
        <v>3008</v>
      </c>
      <c r="C108" s="89" t="s">
        <v>2379</v>
      </c>
      <c r="D108" s="128" t="str">
        <f t="shared" si="42"/>
        <v>ア-138  笑いの仮面</v>
      </c>
      <c r="E108" s="169" t="s">
        <v>386</v>
      </c>
      <c r="F108" s="8" t="s">
        <v>99</v>
      </c>
      <c r="G108" s="107" t="s">
        <v>131</v>
      </c>
      <c r="H108" s="39" t="s">
        <v>3864</v>
      </c>
      <c r="I108" s="90" t="s">
        <v>2610</v>
      </c>
      <c r="J108" s="195">
        <v>830</v>
      </c>
      <c r="K108" s="196">
        <v>60</v>
      </c>
      <c r="L108" s="197">
        <v>60</v>
      </c>
      <c r="M108" s="198">
        <v>60</v>
      </c>
      <c r="N108" s="199">
        <v>0</v>
      </c>
      <c r="O108" s="602" t="s">
        <v>4004</v>
      </c>
      <c r="P108" s="90">
        <v>18</v>
      </c>
    </row>
    <row r="109" spans="1:16" ht="16.899999999999999" customHeight="1">
      <c r="A109" s="121" t="s">
        <v>1254</v>
      </c>
      <c r="B109" s="119" t="s">
        <v>3009</v>
      </c>
      <c r="C109" s="89" t="s">
        <v>2380</v>
      </c>
      <c r="D109" s="128" t="str">
        <f t="shared" si="42"/>
        <v>ア-137  竜の血</v>
      </c>
      <c r="E109" s="169" t="s">
        <v>386</v>
      </c>
      <c r="F109" s="11" t="s">
        <v>81</v>
      </c>
      <c r="G109" s="107" t="s">
        <v>81</v>
      </c>
      <c r="H109" s="782" t="s">
        <v>2617</v>
      </c>
      <c r="I109" s="108" t="s">
        <v>490</v>
      </c>
      <c r="J109" s="195">
        <v>696</v>
      </c>
      <c r="K109" s="196">
        <v>87</v>
      </c>
      <c r="L109" s="197">
        <v>87</v>
      </c>
      <c r="M109" s="198">
        <v>0</v>
      </c>
      <c r="N109" s="199">
        <v>0</v>
      </c>
      <c r="O109" s="90">
        <v>8</v>
      </c>
      <c r="P109" s="90">
        <v>5</v>
      </c>
    </row>
    <row r="110" spans="1:16" ht="16.899999999999999" customHeight="1">
      <c r="A110" s="121" t="s">
        <v>1254</v>
      </c>
      <c r="B110" s="119" t="s">
        <v>3010</v>
      </c>
      <c r="C110" s="89" t="s">
        <v>2381</v>
      </c>
      <c r="D110" s="128" t="str">
        <f t="shared" si="42"/>
        <v>ア-136  黄金のティアラ</v>
      </c>
      <c r="E110" s="169" t="s">
        <v>386</v>
      </c>
      <c r="F110" s="110" t="s">
        <v>21</v>
      </c>
      <c r="G110" s="107" t="s">
        <v>270</v>
      </c>
      <c r="H110" s="782" t="s">
        <v>2636</v>
      </c>
      <c r="I110" s="108" t="s">
        <v>83</v>
      </c>
      <c r="J110" s="195">
        <v>674</v>
      </c>
      <c r="K110" s="196">
        <v>0</v>
      </c>
      <c r="L110" s="197">
        <v>136</v>
      </c>
      <c r="M110" s="198">
        <v>136</v>
      </c>
      <c r="N110" s="199">
        <v>0</v>
      </c>
      <c r="O110" s="90">
        <v>13</v>
      </c>
      <c r="P110" s="90">
        <v>4</v>
      </c>
    </row>
    <row r="111" spans="1:16" ht="16.899999999999999" customHeight="1">
      <c r="A111" s="121" t="s">
        <v>1254</v>
      </c>
      <c r="B111" s="119" t="s">
        <v>3011</v>
      </c>
      <c r="C111" s="90" t="s">
        <v>2382</v>
      </c>
      <c r="D111" s="128" t="str">
        <f t="shared" si="42"/>
        <v>ア-135  XSメダル[真3弾]</v>
      </c>
      <c r="E111" s="169" t="s">
        <v>386</v>
      </c>
      <c r="F111" s="110" t="s">
        <v>21</v>
      </c>
      <c r="G111" s="108" t="s">
        <v>131</v>
      </c>
      <c r="H111" s="782" t="s">
        <v>2637</v>
      </c>
      <c r="I111" s="102" t="s">
        <v>2518</v>
      </c>
      <c r="J111" s="195">
        <v>650</v>
      </c>
      <c r="K111" s="196">
        <v>80</v>
      </c>
      <c r="L111" s="197">
        <v>80</v>
      </c>
      <c r="M111" s="198">
        <v>80</v>
      </c>
      <c r="N111" s="199">
        <v>80</v>
      </c>
      <c r="O111" s="235" t="s">
        <v>4004</v>
      </c>
      <c r="P111" s="201">
        <v>1</v>
      </c>
    </row>
    <row r="112" spans="1:16" ht="16.899999999999999" customHeight="1">
      <c r="A112" s="121" t="s">
        <v>1254</v>
      </c>
      <c r="B112" s="119" t="s">
        <v>3012</v>
      </c>
      <c r="C112" s="90" t="s">
        <v>2383</v>
      </c>
      <c r="D112" s="128" t="str">
        <f t="shared" si="42"/>
        <v>ア-134  オリハルコンの腕輪</v>
      </c>
      <c r="E112" s="169" t="s">
        <v>386</v>
      </c>
      <c r="F112" s="110" t="s">
        <v>21</v>
      </c>
      <c r="G112" s="107" t="s">
        <v>3</v>
      </c>
      <c r="H112" s="51" t="s">
        <v>3865</v>
      </c>
      <c r="I112" s="108" t="s">
        <v>83</v>
      </c>
      <c r="J112" s="195">
        <v>920</v>
      </c>
      <c r="K112" s="196">
        <v>0</v>
      </c>
      <c r="L112" s="197">
        <v>0</v>
      </c>
      <c r="M112" s="198">
        <v>0</v>
      </c>
      <c r="N112" s="199">
        <v>100</v>
      </c>
      <c r="O112" s="523" t="s">
        <v>4004</v>
      </c>
      <c r="P112" s="90">
        <v>3</v>
      </c>
    </row>
    <row r="113" spans="1:16" ht="16.899999999999999" customHeight="1">
      <c r="A113" s="121" t="s">
        <v>1254</v>
      </c>
      <c r="B113" s="119" t="s">
        <v>3013</v>
      </c>
      <c r="C113" s="90" t="s">
        <v>2384</v>
      </c>
      <c r="D113" s="128" t="str">
        <f t="shared" si="42"/>
        <v>ア-133  ふしぎな石板</v>
      </c>
      <c r="E113" s="169" t="s">
        <v>386</v>
      </c>
      <c r="F113" s="7" t="s">
        <v>37</v>
      </c>
      <c r="G113" s="108" t="s">
        <v>98</v>
      </c>
      <c r="H113" s="37" t="s">
        <v>3866</v>
      </c>
      <c r="I113" s="108" t="s">
        <v>490</v>
      </c>
      <c r="J113" s="195">
        <v>850</v>
      </c>
      <c r="K113" s="196">
        <v>40</v>
      </c>
      <c r="L113" s="197">
        <v>40</v>
      </c>
      <c r="M113" s="198">
        <v>40</v>
      </c>
      <c r="N113" s="199">
        <v>40</v>
      </c>
      <c r="O113" s="235" t="s">
        <v>4004</v>
      </c>
      <c r="P113" s="90">
        <v>13</v>
      </c>
    </row>
    <row r="114" spans="1:16" ht="16.899999999999999" customHeight="1">
      <c r="A114" s="121" t="s">
        <v>1254</v>
      </c>
      <c r="B114" s="119" t="s">
        <v>3014</v>
      </c>
      <c r="C114" s="89" t="s">
        <v>2385</v>
      </c>
      <c r="D114" s="128" t="str">
        <f t="shared" si="42"/>
        <v>ア-132  ちしきのぼうし</v>
      </c>
      <c r="E114" s="169" t="s">
        <v>386</v>
      </c>
      <c r="F114" s="110" t="s">
        <v>21</v>
      </c>
      <c r="G114" s="108" t="s">
        <v>131</v>
      </c>
      <c r="H114" s="782" t="s">
        <v>3867</v>
      </c>
      <c r="I114" s="108" t="s">
        <v>83</v>
      </c>
      <c r="J114" s="195">
        <v>850</v>
      </c>
      <c r="K114" s="196">
        <v>0</v>
      </c>
      <c r="L114" s="197">
        <v>160</v>
      </c>
      <c r="M114" s="198">
        <v>0</v>
      </c>
      <c r="N114" s="199">
        <v>0</v>
      </c>
      <c r="O114" s="235" t="s">
        <v>4004</v>
      </c>
      <c r="P114" s="567">
        <v>20</v>
      </c>
    </row>
    <row r="115" spans="1:16" ht="16.899999999999999" customHeight="1">
      <c r="A115" s="121" t="s">
        <v>1254</v>
      </c>
      <c r="B115" s="119" t="s">
        <v>3015</v>
      </c>
      <c r="C115" s="89" t="s">
        <v>2386</v>
      </c>
      <c r="D115" s="128" t="str">
        <f t="shared" si="42"/>
        <v>ア-131  オリハルコンの駒(キング)</v>
      </c>
      <c r="E115" s="169" t="s">
        <v>386</v>
      </c>
      <c r="F115" s="110" t="s">
        <v>21</v>
      </c>
      <c r="G115" s="108" t="s">
        <v>131</v>
      </c>
      <c r="H115" s="782" t="s">
        <v>2638</v>
      </c>
      <c r="I115" s="108" t="s">
        <v>83</v>
      </c>
      <c r="J115" s="195">
        <v>642</v>
      </c>
      <c r="K115" s="196">
        <v>0</v>
      </c>
      <c r="L115" s="197">
        <v>148</v>
      </c>
      <c r="M115" s="198">
        <v>0</v>
      </c>
      <c r="N115" s="199">
        <v>148</v>
      </c>
      <c r="O115" s="90">
        <v>14</v>
      </c>
      <c r="P115" s="90">
        <v>7</v>
      </c>
    </row>
    <row r="116" spans="1:16" ht="16.899999999999999" customHeight="1">
      <c r="A116" s="121" t="s">
        <v>1253</v>
      </c>
      <c r="B116" s="119" t="s">
        <v>3016</v>
      </c>
      <c r="C116" s="89" t="s">
        <v>2387</v>
      </c>
      <c r="D116" s="128" t="str">
        <f t="shared" si="42"/>
        <v>ア-130  おうじゃのブーツ</v>
      </c>
      <c r="E116" s="169" t="s">
        <v>386</v>
      </c>
      <c r="F116" s="7" t="s">
        <v>37</v>
      </c>
      <c r="G116" s="108" t="s">
        <v>506</v>
      </c>
      <c r="H116" s="782" t="s">
        <v>2639</v>
      </c>
      <c r="I116" s="108" t="s">
        <v>83</v>
      </c>
      <c r="J116" s="195">
        <v>830</v>
      </c>
      <c r="K116" s="196">
        <v>0</v>
      </c>
      <c r="L116" s="197">
        <v>0</v>
      </c>
      <c r="M116" s="198">
        <v>80</v>
      </c>
      <c r="N116" s="199">
        <v>80</v>
      </c>
      <c r="O116" s="523" t="s">
        <v>4004</v>
      </c>
      <c r="P116" s="90">
        <v>2</v>
      </c>
    </row>
    <row r="117" spans="1:16" ht="16.899999999999999" customHeight="1">
      <c r="A117" s="121" t="s">
        <v>1253</v>
      </c>
      <c r="B117" s="119" t="s">
        <v>3017</v>
      </c>
      <c r="C117" s="89" t="s">
        <v>2388</v>
      </c>
      <c r="D117" s="128" t="str">
        <f t="shared" si="42"/>
        <v>ア-129  しゅくふくのかぶと</v>
      </c>
      <c r="E117" s="169" t="s">
        <v>386</v>
      </c>
      <c r="F117" s="110" t="s">
        <v>21</v>
      </c>
      <c r="G117" s="107" t="s">
        <v>3</v>
      </c>
      <c r="H117" s="782" t="s">
        <v>3868</v>
      </c>
      <c r="I117" s="108" t="s">
        <v>83</v>
      </c>
      <c r="J117" s="195">
        <v>795</v>
      </c>
      <c r="K117" s="196">
        <v>0</v>
      </c>
      <c r="L117" s="197">
        <v>0</v>
      </c>
      <c r="M117" s="198">
        <v>0</v>
      </c>
      <c r="N117" s="199">
        <v>152</v>
      </c>
      <c r="O117" s="90">
        <v>15</v>
      </c>
      <c r="P117" s="90">
        <v>5</v>
      </c>
    </row>
    <row r="118" spans="1:16" ht="16.899999999999999" customHeight="1">
      <c r="A118" s="121" t="s">
        <v>1253</v>
      </c>
      <c r="B118" s="119" t="s">
        <v>3018</v>
      </c>
      <c r="C118" s="90" t="s">
        <v>2389</v>
      </c>
      <c r="D118" s="128" t="str">
        <f t="shared" si="42"/>
        <v>ア-128  ミエールの眼鏡</v>
      </c>
      <c r="E118" s="169" t="s">
        <v>386</v>
      </c>
      <c r="F118" s="110" t="s">
        <v>21</v>
      </c>
      <c r="G118" s="107" t="s">
        <v>3</v>
      </c>
      <c r="H118" s="782" t="s">
        <v>3869</v>
      </c>
      <c r="I118" s="89" t="s">
        <v>2610</v>
      </c>
      <c r="J118" s="195">
        <v>830</v>
      </c>
      <c r="K118" s="196">
        <v>0</v>
      </c>
      <c r="L118" s="197">
        <v>160</v>
      </c>
      <c r="M118" s="198">
        <v>0</v>
      </c>
      <c r="N118" s="199">
        <v>0</v>
      </c>
      <c r="O118" s="523" t="s">
        <v>4004</v>
      </c>
      <c r="P118" s="90">
        <v>13</v>
      </c>
    </row>
    <row r="119" spans="1:16" ht="16.899999999999999" customHeight="1">
      <c r="A119" s="121" t="s">
        <v>1253</v>
      </c>
      <c r="B119" s="119" t="s">
        <v>3019</v>
      </c>
      <c r="C119" s="90" t="s">
        <v>2390</v>
      </c>
      <c r="D119" s="128" t="str">
        <f t="shared" si="42"/>
        <v>ア-127  女神の果実</v>
      </c>
      <c r="E119" s="169" t="s">
        <v>386</v>
      </c>
      <c r="F119" s="7" t="s">
        <v>37</v>
      </c>
      <c r="G119" s="108" t="s">
        <v>98</v>
      </c>
      <c r="H119" s="782" t="s">
        <v>3870</v>
      </c>
      <c r="I119" s="108" t="s">
        <v>490</v>
      </c>
      <c r="J119" s="195">
        <v>794</v>
      </c>
      <c r="K119" s="196">
        <v>0</v>
      </c>
      <c r="L119" s="197">
        <v>0</v>
      </c>
      <c r="M119" s="198">
        <v>55</v>
      </c>
      <c r="N119" s="199">
        <v>55</v>
      </c>
      <c r="O119" s="90">
        <v>11</v>
      </c>
      <c r="P119" s="90">
        <v>9</v>
      </c>
    </row>
    <row r="120" spans="1:16" ht="16.899999999999999" customHeight="1">
      <c r="A120" s="121" t="s">
        <v>1253</v>
      </c>
      <c r="B120" s="119" t="s">
        <v>3020</v>
      </c>
      <c r="C120" s="90" t="s">
        <v>2391</v>
      </c>
      <c r="D120" s="128" t="str">
        <f t="shared" si="42"/>
        <v>ア-126  アバンの冠</v>
      </c>
      <c r="E120" s="169" t="s">
        <v>386</v>
      </c>
      <c r="F120" s="7" t="s">
        <v>37</v>
      </c>
      <c r="G120" s="108" t="s">
        <v>98</v>
      </c>
      <c r="H120" s="782" t="s">
        <v>3871</v>
      </c>
      <c r="I120" s="89" t="s">
        <v>2609</v>
      </c>
      <c r="J120" s="195">
        <v>691</v>
      </c>
      <c r="K120" s="196">
        <v>54</v>
      </c>
      <c r="L120" s="197">
        <v>54</v>
      </c>
      <c r="M120" s="198">
        <v>54</v>
      </c>
      <c r="N120" s="199">
        <v>54</v>
      </c>
      <c r="O120" s="90">
        <v>10</v>
      </c>
      <c r="P120" s="90">
        <v>6</v>
      </c>
    </row>
    <row r="121" spans="1:16" ht="16.899999999999999" customHeight="1">
      <c r="A121" s="121" t="s">
        <v>1253</v>
      </c>
      <c r="B121" s="119" t="s">
        <v>3021</v>
      </c>
      <c r="C121" s="89" t="s">
        <v>2392</v>
      </c>
      <c r="D121" s="128" t="str">
        <f t="shared" si="42"/>
        <v>ア-125  カールのまもり</v>
      </c>
      <c r="E121" s="169" t="s">
        <v>386</v>
      </c>
      <c r="F121" s="7" t="s">
        <v>37</v>
      </c>
      <c r="G121" s="107" t="s">
        <v>272</v>
      </c>
      <c r="H121" s="782" t="s">
        <v>2616</v>
      </c>
      <c r="I121" s="108" t="s">
        <v>490</v>
      </c>
      <c r="J121" s="195">
        <v>734</v>
      </c>
      <c r="K121" s="196">
        <v>32</v>
      </c>
      <c r="L121" s="197">
        <v>32</v>
      </c>
      <c r="M121" s="198">
        <v>32</v>
      </c>
      <c r="N121" s="199">
        <v>32</v>
      </c>
      <c r="O121" s="90">
        <v>6</v>
      </c>
      <c r="P121" s="90">
        <v>4</v>
      </c>
    </row>
    <row r="122" spans="1:16" ht="16.899999999999999" customHeight="1">
      <c r="A122" s="121" t="s">
        <v>1253</v>
      </c>
      <c r="B122" s="119" t="s">
        <v>3022</v>
      </c>
      <c r="C122" s="89" t="s">
        <v>2393</v>
      </c>
      <c r="D122" s="128" t="str">
        <f t="shared" si="42"/>
        <v>ア-124  マァムの肩当て</v>
      </c>
      <c r="E122" s="169" t="s">
        <v>386</v>
      </c>
      <c r="F122" s="110" t="s">
        <v>21</v>
      </c>
      <c r="G122" s="107" t="s">
        <v>270</v>
      </c>
      <c r="H122" s="782" t="s">
        <v>2640</v>
      </c>
      <c r="I122" s="108" t="s">
        <v>83</v>
      </c>
      <c r="J122" s="195">
        <v>722</v>
      </c>
      <c r="K122" s="196">
        <v>0</v>
      </c>
      <c r="L122" s="197">
        <v>0</v>
      </c>
      <c r="M122" s="198">
        <v>146</v>
      </c>
      <c r="N122" s="199">
        <v>0</v>
      </c>
      <c r="O122" s="90">
        <v>8</v>
      </c>
      <c r="P122" s="90">
        <v>4</v>
      </c>
    </row>
    <row r="123" spans="1:16" ht="16.899999999999999" customHeight="1">
      <c r="A123" s="121" t="s">
        <v>1253</v>
      </c>
      <c r="B123" s="119" t="s">
        <v>3023</v>
      </c>
      <c r="C123" s="89" t="s">
        <v>2394</v>
      </c>
      <c r="D123" s="128" t="str">
        <f t="shared" si="42"/>
        <v>ア-123  魔法の闘衣のかんむり</v>
      </c>
      <c r="E123" s="169" t="s">
        <v>386</v>
      </c>
      <c r="F123" s="110" t="s">
        <v>21</v>
      </c>
      <c r="G123" s="108" t="s">
        <v>131</v>
      </c>
      <c r="H123" s="782" t="s">
        <v>2641</v>
      </c>
      <c r="I123" s="108" t="s">
        <v>83</v>
      </c>
      <c r="J123" s="195">
        <v>750</v>
      </c>
      <c r="K123" s="196">
        <v>69</v>
      </c>
      <c r="L123" s="197">
        <v>69</v>
      </c>
      <c r="M123" s="198">
        <v>0</v>
      </c>
      <c r="N123" s="199">
        <v>0</v>
      </c>
      <c r="O123" s="90">
        <v>10</v>
      </c>
      <c r="P123" s="90">
        <v>4</v>
      </c>
    </row>
    <row r="124" spans="1:16" ht="16.899999999999999" customHeight="1">
      <c r="A124" s="121" t="s">
        <v>1253</v>
      </c>
      <c r="B124" s="119" t="s">
        <v>3024</v>
      </c>
      <c r="C124" s="89" t="s">
        <v>2395</v>
      </c>
      <c r="D124" s="128" t="str">
        <f t="shared" si="42"/>
        <v>ア-122  ゴメちゃんヘルム</v>
      </c>
      <c r="E124" s="169" t="s">
        <v>386</v>
      </c>
      <c r="F124" s="110" t="s">
        <v>21</v>
      </c>
      <c r="G124" s="108" t="s">
        <v>131</v>
      </c>
      <c r="H124" s="782" t="s">
        <v>3872</v>
      </c>
      <c r="I124" s="90" t="s">
        <v>496</v>
      </c>
      <c r="J124" s="195">
        <v>790</v>
      </c>
      <c r="K124" s="196">
        <v>40</v>
      </c>
      <c r="L124" s="197">
        <v>40</v>
      </c>
      <c r="M124" s="198">
        <v>60</v>
      </c>
      <c r="N124" s="199">
        <v>60</v>
      </c>
      <c r="O124" s="235" t="s">
        <v>4004</v>
      </c>
      <c r="P124" s="201">
        <v>3</v>
      </c>
    </row>
    <row r="125" spans="1:16" ht="16.899999999999999" customHeight="1">
      <c r="A125" s="121" t="s">
        <v>1253</v>
      </c>
      <c r="B125" s="119" t="s">
        <v>3025</v>
      </c>
      <c r="C125" s="90" t="s">
        <v>2396</v>
      </c>
      <c r="D125" s="128" t="str">
        <f t="shared" si="42"/>
        <v>ア-121  真の勇者の証</v>
      </c>
      <c r="E125" s="169" t="s">
        <v>386</v>
      </c>
      <c r="F125" s="110" t="s">
        <v>21</v>
      </c>
      <c r="G125" s="108" t="s">
        <v>131</v>
      </c>
      <c r="H125" s="782" t="s">
        <v>2642</v>
      </c>
      <c r="I125" s="108" t="s">
        <v>83</v>
      </c>
      <c r="J125" s="195">
        <v>617</v>
      </c>
      <c r="K125" s="196">
        <v>101</v>
      </c>
      <c r="L125" s="197">
        <v>101</v>
      </c>
      <c r="M125" s="198">
        <v>0</v>
      </c>
      <c r="N125" s="199">
        <v>0</v>
      </c>
      <c r="O125" s="90">
        <v>2</v>
      </c>
      <c r="P125" s="90">
        <v>2</v>
      </c>
    </row>
    <row r="126" spans="1:16" ht="16.899999999999999" customHeight="1">
      <c r="A126" s="121" t="s">
        <v>1253</v>
      </c>
      <c r="B126" s="119" t="s">
        <v>3026</v>
      </c>
      <c r="C126" s="90" t="s">
        <v>2397</v>
      </c>
      <c r="D126" s="128" t="str">
        <f t="shared" si="42"/>
        <v>ア-120  破邪の腕輪</v>
      </c>
      <c r="E126" s="169" t="s">
        <v>386</v>
      </c>
      <c r="F126" s="110" t="s">
        <v>21</v>
      </c>
      <c r="G126" s="107" t="s">
        <v>3</v>
      </c>
      <c r="H126" s="782" t="s">
        <v>3873</v>
      </c>
      <c r="I126" s="103" t="s">
        <v>490</v>
      </c>
      <c r="J126" s="195">
        <v>890</v>
      </c>
      <c r="K126" s="196">
        <v>0</v>
      </c>
      <c r="L126" s="197">
        <v>0</v>
      </c>
      <c r="M126" s="198">
        <v>60</v>
      </c>
      <c r="N126" s="199">
        <v>60</v>
      </c>
      <c r="O126" s="523" t="s">
        <v>4004</v>
      </c>
      <c r="P126" s="791">
        <v>3</v>
      </c>
    </row>
    <row r="127" spans="1:16" ht="16.899999999999999" customHeight="1">
      <c r="A127" s="121" t="s">
        <v>1253</v>
      </c>
      <c r="B127" s="119" t="s">
        <v>3027</v>
      </c>
      <c r="C127" s="90" t="s">
        <v>2398</v>
      </c>
      <c r="D127" s="128" t="str">
        <f t="shared" si="42"/>
        <v>ア-119  星空の首かざり</v>
      </c>
      <c r="E127" s="169" t="s">
        <v>386</v>
      </c>
      <c r="F127" s="110" t="s">
        <v>21</v>
      </c>
      <c r="G127" s="107" t="s">
        <v>105</v>
      </c>
      <c r="H127" s="39" t="s">
        <v>2643</v>
      </c>
      <c r="I127" s="89" t="s">
        <v>496</v>
      </c>
      <c r="J127" s="195">
        <v>947</v>
      </c>
      <c r="K127" s="196">
        <v>0</v>
      </c>
      <c r="L127" s="197">
        <v>0</v>
      </c>
      <c r="M127" s="198">
        <v>0</v>
      </c>
      <c r="N127" s="199">
        <v>0</v>
      </c>
      <c r="O127" s="90">
        <v>16</v>
      </c>
      <c r="P127" s="90">
        <v>14</v>
      </c>
    </row>
    <row r="128" spans="1:16" ht="16.899999999999999" customHeight="1">
      <c r="A128" s="121" t="s">
        <v>1253</v>
      </c>
      <c r="B128" s="119" t="s">
        <v>3028</v>
      </c>
      <c r="C128" s="89" t="s">
        <v>2399</v>
      </c>
      <c r="D128" s="128" t="str">
        <f t="shared" si="42"/>
        <v>ア-118  ギャルのコサージュ</v>
      </c>
      <c r="E128" s="169" t="s">
        <v>386</v>
      </c>
      <c r="F128" s="7" t="s">
        <v>37</v>
      </c>
      <c r="G128" s="108" t="s">
        <v>98</v>
      </c>
      <c r="H128" s="782" t="s">
        <v>3874</v>
      </c>
      <c r="I128" s="102" t="s">
        <v>2608</v>
      </c>
      <c r="J128" s="195">
        <v>890</v>
      </c>
      <c r="K128" s="196">
        <v>0</v>
      </c>
      <c r="L128" s="197">
        <v>0</v>
      </c>
      <c r="M128" s="198">
        <v>60</v>
      </c>
      <c r="N128" s="199">
        <v>60</v>
      </c>
      <c r="O128" s="235" t="s">
        <v>4004</v>
      </c>
      <c r="P128" s="90">
        <v>6</v>
      </c>
    </row>
    <row r="129" spans="1:16" ht="16.899999999999999" customHeight="1">
      <c r="A129" s="121" t="s">
        <v>1253</v>
      </c>
      <c r="B129" s="119" t="s">
        <v>3029</v>
      </c>
      <c r="C129" s="89" t="s">
        <v>2400</v>
      </c>
      <c r="D129" s="128" t="str">
        <f t="shared" si="42"/>
        <v>ア-117  オリハルコンの駒(ビショップ)</v>
      </c>
      <c r="E129" s="169" t="s">
        <v>386</v>
      </c>
      <c r="F129" s="8" t="s">
        <v>99</v>
      </c>
      <c r="G129" s="107" t="s">
        <v>131</v>
      </c>
      <c r="H129" s="782" t="s">
        <v>3875</v>
      </c>
      <c r="I129" s="108" t="s">
        <v>83</v>
      </c>
      <c r="J129" s="195">
        <v>643</v>
      </c>
      <c r="K129" s="196">
        <v>152</v>
      </c>
      <c r="L129" s="197">
        <v>0</v>
      </c>
      <c r="M129" s="198">
        <v>0</v>
      </c>
      <c r="N129" s="199">
        <v>152</v>
      </c>
      <c r="O129" s="90">
        <v>15</v>
      </c>
      <c r="P129" s="90">
        <v>9</v>
      </c>
    </row>
    <row r="130" spans="1:16" ht="16.899999999999999" customHeight="1">
      <c r="A130" s="121" t="s">
        <v>1253</v>
      </c>
      <c r="B130" s="119" t="s">
        <v>3030</v>
      </c>
      <c r="C130" s="89" t="s">
        <v>2401</v>
      </c>
      <c r="D130" s="128" t="str">
        <f t="shared" si="42"/>
        <v>ア-116  オリハルコンの駒(ナイト)</v>
      </c>
      <c r="E130" s="169" t="s">
        <v>386</v>
      </c>
      <c r="F130" s="110" t="s">
        <v>21</v>
      </c>
      <c r="G130" s="108" t="s">
        <v>131</v>
      </c>
      <c r="H130" s="782" t="s">
        <v>3876</v>
      </c>
      <c r="I130" s="108" t="s">
        <v>83</v>
      </c>
      <c r="J130" s="195">
        <v>680</v>
      </c>
      <c r="K130" s="196">
        <v>160</v>
      </c>
      <c r="L130" s="197">
        <v>0</v>
      </c>
      <c r="M130" s="198">
        <v>160</v>
      </c>
      <c r="N130" s="199">
        <v>0</v>
      </c>
      <c r="O130" s="523" t="s">
        <v>4004</v>
      </c>
      <c r="P130" s="90">
        <v>9</v>
      </c>
    </row>
    <row r="131" spans="1:16" ht="16.899999999999999" customHeight="1">
      <c r="A131" s="121" t="s">
        <v>1253</v>
      </c>
      <c r="B131" s="119" t="s">
        <v>3031</v>
      </c>
      <c r="C131" s="89" t="s">
        <v>2402</v>
      </c>
      <c r="D131" s="128" t="str">
        <f t="shared" si="42"/>
        <v>ア-115  オリハルコンの駒(クイーン)</v>
      </c>
      <c r="E131" s="169" t="s">
        <v>386</v>
      </c>
      <c r="F131" s="110" t="s">
        <v>21</v>
      </c>
      <c r="G131" s="107" t="s">
        <v>105</v>
      </c>
      <c r="H131" s="782" t="s">
        <v>3877</v>
      </c>
      <c r="I131" s="103" t="s">
        <v>490</v>
      </c>
      <c r="J131" s="195">
        <v>690</v>
      </c>
      <c r="K131" s="196">
        <v>0</v>
      </c>
      <c r="L131" s="197">
        <v>160</v>
      </c>
      <c r="M131" s="198">
        <v>160</v>
      </c>
      <c r="N131" s="199">
        <v>0</v>
      </c>
      <c r="O131" s="523" t="s">
        <v>4004</v>
      </c>
      <c r="P131" s="90">
        <v>10</v>
      </c>
    </row>
    <row r="132" spans="1:16" ht="16.899999999999999" customHeight="1">
      <c r="A132" s="121" t="s">
        <v>1253</v>
      </c>
      <c r="B132" s="119" t="s">
        <v>3032</v>
      </c>
      <c r="C132" s="90" t="s">
        <v>2403</v>
      </c>
      <c r="D132" s="128" t="str">
        <f t="shared" si="42"/>
        <v>ア-114  XSメダル[真2弾]</v>
      </c>
      <c r="E132" s="169" t="s">
        <v>386</v>
      </c>
      <c r="F132" s="110" t="s">
        <v>21</v>
      </c>
      <c r="G132" s="108" t="s">
        <v>131</v>
      </c>
      <c r="H132" s="782" t="s">
        <v>2644</v>
      </c>
      <c r="I132" s="89" t="s">
        <v>2518</v>
      </c>
      <c r="J132" s="195">
        <v>630</v>
      </c>
      <c r="K132" s="196">
        <v>70</v>
      </c>
      <c r="L132" s="197">
        <v>70</v>
      </c>
      <c r="M132" s="198">
        <v>70</v>
      </c>
      <c r="N132" s="199">
        <v>70</v>
      </c>
      <c r="O132" s="235" t="s">
        <v>4004</v>
      </c>
      <c r="P132" s="201">
        <v>1</v>
      </c>
    </row>
    <row r="133" spans="1:16" ht="16.899999999999999" customHeight="1">
      <c r="A133" s="121" t="s">
        <v>1252</v>
      </c>
      <c r="B133" s="119" t="s">
        <v>3033</v>
      </c>
      <c r="C133" s="90" t="s">
        <v>2404</v>
      </c>
      <c r="D133" s="128" t="str">
        <f t="shared" si="42"/>
        <v>ア-113  魔剣士のマント</v>
      </c>
      <c r="E133" s="169" t="s">
        <v>386</v>
      </c>
      <c r="F133" s="110" t="s">
        <v>21</v>
      </c>
      <c r="G133" s="107" t="s">
        <v>105</v>
      </c>
      <c r="H133" s="782" t="s">
        <v>2645</v>
      </c>
      <c r="I133" s="108" t="s">
        <v>83</v>
      </c>
      <c r="J133" s="195">
        <v>740</v>
      </c>
      <c r="K133" s="196">
        <v>110</v>
      </c>
      <c r="L133" s="197">
        <v>110</v>
      </c>
      <c r="M133" s="198">
        <v>0</v>
      </c>
      <c r="N133" s="199">
        <v>0</v>
      </c>
      <c r="O133" s="235" t="s">
        <v>4004</v>
      </c>
      <c r="P133" s="90">
        <v>9</v>
      </c>
    </row>
    <row r="134" spans="1:16" ht="16.899999999999999" customHeight="1">
      <c r="A134" s="121" t="s">
        <v>1252</v>
      </c>
      <c r="B134" s="119" t="s">
        <v>3034</v>
      </c>
      <c r="C134" s="90" t="s">
        <v>2405</v>
      </c>
      <c r="D134" s="128" t="str">
        <f t="shared" si="42"/>
        <v>ア-112  てんくうのかぶと</v>
      </c>
      <c r="E134" s="169" t="s">
        <v>386</v>
      </c>
      <c r="F134" s="7" t="s">
        <v>37</v>
      </c>
      <c r="G134" s="108" t="s">
        <v>98</v>
      </c>
      <c r="H134" s="782" t="s">
        <v>2646</v>
      </c>
      <c r="I134" s="89" t="s">
        <v>2608</v>
      </c>
      <c r="J134" s="195">
        <v>646</v>
      </c>
      <c r="K134" s="196">
        <v>82</v>
      </c>
      <c r="L134" s="197">
        <v>82</v>
      </c>
      <c r="M134" s="198">
        <v>0</v>
      </c>
      <c r="N134" s="199">
        <v>0</v>
      </c>
      <c r="O134" s="90">
        <v>3</v>
      </c>
      <c r="P134" s="90">
        <v>1</v>
      </c>
    </row>
    <row r="135" spans="1:16" ht="16.899999999999999" customHeight="1">
      <c r="A135" s="121" t="s">
        <v>1252</v>
      </c>
      <c r="B135" s="119" t="s">
        <v>3035</v>
      </c>
      <c r="C135" s="89" t="s">
        <v>2406</v>
      </c>
      <c r="D135" s="128" t="str">
        <f t="shared" si="42"/>
        <v>ア-111  しんじるこころ</v>
      </c>
      <c r="E135" s="169" t="s">
        <v>386</v>
      </c>
      <c r="F135" s="7" t="s">
        <v>37</v>
      </c>
      <c r="G135" s="108" t="s">
        <v>98</v>
      </c>
      <c r="H135" s="782" t="s">
        <v>4713</v>
      </c>
      <c r="I135" s="89" t="s">
        <v>2608</v>
      </c>
      <c r="J135" s="195">
        <v>800</v>
      </c>
      <c r="K135" s="196">
        <v>20</v>
      </c>
      <c r="L135" s="197">
        <v>20</v>
      </c>
      <c r="M135" s="198">
        <v>20</v>
      </c>
      <c r="N135" s="199">
        <v>20</v>
      </c>
      <c r="O135" s="90">
        <v>11</v>
      </c>
      <c r="P135" s="90">
        <v>3</v>
      </c>
    </row>
    <row r="136" spans="1:16" ht="16.899999999999999" customHeight="1">
      <c r="A136" s="121" t="s">
        <v>1252</v>
      </c>
      <c r="B136" s="119" t="s">
        <v>3036</v>
      </c>
      <c r="C136" s="89" t="s">
        <v>2407</v>
      </c>
      <c r="D136" s="128" t="str">
        <f t="shared" si="42"/>
        <v>ア-110  けんじゃの石</v>
      </c>
      <c r="E136" s="169" t="s">
        <v>386</v>
      </c>
      <c r="F136" s="11" t="s">
        <v>81</v>
      </c>
      <c r="G136" s="107" t="s">
        <v>81</v>
      </c>
      <c r="H136" s="782" t="s">
        <v>3878</v>
      </c>
      <c r="I136" s="90" t="s">
        <v>2608</v>
      </c>
      <c r="J136" s="195">
        <v>936</v>
      </c>
      <c r="K136" s="196">
        <v>0</v>
      </c>
      <c r="L136" s="197">
        <v>0</v>
      </c>
      <c r="M136" s="198">
        <v>0</v>
      </c>
      <c r="N136" s="199">
        <v>0</v>
      </c>
      <c r="O136" s="90">
        <v>16</v>
      </c>
      <c r="P136" s="90">
        <v>2</v>
      </c>
    </row>
    <row r="137" spans="1:16" ht="16.899999999999999" customHeight="1">
      <c r="A137" s="121" t="s">
        <v>1252</v>
      </c>
      <c r="B137" s="119" t="s">
        <v>3037</v>
      </c>
      <c r="C137" s="89" t="s">
        <v>2408</v>
      </c>
      <c r="D137" s="128" t="str">
        <f t="shared" si="42"/>
        <v>ア-109  おうごんのうでわ</v>
      </c>
      <c r="E137" s="169" t="s">
        <v>386</v>
      </c>
      <c r="F137" s="110" t="s">
        <v>21</v>
      </c>
      <c r="G137" s="107" t="s">
        <v>3</v>
      </c>
      <c r="H137" s="782" t="s">
        <v>3879</v>
      </c>
      <c r="I137" s="108" t="s">
        <v>83</v>
      </c>
      <c r="J137" s="195">
        <v>781</v>
      </c>
      <c r="K137" s="196">
        <v>69</v>
      </c>
      <c r="L137" s="197">
        <v>33</v>
      </c>
      <c r="M137" s="198">
        <v>0</v>
      </c>
      <c r="N137" s="199">
        <v>0</v>
      </c>
      <c r="O137" s="90">
        <v>10</v>
      </c>
      <c r="P137" s="90">
        <v>3</v>
      </c>
    </row>
    <row r="138" spans="1:16" ht="16.899999999999999" customHeight="1">
      <c r="A138" s="121" t="s">
        <v>1252</v>
      </c>
      <c r="B138" s="119" t="s">
        <v>3038</v>
      </c>
      <c r="C138" s="89" t="s">
        <v>2409</v>
      </c>
      <c r="D138" s="128" t="str">
        <f t="shared" si="42"/>
        <v>ア-108  ルビーの涙</v>
      </c>
      <c r="E138" s="169" t="s">
        <v>386</v>
      </c>
      <c r="F138" s="7" t="s">
        <v>37</v>
      </c>
      <c r="G138" s="108" t="s">
        <v>98</v>
      </c>
      <c r="H138" s="39" t="s">
        <v>3880</v>
      </c>
      <c r="I138" s="103" t="s">
        <v>490</v>
      </c>
      <c r="J138" s="195">
        <v>810</v>
      </c>
      <c r="K138" s="196">
        <v>0</v>
      </c>
      <c r="L138" s="197">
        <v>0</v>
      </c>
      <c r="M138" s="198">
        <v>53</v>
      </c>
      <c r="N138" s="199">
        <v>33</v>
      </c>
      <c r="O138" s="90">
        <v>11</v>
      </c>
      <c r="P138" s="90">
        <v>4</v>
      </c>
    </row>
    <row r="139" spans="1:16" ht="16.899999999999999" customHeight="1">
      <c r="A139" s="121" t="s">
        <v>1252</v>
      </c>
      <c r="B139" s="119" t="s">
        <v>3039</v>
      </c>
      <c r="C139" s="90" t="s">
        <v>2410</v>
      </c>
      <c r="D139" s="128" t="str">
        <f t="shared" si="42"/>
        <v>ア-107  やすらぎのローブ</v>
      </c>
      <c r="E139" s="169" t="s">
        <v>386</v>
      </c>
      <c r="F139" s="7" t="s">
        <v>37</v>
      </c>
      <c r="G139" s="108" t="s">
        <v>506</v>
      </c>
      <c r="H139" s="782" t="s">
        <v>2647</v>
      </c>
      <c r="I139" s="108" t="s">
        <v>83</v>
      </c>
      <c r="J139" s="195">
        <v>685</v>
      </c>
      <c r="K139" s="196">
        <v>0</v>
      </c>
      <c r="L139" s="197">
        <v>51</v>
      </c>
      <c r="M139" s="198">
        <v>84</v>
      </c>
      <c r="N139" s="199">
        <v>0</v>
      </c>
      <c r="O139" s="90">
        <v>5</v>
      </c>
      <c r="P139" s="90">
        <v>2</v>
      </c>
    </row>
    <row r="140" spans="1:16" ht="16.899999999999999" customHeight="1">
      <c r="A140" s="121" t="s">
        <v>1252</v>
      </c>
      <c r="B140" s="119" t="s">
        <v>3040</v>
      </c>
      <c r="C140" s="90" t="s">
        <v>2411</v>
      </c>
      <c r="D140" s="128" t="str">
        <f t="shared" si="42"/>
        <v>ア-106  ふしぎなボレロ</v>
      </c>
      <c r="E140" s="169" t="s">
        <v>386</v>
      </c>
      <c r="F140" s="7" t="s">
        <v>37</v>
      </c>
      <c r="G140" s="108" t="s">
        <v>98</v>
      </c>
      <c r="H140" s="782" t="s">
        <v>5344</v>
      </c>
      <c r="I140" s="103" t="s">
        <v>490</v>
      </c>
      <c r="J140" s="195">
        <v>830</v>
      </c>
      <c r="K140" s="196">
        <v>0</v>
      </c>
      <c r="L140" s="197">
        <v>94</v>
      </c>
      <c r="M140" s="198">
        <v>0</v>
      </c>
      <c r="N140" s="199">
        <v>0</v>
      </c>
      <c r="O140" s="90">
        <v>15</v>
      </c>
      <c r="P140" s="90">
        <v>3</v>
      </c>
    </row>
    <row r="141" spans="1:16" ht="16.899999999999999" customHeight="1">
      <c r="A141" s="121" t="s">
        <v>1252</v>
      </c>
      <c r="B141" s="119" t="s">
        <v>3041</v>
      </c>
      <c r="C141" s="90" t="s">
        <v>2412</v>
      </c>
      <c r="D141" s="128" t="str">
        <f t="shared" si="42"/>
        <v>ア-105  XSメダル[真1弾]</v>
      </c>
      <c r="E141" s="169" t="s">
        <v>386</v>
      </c>
      <c r="F141" s="110" t="s">
        <v>21</v>
      </c>
      <c r="G141" s="108" t="s">
        <v>131</v>
      </c>
      <c r="H141" s="782" t="s">
        <v>2648</v>
      </c>
      <c r="I141" s="90" t="s">
        <v>2518</v>
      </c>
      <c r="J141" s="195">
        <v>610</v>
      </c>
      <c r="K141" s="196">
        <v>70</v>
      </c>
      <c r="L141" s="197">
        <v>70</v>
      </c>
      <c r="M141" s="198">
        <v>70</v>
      </c>
      <c r="N141" s="199">
        <v>70</v>
      </c>
      <c r="O141" s="235" t="s">
        <v>4004</v>
      </c>
      <c r="P141" s="201">
        <v>1</v>
      </c>
    </row>
    <row r="142" spans="1:16" ht="16.899999999999999" customHeight="1">
      <c r="A142" s="121" t="s">
        <v>1252</v>
      </c>
      <c r="B142" s="119" t="s">
        <v>3042</v>
      </c>
      <c r="C142" s="89" t="s">
        <v>2413</v>
      </c>
      <c r="D142" s="128" t="str">
        <f t="shared" si="42"/>
        <v>ア-104  毒牙の鎖</v>
      </c>
      <c r="E142" s="169" t="s">
        <v>386</v>
      </c>
      <c r="F142" s="7" t="s">
        <v>37</v>
      </c>
      <c r="G142" s="90" t="s">
        <v>2612</v>
      </c>
      <c r="H142" s="782" t="s">
        <v>2618</v>
      </c>
      <c r="I142" s="90" t="s">
        <v>490</v>
      </c>
      <c r="J142" s="195">
        <v>860</v>
      </c>
      <c r="K142" s="196">
        <v>0</v>
      </c>
      <c r="L142" s="197">
        <v>56</v>
      </c>
      <c r="M142" s="198">
        <v>0</v>
      </c>
      <c r="N142" s="199">
        <v>0</v>
      </c>
      <c r="O142" s="90">
        <v>15</v>
      </c>
      <c r="P142" s="90">
        <v>4</v>
      </c>
    </row>
    <row r="143" spans="1:16" ht="16.899999999999999" customHeight="1">
      <c r="A143" s="121" t="s">
        <v>1252</v>
      </c>
      <c r="B143" s="119" t="s">
        <v>3043</v>
      </c>
      <c r="C143" s="90" t="s">
        <v>2414</v>
      </c>
      <c r="D143" s="128" t="str">
        <f t="shared" si="42"/>
        <v>ア-103  アバンのしるし(レオナ)</v>
      </c>
      <c r="E143" s="169" t="s">
        <v>386</v>
      </c>
      <c r="F143" s="11" t="s">
        <v>81</v>
      </c>
      <c r="G143" s="107" t="s">
        <v>81</v>
      </c>
      <c r="H143" s="782" t="s">
        <v>3881</v>
      </c>
      <c r="I143" s="90" t="s">
        <v>2608</v>
      </c>
      <c r="J143" s="195">
        <v>780</v>
      </c>
      <c r="K143" s="196">
        <v>0</v>
      </c>
      <c r="L143" s="197">
        <v>0</v>
      </c>
      <c r="M143" s="198">
        <v>100</v>
      </c>
      <c r="N143" s="199">
        <v>100</v>
      </c>
      <c r="O143" s="523" t="s">
        <v>4004</v>
      </c>
      <c r="P143" s="90">
        <v>5</v>
      </c>
    </row>
    <row r="144" spans="1:16" ht="16.899999999999999" customHeight="1">
      <c r="A144" s="121" t="s">
        <v>1252</v>
      </c>
      <c r="B144" s="88" t="s">
        <v>2888</v>
      </c>
      <c r="C144" s="89" t="s">
        <v>2415</v>
      </c>
      <c r="D144" s="128" t="str">
        <f t="shared" si="42"/>
        <v>ア-102  大魔王のエンブレム</v>
      </c>
      <c r="E144" s="169" t="s">
        <v>386</v>
      </c>
      <c r="F144" s="7" t="s">
        <v>37</v>
      </c>
      <c r="G144" s="108" t="s">
        <v>98</v>
      </c>
      <c r="H144" s="782" t="s">
        <v>2649</v>
      </c>
      <c r="I144" s="90" t="s">
        <v>2608</v>
      </c>
      <c r="J144" s="195">
        <v>820</v>
      </c>
      <c r="K144" s="196">
        <v>80</v>
      </c>
      <c r="L144" s="197">
        <v>80</v>
      </c>
      <c r="M144" s="198">
        <v>0</v>
      </c>
      <c r="N144" s="199">
        <v>0</v>
      </c>
      <c r="O144" s="235" t="s">
        <v>4004</v>
      </c>
      <c r="P144" s="90">
        <v>19</v>
      </c>
    </row>
    <row r="145" spans="1:16" ht="16.899999999999999" customHeight="1">
      <c r="A145" s="121" t="s">
        <v>1252</v>
      </c>
      <c r="B145" s="88" t="s">
        <v>2889</v>
      </c>
      <c r="C145" s="89" t="s">
        <v>2416</v>
      </c>
      <c r="D145" s="128" t="str">
        <f t="shared" si="42"/>
        <v>ア-101  大魔王の冠</v>
      </c>
      <c r="E145" s="169" t="s">
        <v>386</v>
      </c>
      <c r="F145" s="110" t="s">
        <v>21</v>
      </c>
      <c r="G145" s="108" t="s">
        <v>131</v>
      </c>
      <c r="H145" s="782" t="s">
        <v>3882</v>
      </c>
      <c r="I145" s="103" t="s">
        <v>2519</v>
      </c>
      <c r="J145" s="195">
        <v>764</v>
      </c>
      <c r="K145" s="196">
        <v>0</v>
      </c>
      <c r="L145" s="197">
        <v>95</v>
      </c>
      <c r="M145" s="198">
        <v>36</v>
      </c>
      <c r="N145" s="199">
        <v>56</v>
      </c>
      <c r="O145" s="90">
        <v>16</v>
      </c>
      <c r="P145" s="90">
        <v>3</v>
      </c>
    </row>
    <row r="146" spans="1:16" ht="16.899999999999999" customHeight="1">
      <c r="A146" s="121" t="s">
        <v>1252</v>
      </c>
      <c r="B146" s="119" t="s">
        <v>2890</v>
      </c>
      <c r="C146" s="89" t="s">
        <v>2417</v>
      </c>
      <c r="D146" s="128" t="str">
        <f t="shared" si="42"/>
        <v>ア-100  五色の腕輪</v>
      </c>
      <c r="E146" s="169" t="s">
        <v>386</v>
      </c>
      <c r="F146" s="110" t="s">
        <v>21</v>
      </c>
      <c r="G146" s="108" t="s">
        <v>131</v>
      </c>
      <c r="H146" s="782" t="s">
        <v>2650</v>
      </c>
      <c r="I146" s="103" t="s">
        <v>2519</v>
      </c>
      <c r="J146" s="195">
        <v>440</v>
      </c>
      <c r="K146" s="196">
        <v>140</v>
      </c>
      <c r="L146" s="197">
        <v>140</v>
      </c>
      <c r="M146" s="198">
        <v>140</v>
      </c>
      <c r="N146" s="199">
        <v>140</v>
      </c>
      <c r="O146" s="523" t="s">
        <v>4004</v>
      </c>
      <c r="P146" s="90">
        <v>1</v>
      </c>
    </row>
    <row r="147" spans="1:16" ht="16.899999999999999" customHeight="1">
      <c r="A147" s="121" t="s">
        <v>1251</v>
      </c>
      <c r="B147" s="119" t="s">
        <v>2891</v>
      </c>
      <c r="C147" s="89" t="s">
        <v>2418</v>
      </c>
      <c r="D147" s="128" t="str">
        <f t="shared" si="42"/>
        <v>ア-099  魔王ハドラーのネックレス</v>
      </c>
      <c r="E147" s="169" t="s">
        <v>386</v>
      </c>
      <c r="F147" s="110" t="s">
        <v>21</v>
      </c>
      <c r="G147" s="107" t="s">
        <v>106</v>
      </c>
      <c r="H147" s="782" t="s">
        <v>2651</v>
      </c>
      <c r="I147" s="90" t="s">
        <v>2518</v>
      </c>
      <c r="J147" s="195">
        <v>551</v>
      </c>
      <c r="K147" s="196">
        <v>134</v>
      </c>
      <c r="L147" s="197">
        <v>0</v>
      </c>
      <c r="M147" s="198">
        <v>89</v>
      </c>
      <c r="N147" s="199">
        <v>89</v>
      </c>
      <c r="O147" s="90">
        <v>10</v>
      </c>
      <c r="P147" s="90">
        <v>3</v>
      </c>
    </row>
    <row r="148" spans="1:16" ht="16.899999999999999" customHeight="1">
      <c r="A148" s="121" t="s">
        <v>1251</v>
      </c>
      <c r="B148" s="119" t="s">
        <v>2892</v>
      </c>
      <c r="C148" s="89" t="s">
        <v>2419</v>
      </c>
      <c r="D148" s="128" t="str">
        <f t="shared" si="42"/>
        <v>ア-098  にじのしずく</v>
      </c>
      <c r="E148" s="169" t="s">
        <v>386</v>
      </c>
      <c r="F148" s="110" t="s">
        <v>21</v>
      </c>
      <c r="G148" s="107" t="s">
        <v>105</v>
      </c>
      <c r="H148" s="782" t="s">
        <v>3883</v>
      </c>
      <c r="I148" s="90" t="s">
        <v>490</v>
      </c>
      <c r="J148" s="195">
        <v>747</v>
      </c>
      <c r="K148" s="196">
        <v>36</v>
      </c>
      <c r="L148" s="197">
        <v>36</v>
      </c>
      <c r="M148" s="198">
        <v>36</v>
      </c>
      <c r="N148" s="199">
        <v>36</v>
      </c>
      <c r="O148" s="90">
        <v>13</v>
      </c>
      <c r="P148" s="90">
        <v>2</v>
      </c>
    </row>
    <row r="149" spans="1:16" ht="16.899999999999999" customHeight="1">
      <c r="A149" s="121" t="s">
        <v>1251</v>
      </c>
      <c r="B149" s="119" t="s">
        <v>2893</v>
      </c>
      <c r="C149" s="89" t="s">
        <v>2420</v>
      </c>
      <c r="D149" s="128" t="str">
        <f t="shared" si="42"/>
        <v>ア-097  ロトのしるし</v>
      </c>
      <c r="E149" s="169" t="s">
        <v>386</v>
      </c>
      <c r="F149" s="110" t="s">
        <v>21</v>
      </c>
      <c r="G149" s="108" t="s">
        <v>131</v>
      </c>
      <c r="H149" s="782" t="s">
        <v>2652</v>
      </c>
      <c r="I149" s="90" t="s">
        <v>2518</v>
      </c>
      <c r="J149" s="195">
        <v>534</v>
      </c>
      <c r="K149" s="196">
        <v>123</v>
      </c>
      <c r="L149" s="197">
        <v>123</v>
      </c>
      <c r="M149" s="198">
        <v>0</v>
      </c>
      <c r="N149" s="199">
        <v>0</v>
      </c>
      <c r="O149" s="90">
        <v>3</v>
      </c>
      <c r="P149" s="90">
        <v>3</v>
      </c>
    </row>
    <row r="150" spans="1:16" ht="16.899999999999999" customHeight="1">
      <c r="A150" s="121" t="s">
        <v>1251</v>
      </c>
      <c r="B150" s="119" t="s">
        <v>2894</v>
      </c>
      <c r="C150" s="89" t="s">
        <v>2421</v>
      </c>
      <c r="D150" s="128" t="str">
        <f t="shared" si="42"/>
        <v>ア-096  闇の衣</v>
      </c>
      <c r="E150" s="169" t="s">
        <v>386</v>
      </c>
      <c r="F150" s="110" t="s">
        <v>21</v>
      </c>
      <c r="G150" s="107" t="s">
        <v>3</v>
      </c>
      <c r="H150" s="782" t="s">
        <v>2690</v>
      </c>
      <c r="I150" s="103" t="s">
        <v>2519</v>
      </c>
      <c r="J150" s="195">
        <v>699</v>
      </c>
      <c r="K150" s="196">
        <v>73</v>
      </c>
      <c r="L150" s="197">
        <v>73</v>
      </c>
      <c r="M150" s="198">
        <v>56</v>
      </c>
      <c r="N150" s="199">
        <v>0</v>
      </c>
      <c r="O150" s="90">
        <v>14</v>
      </c>
      <c r="P150" s="90">
        <v>7</v>
      </c>
    </row>
    <row r="151" spans="1:16" ht="16.899999999999999" customHeight="1">
      <c r="A151" s="121" t="s">
        <v>1251</v>
      </c>
      <c r="B151" s="119" t="s">
        <v>2895</v>
      </c>
      <c r="C151" s="89" t="s">
        <v>2422</v>
      </c>
      <c r="D151" s="128" t="str">
        <f t="shared" si="42"/>
        <v>ア-095  ミストバーンヘルム</v>
      </c>
      <c r="E151" s="169" t="s">
        <v>386</v>
      </c>
      <c r="F151" s="110" t="s">
        <v>21</v>
      </c>
      <c r="G151" s="108" t="s">
        <v>551</v>
      </c>
      <c r="H151" s="782" t="s">
        <v>2653</v>
      </c>
      <c r="I151" s="90" t="s">
        <v>2518</v>
      </c>
      <c r="J151" s="195">
        <v>754</v>
      </c>
      <c r="K151" s="196">
        <v>0</v>
      </c>
      <c r="L151" s="197">
        <v>35</v>
      </c>
      <c r="M151" s="198">
        <v>0</v>
      </c>
      <c r="N151" s="199">
        <v>70</v>
      </c>
      <c r="O151" s="90">
        <v>11</v>
      </c>
      <c r="P151" s="90">
        <v>4</v>
      </c>
    </row>
    <row r="152" spans="1:16" ht="16.899999999999999" customHeight="1">
      <c r="A152" s="121" t="s">
        <v>1251</v>
      </c>
      <c r="B152" s="119" t="s">
        <v>2896</v>
      </c>
      <c r="C152" s="89" t="s">
        <v>2423</v>
      </c>
      <c r="D152" s="128" t="str">
        <f t="shared" si="42"/>
        <v>ア-094  竜の騎士の腕輪</v>
      </c>
      <c r="E152" s="169" t="s">
        <v>386</v>
      </c>
      <c r="F152" s="7" t="s">
        <v>37</v>
      </c>
      <c r="G152" s="108" t="s">
        <v>98</v>
      </c>
      <c r="H152" s="782" t="s">
        <v>2654</v>
      </c>
      <c r="I152" s="90" t="s">
        <v>2608</v>
      </c>
      <c r="J152" s="195">
        <v>500</v>
      </c>
      <c r="K152" s="196">
        <v>110</v>
      </c>
      <c r="L152" s="197">
        <v>110</v>
      </c>
      <c r="M152" s="198">
        <v>110</v>
      </c>
      <c r="N152" s="199">
        <v>110</v>
      </c>
      <c r="O152" s="523" t="s">
        <v>4004</v>
      </c>
      <c r="P152" s="90">
        <v>2</v>
      </c>
    </row>
    <row r="153" spans="1:16" ht="16.899999999999999" customHeight="1">
      <c r="A153" s="121" t="s">
        <v>1251</v>
      </c>
      <c r="B153" s="119" t="s">
        <v>2897</v>
      </c>
      <c r="C153" s="89" t="s">
        <v>2424</v>
      </c>
      <c r="D153" s="128" t="str">
        <f t="shared" si="42"/>
        <v>ア-093  魔王ハドラーのマント</v>
      </c>
      <c r="E153" s="169" t="s">
        <v>386</v>
      </c>
      <c r="F153" s="8" t="s">
        <v>99</v>
      </c>
      <c r="G153" s="107" t="s">
        <v>131</v>
      </c>
      <c r="H153" s="782" t="s">
        <v>3884</v>
      </c>
      <c r="I153" s="103" t="s">
        <v>2519</v>
      </c>
      <c r="J153" s="195">
        <v>592</v>
      </c>
      <c r="K153" s="196">
        <v>0</v>
      </c>
      <c r="L153" s="197">
        <v>143</v>
      </c>
      <c r="M153" s="198">
        <v>95</v>
      </c>
      <c r="N153" s="199">
        <v>95</v>
      </c>
      <c r="O153" s="90">
        <v>16</v>
      </c>
      <c r="P153" s="90">
        <v>2</v>
      </c>
    </row>
    <row r="154" spans="1:16" ht="16.899999999999999" customHeight="1">
      <c r="A154" s="121" t="s">
        <v>1251</v>
      </c>
      <c r="B154" s="119" t="s">
        <v>2898</v>
      </c>
      <c r="C154" s="89" t="s">
        <v>2425</v>
      </c>
      <c r="D154" s="128" t="str">
        <f t="shared" si="42"/>
        <v>ア-092  大魔王のローブ</v>
      </c>
      <c r="E154" s="169" t="s">
        <v>386</v>
      </c>
      <c r="F154" s="110" t="s">
        <v>21</v>
      </c>
      <c r="G154" s="107" t="s">
        <v>3</v>
      </c>
      <c r="H154" s="782" t="s">
        <v>3885</v>
      </c>
      <c r="I154" s="103" t="s">
        <v>2519</v>
      </c>
      <c r="J154" s="195">
        <v>830</v>
      </c>
      <c r="K154" s="196">
        <v>0</v>
      </c>
      <c r="L154" s="197">
        <v>80</v>
      </c>
      <c r="M154" s="198">
        <v>80</v>
      </c>
      <c r="N154" s="199">
        <v>0</v>
      </c>
      <c r="O154" s="235" t="s">
        <v>4004</v>
      </c>
      <c r="P154" s="90">
        <v>15</v>
      </c>
    </row>
    <row r="155" spans="1:16" ht="16.899999999999999" customHeight="1">
      <c r="A155" s="121" t="s">
        <v>1251</v>
      </c>
      <c r="B155" s="119" t="s">
        <v>2899</v>
      </c>
      <c r="C155" s="89" t="s">
        <v>2426</v>
      </c>
      <c r="D155" s="128" t="str">
        <f t="shared" ref="D155:D218" si="43">B155&amp;" "&amp;" "&amp;C155</f>
        <v>ア-091  バーンの水晶玉</v>
      </c>
      <c r="E155" s="169" t="s">
        <v>386</v>
      </c>
      <c r="F155" s="110" t="s">
        <v>21</v>
      </c>
      <c r="G155" s="107" t="s">
        <v>270</v>
      </c>
      <c r="H155" s="782" t="s">
        <v>2655</v>
      </c>
      <c r="I155" s="103" t="s">
        <v>2519</v>
      </c>
      <c r="J155" s="195">
        <v>730</v>
      </c>
      <c r="K155" s="196">
        <v>0</v>
      </c>
      <c r="L155" s="197">
        <v>150</v>
      </c>
      <c r="M155" s="198">
        <v>40</v>
      </c>
      <c r="N155" s="199">
        <v>40</v>
      </c>
      <c r="O155" s="235" t="s">
        <v>4004</v>
      </c>
      <c r="P155" s="90">
        <v>8</v>
      </c>
    </row>
    <row r="156" spans="1:16" ht="16.899999999999999" customHeight="1">
      <c r="A156" s="121" t="s">
        <v>1251</v>
      </c>
      <c r="B156" s="119" t="s">
        <v>2900</v>
      </c>
      <c r="C156" s="89" t="s">
        <v>2427</v>
      </c>
      <c r="D156" s="128" t="str">
        <f t="shared" si="43"/>
        <v>ア-090  かぜのマント</v>
      </c>
      <c r="E156" s="169" t="s">
        <v>386</v>
      </c>
      <c r="F156" s="110" t="s">
        <v>21</v>
      </c>
      <c r="G156" s="107" t="s">
        <v>3</v>
      </c>
      <c r="H156" s="782" t="s">
        <v>3886</v>
      </c>
      <c r="I156" s="90" t="s">
        <v>2518</v>
      </c>
      <c r="J156" s="195">
        <v>680</v>
      </c>
      <c r="K156" s="196">
        <v>40</v>
      </c>
      <c r="L156" s="197">
        <v>40</v>
      </c>
      <c r="M156" s="198">
        <v>150</v>
      </c>
      <c r="N156" s="199">
        <v>40</v>
      </c>
      <c r="O156" s="235" t="s">
        <v>4004</v>
      </c>
      <c r="P156" s="90">
        <v>7</v>
      </c>
    </row>
    <row r="157" spans="1:16" ht="16.899999999999999" customHeight="1">
      <c r="A157" s="121" t="s">
        <v>1251</v>
      </c>
      <c r="B157" s="119" t="s">
        <v>2901</v>
      </c>
      <c r="C157" s="89" t="s">
        <v>2428</v>
      </c>
      <c r="D157" s="128" t="str">
        <f t="shared" si="43"/>
        <v>ア-089  超魔生物ハドラーの鎧</v>
      </c>
      <c r="E157" s="169" t="s">
        <v>386</v>
      </c>
      <c r="F157" s="110" t="s">
        <v>21</v>
      </c>
      <c r="G157" s="107" t="s">
        <v>3</v>
      </c>
      <c r="H157" s="782" t="s">
        <v>3887</v>
      </c>
      <c r="I157" s="103" t="s">
        <v>2519</v>
      </c>
      <c r="J157" s="195">
        <v>940</v>
      </c>
      <c r="K157" s="196">
        <v>0</v>
      </c>
      <c r="L157" s="197">
        <v>0</v>
      </c>
      <c r="M157" s="198">
        <v>0</v>
      </c>
      <c r="N157" s="199">
        <v>0</v>
      </c>
      <c r="O157" s="235" t="s">
        <v>4004</v>
      </c>
      <c r="P157" s="90">
        <v>5</v>
      </c>
    </row>
    <row r="158" spans="1:16" ht="16.899999999999999" customHeight="1">
      <c r="A158" s="121" t="s">
        <v>1250</v>
      </c>
      <c r="B158" s="119" t="s">
        <v>2902</v>
      </c>
      <c r="C158" s="89" t="s">
        <v>2429</v>
      </c>
      <c r="D158" s="128" t="str">
        <f t="shared" si="43"/>
        <v>ア-088  きせきのネックレス</v>
      </c>
      <c r="E158" s="169" t="s">
        <v>386</v>
      </c>
      <c r="F158" s="110" t="s">
        <v>21</v>
      </c>
      <c r="G158" s="108" t="s">
        <v>131</v>
      </c>
      <c r="H158" s="782" t="s">
        <v>2656</v>
      </c>
      <c r="I158" s="90" t="s">
        <v>2518</v>
      </c>
      <c r="J158" s="195">
        <v>886</v>
      </c>
      <c r="K158" s="196">
        <v>0</v>
      </c>
      <c r="L158" s="197">
        <v>0</v>
      </c>
      <c r="M158" s="198">
        <v>0</v>
      </c>
      <c r="N158" s="199">
        <v>0</v>
      </c>
      <c r="O158" s="90">
        <v>16</v>
      </c>
      <c r="P158" s="90">
        <v>1</v>
      </c>
    </row>
    <row r="159" spans="1:16" ht="16.899999999999999" customHeight="1">
      <c r="A159" s="121" t="s">
        <v>1250</v>
      </c>
      <c r="B159" s="119" t="s">
        <v>2903</v>
      </c>
      <c r="C159" s="89" t="s">
        <v>2430</v>
      </c>
      <c r="D159" s="128" t="str">
        <f t="shared" si="43"/>
        <v>ア-087  勇者のかぶと</v>
      </c>
      <c r="E159" s="169" t="s">
        <v>386</v>
      </c>
      <c r="F159" s="7" t="s">
        <v>37</v>
      </c>
      <c r="G159" s="108" t="s">
        <v>98</v>
      </c>
      <c r="H159" s="782" t="s">
        <v>2657</v>
      </c>
      <c r="I159" s="90" t="s">
        <v>492</v>
      </c>
      <c r="J159" s="195">
        <v>532</v>
      </c>
      <c r="K159" s="196">
        <v>85</v>
      </c>
      <c r="L159" s="197">
        <v>85</v>
      </c>
      <c r="M159" s="198">
        <v>85</v>
      </c>
      <c r="N159" s="199">
        <v>85</v>
      </c>
      <c r="O159" s="90">
        <v>16</v>
      </c>
      <c r="P159" s="90">
        <v>2</v>
      </c>
    </row>
    <row r="160" spans="1:16" ht="16.899999999999999" customHeight="1">
      <c r="A160" s="121" t="s">
        <v>1250</v>
      </c>
      <c r="B160" s="119" t="s">
        <v>2904</v>
      </c>
      <c r="C160" s="89" t="s">
        <v>2431</v>
      </c>
      <c r="D160" s="128" t="str">
        <f t="shared" si="43"/>
        <v>ア-086  ピロロのぬいぐるみ</v>
      </c>
      <c r="E160" s="169" t="s">
        <v>386</v>
      </c>
      <c r="F160" s="8" t="s">
        <v>99</v>
      </c>
      <c r="G160" s="107" t="s">
        <v>131</v>
      </c>
      <c r="H160" s="782" t="s">
        <v>3888</v>
      </c>
      <c r="I160" s="90" t="s">
        <v>496</v>
      </c>
      <c r="J160" s="195">
        <v>620</v>
      </c>
      <c r="K160" s="196">
        <v>90</v>
      </c>
      <c r="L160" s="197">
        <v>0</v>
      </c>
      <c r="M160" s="198">
        <v>180</v>
      </c>
      <c r="N160" s="199">
        <v>0</v>
      </c>
      <c r="O160" s="235" t="s">
        <v>4004</v>
      </c>
      <c r="P160" s="90">
        <v>2</v>
      </c>
    </row>
    <row r="161" spans="1:16" ht="16.899999999999999" customHeight="1">
      <c r="A161" s="121" t="s">
        <v>1250</v>
      </c>
      <c r="B161" s="119" t="s">
        <v>2905</v>
      </c>
      <c r="C161" s="89" t="s">
        <v>2432</v>
      </c>
      <c r="D161" s="128" t="str">
        <f t="shared" si="43"/>
        <v>ア-085  キルバーンのローブ</v>
      </c>
      <c r="E161" s="169" t="s">
        <v>386</v>
      </c>
      <c r="F161" s="8" t="s">
        <v>99</v>
      </c>
      <c r="G161" s="107" t="s">
        <v>131</v>
      </c>
      <c r="H161" s="782" t="s">
        <v>3889</v>
      </c>
      <c r="I161" s="103" t="s">
        <v>2519</v>
      </c>
      <c r="J161" s="195">
        <v>700</v>
      </c>
      <c r="K161" s="196">
        <v>110</v>
      </c>
      <c r="L161" s="197">
        <v>0</v>
      </c>
      <c r="M161" s="198">
        <v>0</v>
      </c>
      <c r="N161" s="199">
        <v>110</v>
      </c>
      <c r="O161" s="235" t="s">
        <v>4004</v>
      </c>
      <c r="P161" s="201">
        <v>20</v>
      </c>
    </row>
    <row r="162" spans="1:16" ht="16.899999999999999" customHeight="1">
      <c r="A162" s="121" t="s">
        <v>1250</v>
      </c>
      <c r="B162" s="119" t="s">
        <v>2906</v>
      </c>
      <c r="C162" s="89" t="s">
        <v>2433</v>
      </c>
      <c r="D162" s="128" t="str">
        <f t="shared" si="43"/>
        <v>ア-084  ドクロのかぶと</v>
      </c>
      <c r="E162" s="169" t="s">
        <v>386</v>
      </c>
      <c r="F162" s="110" t="s">
        <v>21</v>
      </c>
      <c r="G162" s="108" t="s">
        <v>131</v>
      </c>
      <c r="H162" s="782" t="s">
        <v>2658</v>
      </c>
      <c r="I162" s="90" t="s">
        <v>496</v>
      </c>
      <c r="J162" s="195">
        <v>740</v>
      </c>
      <c r="K162" s="196">
        <v>0</v>
      </c>
      <c r="L162" s="197">
        <v>0</v>
      </c>
      <c r="M162" s="198">
        <v>0</v>
      </c>
      <c r="N162" s="199">
        <v>140</v>
      </c>
      <c r="O162" s="523" t="s">
        <v>4004</v>
      </c>
      <c r="P162" s="90">
        <v>16</v>
      </c>
    </row>
    <row r="163" spans="1:16" ht="16.899999999999999" customHeight="1">
      <c r="A163" s="121" t="s">
        <v>1250</v>
      </c>
      <c r="B163" s="119" t="s">
        <v>2907</v>
      </c>
      <c r="C163" s="89" t="s">
        <v>2434</v>
      </c>
      <c r="D163" s="128" t="str">
        <f t="shared" si="43"/>
        <v>ア-083  ノヴァの肩当て</v>
      </c>
      <c r="E163" s="169" t="s">
        <v>386</v>
      </c>
      <c r="F163" s="7" t="s">
        <v>37</v>
      </c>
      <c r="G163" s="108" t="s">
        <v>98</v>
      </c>
      <c r="H163" s="782" t="s">
        <v>2659</v>
      </c>
      <c r="I163" s="90" t="s">
        <v>2608</v>
      </c>
      <c r="J163" s="195">
        <v>628</v>
      </c>
      <c r="K163" s="196">
        <v>81</v>
      </c>
      <c r="L163" s="197">
        <v>0</v>
      </c>
      <c r="M163" s="198">
        <v>81</v>
      </c>
      <c r="N163" s="199">
        <v>0</v>
      </c>
      <c r="O163" s="90">
        <v>12</v>
      </c>
      <c r="P163" s="90">
        <v>1</v>
      </c>
    </row>
    <row r="164" spans="1:16" ht="16.899999999999999" customHeight="1">
      <c r="A164" s="121" t="s">
        <v>1250</v>
      </c>
      <c r="B164" s="119" t="s">
        <v>2908</v>
      </c>
      <c r="C164" s="89" t="s">
        <v>2435</v>
      </c>
      <c r="D164" s="128" t="str">
        <f t="shared" si="43"/>
        <v>ア-082  オリハルコンの駒(ルーク)</v>
      </c>
      <c r="E164" s="169" t="s">
        <v>386</v>
      </c>
      <c r="F164" s="110" t="s">
        <v>21</v>
      </c>
      <c r="G164" s="107" t="s">
        <v>3</v>
      </c>
      <c r="H164" s="782" t="s">
        <v>4249</v>
      </c>
      <c r="I164" s="90" t="s">
        <v>2522</v>
      </c>
      <c r="J164" s="195">
        <v>640</v>
      </c>
      <c r="K164" s="196">
        <v>0</v>
      </c>
      <c r="L164" s="197">
        <v>0</v>
      </c>
      <c r="M164" s="198">
        <v>150</v>
      </c>
      <c r="N164" s="199">
        <v>150</v>
      </c>
      <c r="O164" s="235" t="s">
        <v>4004</v>
      </c>
      <c r="P164" s="90">
        <v>3</v>
      </c>
    </row>
    <row r="165" spans="1:16" ht="16.899999999999999" customHeight="1">
      <c r="A165" s="121" t="s">
        <v>1250</v>
      </c>
      <c r="B165" s="119" t="s">
        <v>2909</v>
      </c>
      <c r="C165" s="89" t="s">
        <v>2436</v>
      </c>
      <c r="D165" s="128" t="str">
        <f t="shared" si="43"/>
        <v>ア-081  オリハルコンの駒(ポーン)</v>
      </c>
      <c r="E165" s="169" t="s">
        <v>386</v>
      </c>
      <c r="F165" s="7" t="s">
        <v>37</v>
      </c>
      <c r="G165" s="108" t="s">
        <v>98</v>
      </c>
      <c r="H165" s="782" t="s">
        <v>2660</v>
      </c>
      <c r="I165" s="90" t="s">
        <v>2608</v>
      </c>
      <c r="J165" s="195">
        <v>640</v>
      </c>
      <c r="K165" s="196">
        <v>150</v>
      </c>
      <c r="L165" s="197">
        <v>150</v>
      </c>
      <c r="M165" s="198">
        <v>0</v>
      </c>
      <c r="N165" s="199">
        <v>0</v>
      </c>
      <c r="O165" s="235" t="s">
        <v>4004</v>
      </c>
      <c r="P165" s="90">
        <v>3</v>
      </c>
    </row>
    <row r="166" spans="1:16" ht="16.899999999999999" customHeight="1">
      <c r="A166" s="121" t="s">
        <v>1250</v>
      </c>
      <c r="B166" s="119" t="s">
        <v>2910</v>
      </c>
      <c r="C166" s="89" t="s">
        <v>2437</v>
      </c>
      <c r="D166" s="128" t="str">
        <f t="shared" si="43"/>
        <v>ア-080  セーニャの竪琴</v>
      </c>
      <c r="E166" s="169" t="s">
        <v>386</v>
      </c>
      <c r="F166" s="110" t="s">
        <v>21</v>
      </c>
      <c r="G166" s="108" t="s">
        <v>131</v>
      </c>
      <c r="H166" s="782" t="s">
        <v>3890</v>
      </c>
      <c r="I166" s="103" t="s">
        <v>2519</v>
      </c>
      <c r="J166" s="195">
        <v>691</v>
      </c>
      <c r="K166" s="196">
        <v>0</v>
      </c>
      <c r="L166" s="197">
        <v>0</v>
      </c>
      <c r="M166" s="198">
        <v>108</v>
      </c>
      <c r="N166" s="199">
        <v>108</v>
      </c>
      <c r="O166" s="90">
        <v>19</v>
      </c>
      <c r="P166" s="90">
        <v>3</v>
      </c>
    </row>
    <row r="167" spans="1:16" ht="16.899999999999999" customHeight="1">
      <c r="A167" s="121" t="s">
        <v>1250</v>
      </c>
      <c r="B167" s="119" t="s">
        <v>2911</v>
      </c>
      <c r="C167" s="89" t="s">
        <v>2438</v>
      </c>
      <c r="D167" s="128" t="str">
        <f t="shared" si="43"/>
        <v>ア-079  暗黒のゆびわ</v>
      </c>
      <c r="E167" s="169" t="s">
        <v>386</v>
      </c>
      <c r="F167" s="7" t="s">
        <v>2531</v>
      </c>
      <c r="G167" s="103" t="s">
        <v>2598</v>
      </c>
      <c r="H167" s="4" t="s">
        <v>2605</v>
      </c>
      <c r="I167" s="103" t="s">
        <v>2518</v>
      </c>
      <c r="J167" s="195">
        <v>820</v>
      </c>
      <c r="K167" s="196">
        <v>40</v>
      </c>
      <c r="L167" s="197">
        <v>40</v>
      </c>
      <c r="M167" s="198">
        <v>40</v>
      </c>
      <c r="N167" s="199">
        <v>0</v>
      </c>
      <c r="O167" s="235" t="s">
        <v>4004</v>
      </c>
      <c r="P167" s="406">
        <v>20</v>
      </c>
    </row>
    <row r="168" spans="1:16" ht="16.899999999999999" customHeight="1">
      <c r="A168" s="121" t="s">
        <v>1250</v>
      </c>
      <c r="B168" s="119" t="s">
        <v>2912</v>
      </c>
      <c r="C168" s="89" t="s">
        <v>2439</v>
      </c>
      <c r="D168" s="128" t="str">
        <f t="shared" si="43"/>
        <v>ア-078  光のゆびわ</v>
      </c>
      <c r="E168" s="169" t="s">
        <v>386</v>
      </c>
      <c r="F168" s="7" t="s">
        <v>2531</v>
      </c>
      <c r="G168" s="103" t="s">
        <v>2598</v>
      </c>
      <c r="H168" s="4" t="s">
        <v>2604</v>
      </c>
      <c r="I168" s="103" t="s">
        <v>2518</v>
      </c>
      <c r="J168" s="195">
        <v>850</v>
      </c>
      <c r="K168" s="196">
        <v>10</v>
      </c>
      <c r="L168" s="197">
        <v>10</v>
      </c>
      <c r="M168" s="198">
        <v>10</v>
      </c>
      <c r="N168" s="199">
        <v>10</v>
      </c>
      <c r="O168" s="235" t="s">
        <v>4004</v>
      </c>
      <c r="P168" s="201">
        <v>20</v>
      </c>
    </row>
    <row r="169" spans="1:16" ht="16.899999999999999" customHeight="1">
      <c r="A169" s="121" t="s">
        <v>1250</v>
      </c>
      <c r="B169" s="119" t="s">
        <v>2913</v>
      </c>
      <c r="C169" s="89" t="s">
        <v>2440</v>
      </c>
      <c r="D169" s="128" t="str">
        <f t="shared" si="43"/>
        <v>ア-077  メイロの水晶</v>
      </c>
      <c r="E169" s="169" t="s">
        <v>386</v>
      </c>
      <c r="F169" s="7" t="s">
        <v>37</v>
      </c>
      <c r="G169" s="107" t="s">
        <v>20</v>
      </c>
      <c r="H169" s="782" t="s">
        <v>2614</v>
      </c>
      <c r="I169" s="90" t="s">
        <v>2518</v>
      </c>
      <c r="J169" s="195">
        <v>740</v>
      </c>
      <c r="K169" s="196">
        <v>0</v>
      </c>
      <c r="L169" s="197">
        <v>140</v>
      </c>
      <c r="M169" s="198">
        <v>0</v>
      </c>
      <c r="N169" s="199">
        <v>0</v>
      </c>
      <c r="O169" s="235" t="s">
        <v>4004</v>
      </c>
      <c r="P169" s="90">
        <v>3</v>
      </c>
    </row>
    <row r="170" spans="1:16" ht="16.899999999999999" customHeight="1">
      <c r="A170" s="121" t="s">
        <v>1249</v>
      </c>
      <c r="B170" s="119" t="s">
        <v>2914</v>
      </c>
      <c r="C170" s="89" t="s">
        <v>2441</v>
      </c>
      <c r="D170" s="128" t="str">
        <f t="shared" si="43"/>
        <v>ア-076  おうじゃのマント</v>
      </c>
      <c r="E170" s="169" t="s">
        <v>386</v>
      </c>
      <c r="F170" s="110" t="s">
        <v>21</v>
      </c>
      <c r="G170" s="107" t="s">
        <v>3</v>
      </c>
      <c r="H170" s="782" t="s">
        <v>3891</v>
      </c>
      <c r="I170" s="103" t="s">
        <v>2519</v>
      </c>
      <c r="J170" s="195">
        <v>730</v>
      </c>
      <c r="K170" s="196">
        <v>50</v>
      </c>
      <c r="L170" s="197">
        <v>50</v>
      </c>
      <c r="M170" s="198">
        <v>0</v>
      </c>
      <c r="N170" s="199">
        <v>80</v>
      </c>
      <c r="O170" s="235" t="s">
        <v>4004</v>
      </c>
      <c r="P170" s="90">
        <v>12</v>
      </c>
    </row>
    <row r="171" spans="1:16" ht="16.899999999999999" customHeight="1">
      <c r="A171" s="121" t="s">
        <v>1249</v>
      </c>
      <c r="B171" s="119" t="s">
        <v>2915</v>
      </c>
      <c r="C171" s="89" t="s">
        <v>2442</v>
      </c>
      <c r="D171" s="128" t="str">
        <f t="shared" si="43"/>
        <v>ア-075  たいようのかんむり</v>
      </c>
      <c r="E171" s="169" t="s">
        <v>386</v>
      </c>
      <c r="F171" s="110" t="s">
        <v>21</v>
      </c>
      <c r="G171" s="107" t="s">
        <v>3</v>
      </c>
      <c r="H171" s="782" t="s">
        <v>2691</v>
      </c>
      <c r="I171" s="103" t="s">
        <v>2519</v>
      </c>
      <c r="J171" s="195">
        <v>640</v>
      </c>
      <c r="K171" s="196">
        <v>90</v>
      </c>
      <c r="L171" s="197">
        <v>90</v>
      </c>
      <c r="M171" s="198">
        <v>90</v>
      </c>
      <c r="N171" s="199">
        <v>0</v>
      </c>
      <c r="O171" s="235" t="s">
        <v>4004</v>
      </c>
      <c r="P171" s="201">
        <v>20</v>
      </c>
    </row>
    <row r="172" spans="1:16" ht="16.899999999999999" customHeight="1">
      <c r="A172" s="121" t="s">
        <v>1249</v>
      </c>
      <c r="B172" s="119" t="s">
        <v>2916</v>
      </c>
      <c r="C172" s="89" t="s">
        <v>2443</v>
      </c>
      <c r="D172" s="128" t="str">
        <f t="shared" si="43"/>
        <v>ア-074  超魔生物ハドラーのマント</v>
      </c>
      <c r="E172" s="169" t="s">
        <v>386</v>
      </c>
      <c r="F172" s="110" t="s">
        <v>21</v>
      </c>
      <c r="G172" s="107" t="s">
        <v>3</v>
      </c>
      <c r="H172" s="782" t="s">
        <v>2692</v>
      </c>
      <c r="I172" s="103" t="s">
        <v>2519</v>
      </c>
      <c r="J172" s="195">
        <v>820</v>
      </c>
      <c r="K172" s="196">
        <v>0</v>
      </c>
      <c r="L172" s="197">
        <v>90</v>
      </c>
      <c r="M172" s="198">
        <v>0</v>
      </c>
      <c r="N172" s="199">
        <v>0</v>
      </c>
      <c r="O172" s="235" t="s">
        <v>4004</v>
      </c>
      <c r="P172" s="201">
        <v>20</v>
      </c>
    </row>
    <row r="173" spans="1:16" ht="16.899999999999999" customHeight="1">
      <c r="A173" s="121" t="s">
        <v>1249</v>
      </c>
      <c r="B173" s="119" t="s">
        <v>2917</v>
      </c>
      <c r="C173" s="89" t="s">
        <v>2444</v>
      </c>
      <c r="D173" s="128" t="str">
        <f t="shared" si="43"/>
        <v>ア-073  超魔生物ハドラーの兜</v>
      </c>
      <c r="E173" s="169" t="s">
        <v>386</v>
      </c>
      <c r="F173" s="110" t="s">
        <v>21</v>
      </c>
      <c r="G173" s="108" t="s">
        <v>131</v>
      </c>
      <c r="H173" s="782" t="s">
        <v>2661</v>
      </c>
      <c r="I173" s="90" t="s">
        <v>496</v>
      </c>
      <c r="J173" s="195">
        <v>600</v>
      </c>
      <c r="K173" s="196">
        <v>0</v>
      </c>
      <c r="L173" s="197">
        <v>90</v>
      </c>
      <c r="M173" s="198">
        <v>0</v>
      </c>
      <c r="N173" s="199">
        <v>170</v>
      </c>
      <c r="O173" s="235" t="s">
        <v>4004</v>
      </c>
      <c r="P173" s="90">
        <v>3</v>
      </c>
    </row>
    <row r="174" spans="1:16" ht="16.899999999999999" customHeight="1">
      <c r="A174" s="121" t="s">
        <v>1249</v>
      </c>
      <c r="B174" s="119" t="s">
        <v>2918</v>
      </c>
      <c r="C174" s="89" t="s">
        <v>2445</v>
      </c>
      <c r="D174" s="128" t="str">
        <f t="shared" si="43"/>
        <v>ア-072  魔影のゆびわ</v>
      </c>
      <c r="E174" s="169" t="s">
        <v>386</v>
      </c>
      <c r="F174" s="7" t="s">
        <v>2531</v>
      </c>
      <c r="G174" s="103" t="s">
        <v>2598</v>
      </c>
      <c r="H174" s="4" t="s">
        <v>2603</v>
      </c>
      <c r="I174" s="103" t="s">
        <v>2518</v>
      </c>
      <c r="J174" s="195">
        <v>640</v>
      </c>
      <c r="K174" s="196">
        <v>0</v>
      </c>
      <c r="L174" s="197">
        <v>270</v>
      </c>
      <c r="M174" s="198">
        <v>0</v>
      </c>
      <c r="N174" s="199">
        <v>0</v>
      </c>
      <c r="O174" s="235" t="s">
        <v>4004</v>
      </c>
      <c r="P174" s="406">
        <v>20</v>
      </c>
    </row>
    <row r="175" spans="1:16" ht="16.899999999999999" customHeight="1">
      <c r="A175" s="121" t="s">
        <v>1249</v>
      </c>
      <c r="B175" s="119" t="s">
        <v>2919</v>
      </c>
      <c r="C175" s="89" t="s">
        <v>2446</v>
      </c>
      <c r="D175" s="128" t="str">
        <f t="shared" si="43"/>
        <v>ア-071  デッド・アーマーの兜</v>
      </c>
      <c r="E175" s="169" t="s">
        <v>386</v>
      </c>
      <c r="F175" s="110" t="s">
        <v>21</v>
      </c>
      <c r="G175" s="107" t="s">
        <v>270</v>
      </c>
      <c r="H175" s="782" t="s">
        <v>2686</v>
      </c>
      <c r="I175" s="103" t="s">
        <v>2519</v>
      </c>
      <c r="J175" s="195">
        <v>520</v>
      </c>
      <c r="K175" s="196">
        <v>140</v>
      </c>
      <c r="L175" s="197">
        <v>0</v>
      </c>
      <c r="M175" s="198">
        <v>0</v>
      </c>
      <c r="N175" s="199">
        <v>210</v>
      </c>
      <c r="O175" s="235" t="s">
        <v>4004</v>
      </c>
      <c r="P175" s="201">
        <v>20</v>
      </c>
    </row>
    <row r="176" spans="1:16" ht="16.899999999999999" customHeight="1">
      <c r="A176" s="121" t="s">
        <v>1249</v>
      </c>
      <c r="B176" s="119" t="s">
        <v>2920</v>
      </c>
      <c r="C176" s="89" t="s">
        <v>2447</v>
      </c>
      <c r="D176" s="128" t="str">
        <f t="shared" si="43"/>
        <v>ア-070  六星のレリーフ</v>
      </c>
      <c r="E176" s="169" t="s">
        <v>386</v>
      </c>
      <c r="F176" s="110" t="s">
        <v>21</v>
      </c>
      <c r="G176" s="107" t="s">
        <v>270</v>
      </c>
      <c r="H176" s="782" t="s">
        <v>2662</v>
      </c>
      <c r="I176" s="103" t="s">
        <v>2519</v>
      </c>
      <c r="J176" s="195">
        <v>516</v>
      </c>
      <c r="K176" s="196">
        <v>117</v>
      </c>
      <c r="L176" s="197">
        <v>117</v>
      </c>
      <c r="M176" s="198">
        <v>0</v>
      </c>
      <c r="N176" s="199">
        <v>0</v>
      </c>
      <c r="O176" s="90">
        <v>6</v>
      </c>
      <c r="P176" s="90">
        <v>6</v>
      </c>
    </row>
    <row r="177" spans="1:16" ht="16.899999999999999" customHeight="1">
      <c r="A177" s="121" t="s">
        <v>1249</v>
      </c>
      <c r="B177" s="119" t="s">
        <v>2921</v>
      </c>
      <c r="C177" s="89" t="s">
        <v>2448</v>
      </c>
      <c r="D177" s="128" t="str">
        <f t="shared" si="43"/>
        <v>ア-069  ばくだんいし</v>
      </c>
      <c r="E177" s="169" t="s">
        <v>386</v>
      </c>
      <c r="F177" s="7" t="s">
        <v>37</v>
      </c>
      <c r="G177" s="107" t="s">
        <v>20</v>
      </c>
      <c r="H177" s="782" t="s">
        <v>2615</v>
      </c>
      <c r="I177" s="103" t="s">
        <v>2519</v>
      </c>
      <c r="J177" s="195">
        <v>656</v>
      </c>
      <c r="K177" s="196">
        <v>85</v>
      </c>
      <c r="L177" s="197">
        <v>85</v>
      </c>
      <c r="M177" s="198">
        <v>0</v>
      </c>
      <c r="N177" s="199">
        <v>0</v>
      </c>
      <c r="O177" s="90">
        <v>16</v>
      </c>
      <c r="P177" s="90">
        <v>16</v>
      </c>
    </row>
    <row r="178" spans="1:16" ht="16.899999999999999" customHeight="1">
      <c r="A178" s="121" t="s">
        <v>1249</v>
      </c>
      <c r="B178" s="119" t="s">
        <v>2922</v>
      </c>
      <c r="C178" s="89" t="s">
        <v>2449</v>
      </c>
      <c r="D178" s="128" t="str">
        <f t="shared" si="43"/>
        <v>ア-068  ビアンカのリボン</v>
      </c>
      <c r="E178" s="169" t="s">
        <v>386</v>
      </c>
      <c r="F178" s="7" t="s">
        <v>37</v>
      </c>
      <c r="G178" s="108" t="s">
        <v>98</v>
      </c>
      <c r="H178" s="782" t="s">
        <v>2663</v>
      </c>
      <c r="I178" s="103" t="s">
        <v>2519</v>
      </c>
      <c r="J178" s="195">
        <v>520</v>
      </c>
      <c r="K178" s="196">
        <v>90</v>
      </c>
      <c r="L178" s="197">
        <v>90</v>
      </c>
      <c r="M178" s="198">
        <v>150</v>
      </c>
      <c r="N178" s="199">
        <v>0</v>
      </c>
      <c r="O178" s="235" t="s">
        <v>4004</v>
      </c>
      <c r="P178" s="90">
        <v>19</v>
      </c>
    </row>
    <row r="179" spans="1:16" ht="16.899999999999999" customHeight="1">
      <c r="A179" s="121" t="s">
        <v>1249</v>
      </c>
      <c r="B179" s="119" t="s">
        <v>2923</v>
      </c>
      <c r="C179" s="89" t="s">
        <v>2450</v>
      </c>
      <c r="D179" s="128" t="str">
        <f t="shared" si="43"/>
        <v>ア-067  魔法の闘衣のマント</v>
      </c>
      <c r="E179" s="169" t="s">
        <v>386</v>
      </c>
      <c r="F179" s="110" t="s">
        <v>21</v>
      </c>
      <c r="G179" s="107" t="s">
        <v>3</v>
      </c>
      <c r="H179" s="782" t="s">
        <v>3892</v>
      </c>
      <c r="I179" s="103" t="s">
        <v>2519</v>
      </c>
      <c r="J179" s="195">
        <v>732</v>
      </c>
      <c r="K179" s="196">
        <v>0</v>
      </c>
      <c r="L179" s="197">
        <v>0</v>
      </c>
      <c r="M179" s="198">
        <v>0</v>
      </c>
      <c r="N179" s="199">
        <v>85</v>
      </c>
      <c r="O179" s="90">
        <v>16</v>
      </c>
      <c r="P179" s="90">
        <v>4</v>
      </c>
    </row>
    <row r="180" spans="1:16" ht="16.899999999999999" customHeight="1">
      <c r="A180" s="121" t="s">
        <v>1249</v>
      </c>
      <c r="B180" s="119" t="s">
        <v>2924</v>
      </c>
      <c r="C180" s="89" t="s">
        <v>2451</v>
      </c>
      <c r="D180" s="128" t="str">
        <f t="shared" si="43"/>
        <v>ア-066  超越魔王の頭飾り</v>
      </c>
      <c r="E180" s="169" t="s">
        <v>386</v>
      </c>
      <c r="F180" s="110" t="s">
        <v>21</v>
      </c>
      <c r="G180" s="108" t="s">
        <v>131</v>
      </c>
      <c r="H180" s="782" t="s">
        <v>2664</v>
      </c>
      <c r="I180" s="103" t="s">
        <v>2519</v>
      </c>
      <c r="J180" s="195">
        <v>537</v>
      </c>
      <c r="K180" s="196">
        <v>87</v>
      </c>
      <c r="L180" s="197">
        <v>87</v>
      </c>
      <c r="M180" s="198">
        <v>87</v>
      </c>
      <c r="N180" s="199">
        <v>87</v>
      </c>
      <c r="O180" s="90">
        <v>18</v>
      </c>
      <c r="P180" s="90">
        <v>11</v>
      </c>
    </row>
    <row r="181" spans="1:16" ht="16.899999999999999" customHeight="1">
      <c r="A181" s="121" t="s">
        <v>1249</v>
      </c>
      <c r="B181" s="119" t="s">
        <v>2925</v>
      </c>
      <c r="C181" s="89" t="s">
        <v>2452</v>
      </c>
      <c r="D181" s="128" t="str">
        <f t="shared" si="43"/>
        <v>ア-065  バーンの鍵</v>
      </c>
      <c r="E181" s="169" t="s">
        <v>386</v>
      </c>
      <c r="F181" s="110" t="s">
        <v>21</v>
      </c>
      <c r="G181" s="107" t="s">
        <v>270</v>
      </c>
      <c r="H181" s="782" t="s">
        <v>3893</v>
      </c>
      <c r="I181" s="103" t="s">
        <v>2519</v>
      </c>
      <c r="J181" s="195">
        <v>730</v>
      </c>
      <c r="K181" s="196">
        <v>0</v>
      </c>
      <c r="L181" s="197">
        <v>0</v>
      </c>
      <c r="M181" s="198">
        <v>90</v>
      </c>
      <c r="N181" s="199">
        <v>90</v>
      </c>
      <c r="O181" s="235" t="s">
        <v>4004</v>
      </c>
      <c r="P181" s="201">
        <v>20</v>
      </c>
    </row>
    <row r="182" spans="1:16" ht="16.899999999999999" customHeight="1">
      <c r="A182" s="121" t="s">
        <v>1247</v>
      </c>
      <c r="B182" s="119" t="s">
        <v>2926</v>
      </c>
      <c r="C182" s="89" t="s">
        <v>2453</v>
      </c>
      <c r="D182" s="128" t="str">
        <f t="shared" si="43"/>
        <v>ア-064  ザムザのマント</v>
      </c>
      <c r="E182" s="169" t="s">
        <v>386</v>
      </c>
      <c r="F182" s="8" t="s">
        <v>99</v>
      </c>
      <c r="G182" s="107" t="s">
        <v>506</v>
      </c>
      <c r="H182" s="782" t="s">
        <v>3894</v>
      </c>
      <c r="I182" s="103" t="s">
        <v>2519</v>
      </c>
      <c r="J182" s="195">
        <v>566</v>
      </c>
      <c r="K182" s="196">
        <v>0</v>
      </c>
      <c r="L182" s="197">
        <v>53</v>
      </c>
      <c r="M182" s="198">
        <v>53</v>
      </c>
      <c r="N182" s="199">
        <v>0</v>
      </c>
      <c r="O182" s="90">
        <v>4</v>
      </c>
      <c r="P182" s="90">
        <v>3</v>
      </c>
    </row>
    <row r="183" spans="1:16" ht="16.899999999999999" customHeight="1">
      <c r="A183" s="121" t="s">
        <v>1247</v>
      </c>
      <c r="B183" s="119" t="s">
        <v>2927</v>
      </c>
      <c r="C183" s="89" t="s">
        <v>2454</v>
      </c>
      <c r="D183" s="128" t="str">
        <f t="shared" si="43"/>
        <v>ア-063  チウの肩当て</v>
      </c>
      <c r="E183" s="169" t="s">
        <v>386</v>
      </c>
      <c r="F183" s="8" t="s">
        <v>99</v>
      </c>
      <c r="G183" s="107" t="s">
        <v>131</v>
      </c>
      <c r="H183" s="782" t="s">
        <v>3895</v>
      </c>
      <c r="I183" s="103" t="s">
        <v>2519</v>
      </c>
      <c r="J183" s="195">
        <v>593</v>
      </c>
      <c r="K183" s="196">
        <v>0</v>
      </c>
      <c r="L183" s="197">
        <v>0</v>
      </c>
      <c r="M183" s="198">
        <v>43</v>
      </c>
      <c r="N183" s="199">
        <v>66</v>
      </c>
      <c r="O183" s="90">
        <v>7</v>
      </c>
      <c r="P183" s="90">
        <v>3</v>
      </c>
    </row>
    <row r="184" spans="1:16" ht="16.899999999999999" customHeight="1">
      <c r="A184" s="121" t="s">
        <v>1247</v>
      </c>
      <c r="B184" s="119" t="s">
        <v>2928</v>
      </c>
      <c r="C184" s="89" t="s">
        <v>2455</v>
      </c>
      <c r="D184" s="128" t="str">
        <f t="shared" si="43"/>
        <v>ア-062  ザムザのサークレット</v>
      </c>
      <c r="E184" s="169" t="s">
        <v>386</v>
      </c>
      <c r="F184" s="8" t="s">
        <v>99</v>
      </c>
      <c r="G184" s="107" t="s">
        <v>131</v>
      </c>
      <c r="H184" s="782" t="s">
        <v>2687</v>
      </c>
      <c r="I184" s="103" t="s">
        <v>2519</v>
      </c>
      <c r="J184" s="195">
        <v>644</v>
      </c>
      <c r="K184" s="196">
        <v>0</v>
      </c>
      <c r="L184" s="197">
        <v>76</v>
      </c>
      <c r="M184" s="198">
        <v>48</v>
      </c>
      <c r="N184" s="199">
        <v>38</v>
      </c>
      <c r="O184" s="90">
        <v>17</v>
      </c>
      <c r="P184" s="90"/>
    </row>
    <row r="185" spans="1:16" ht="16.899999999999999" customHeight="1">
      <c r="A185" s="121" t="s">
        <v>1247</v>
      </c>
      <c r="B185" s="119" t="s">
        <v>2929</v>
      </c>
      <c r="C185" s="89" t="s">
        <v>2456</v>
      </c>
      <c r="D185" s="128" t="str">
        <f t="shared" si="43"/>
        <v>ア-061  超魔生物のツノ</v>
      </c>
      <c r="E185" s="169" t="s">
        <v>386</v>
      </c>
      <c r="F185" s="8" t="s">
        <v>99</v>
      </c>
      <c r="G185" s="109" t="s">
        <v>269</v>
      </c>
      <c r="H185" s="782" t="s">
        <v>3896</v>
      </c>
      <c r="I185" s="90" t="s">
        <v>2608</v>
      </c>
      <c r="J185" s="195">
        <v>680</v>
      </c>
      <c r="K185" s="196">
        <v>31</v>
      </c>
      <c r="L185" s="197">
        <v>0</v>
      </c>
      <c r="M185" s="198">
        <v>0</v>
      </c>
      <c r="N185" s="199">
        <v>0</v>
      </c>
      <c r="O185" s="90">
        <v>3</v>
      </c>
      <c r="P185" s="90">
        <v>2</v>
      </c>
    </row>
    <row r="186" spans="1:16" ht="16.899999999999999" customHeight="1">
      <c r="A186" s="121" t="s">
        <v>1247</v>
      </c>
      <c r="B186" s="119" t="s">
        <v>2930</v>
      </c>
      <c r="C186" s="89" t="s">
        <v>2457</v>
      </c>
      <c r="D186" s="128" t="str">
        <f t="shared" si="43"/>
        <v>ア-060  アバンの書</v>
      </c>
      <c r="E186" s="169" t="s">
        <v>386</v>
      </c>
      <c r="F186" s="110" t="s">
        <v>21</v>
      </c>
      <c r="G186" s="108" t="s">
        <v>551</v>
      </c>
      <c r="H186" s="782" t="s">
        <v>1869</v>
      </c>
      <c r="I186" s="103" t="s">
        <v>2519</v>
      </c>
      <c r="J186" s="195">
        <v>575</v>
      </c>
      <c r="K186" s="196">
        <v>41</v>
      </c>
      <c r="L186" s="197">
        <v>41</v>
      </c>
      <c r="M186" s="198">
        <v>31</v>
      </c>
      <c r="N186" s="199">
        <v>31</v>
      </c>
      <c r="O186" s="90">
        <v>4</v>
      </c>
      <c r="P186" s="90">
        <v>2</v>
      </c>
    </row>
    <row r="187" spans="1:16" ht="16.899999999999999" customHeight="1">
      <c r="A187" s="121" t="s">
        <v>1247</v>
      </c>
      <c r="B187" s="119" t="s">
        <v>2931</v>
      </c>
      <c r="C187" s="89" t="s">
        <v>2458</v>
      </c>
      <c r="D187" s="128" t="str">
        <f t="shared" si="43"/>
        <v>ア-059  ステテコパンツ</v>
      </c>
      <c r="E187" s="169" t="s">
        <v>386</v>
      </c>
      <c r="F187" s="110" t="s">
        <v>21</v>
      </c>
      <c r="G187" s="108" t="s">
        <v>131</v>
      </c>
      <c r="H187" s="782" t="s">
        <v>2564</v>
      </c>
      <c r="I187" s="90" t="s">
        <v>2518</v>
      </c>
      <c r="J187" s="195">
        <v>670</v>
      </c>
      <c r="K187" s="196">
        <v>34</v>
      </c>
      <c r="L187" s="197">
        <v>0</v>
      </c>
      <c r="M187" s="198">
        <v>79</v>
      </c>
      <c r="N187" s="199">
        <v>0</v>
      </c>
      <c r="O187" s="90">
        <v>10</v>
      </c>
      <c r="P187" s="90">
        <v>3</v>
      </c>
    </row>
    <row r="188" spans="1:16" ht="16.899999999999999" customHeight="1">
      <c r="A188" s="121" t="s">
        <v>1247</v>
      </c>
      <c r="B188" s="119" t="s">
        <v>2932</v>
      </c>
      <c r="C188" s="89" t="s">
        <v>2459</v>
      </c>
      <c r="D188" s="128" t="str">
        <f t="shared" si="43"/>
        <v>ア-058  ザボエラの水晶</v>
      </c>
      <c r="E188" s="169" t="s">
        <v>386</v>
      </c>
      <c r="F188" s="8" t="s">
        <v>99</v>
      </c>
      <c r="G188" s="107" t="s">
        <v>131</v>
      </c>
      <c r="H188" s="782" t="s">
        <v>3897</v>
      </c>
      <c r="I188" s="90" t="s">
        <v>496</v>
      </c>
      <c r="J188" s="195">
        <v>568</v>
      </c>
      <c r="K188" s="196">
        <v>67</v>
      </c>
      <c r="L188" s="197">
        <v>67</v>
      </c>
      <c r="M188" s="198">
        <v>0</v>
      </c>
      <c r="N188" s="199">
        <v>0</v>
      </c>
      <c r="O188" s="90">
        <v>8</v>
      </c>
      <c r="P188" s="90">
        <v>1</v>
      </c>
    </row>
    <row r="189" spans="1:16" ht="16.899999999999999" customHeight="1">
      <c r="A189" s="121" t="s">
        <v>1247</v>
      </c>
      <c r="B189" s="119" t="s">
        <v>2933</v>
      </c>
      <c r="C189" s="89" t="s">
        <v>2460</v>
      </c>
      <c r="D189" s="128" t="str">
        <f t="shared" si="43"/>
        <v>ア-057  妖魔のゆびわ</v>
      </c>
      <c r="E189" s="169" t="s">
        <v>386</v>
      </c>
      <c r="F189" s="7" t="s">
        <v>2531</v>
      </c>
      <c r="G189" s="103" t="s">
        <v>2598</v>
      </c>
      <c r="H189" s="4" t="s">
        <v>2602</v>
      </c>
      <c r="I189" s="103" t="s">
        <v>2518</v>
      </c>
      <c r="J189" s="195">
        <v>740</v>
      </c>
      <c r="K189" s="196">
        <v>40</v>
      </c>
      <c r="L189" s="197">
        <v>40</v>
      </c>
      <c r="M189" s="198">
        <v>40</v>
      </c>
      <c r="N189" s="199">
        <v>0</v>
      </c>
      <c r="O189" s="523" t="s">
        <v>4004</v>
      </c>
      <c r="P189" s="574">
        <v>20</v>
      </c>
    </row>
    <row r="190" spans="1:16" ht="16.899999999999999" customHeight="1">
      <c r="A190" s="121" t="s">
        <v>1247</v>
      </c>
      <c r="B190" s="119" t="s">
        <v>2934</v>
      </c>
      <c r="C190" s="89" t="s">
        <v>2461</v>
      </c>
      <c r="D190" s="128" t="str">
        <f t="shared" si="43"/>
        <v>ア-056  竜の騎士のしずく</v>
      </c>
      <c r="E190" s="169" t="s">
        <v>386</v>
      </c>
      <c r="F190" s="11" t="s">
        <v>81</v>
      </c>
      <c r="G190" s="107" t="s">
        <v>81</v>
      </c>
      <c r="H190" s="782" t="s">
        <v>2619</v>
      </c>
      <c r="I190" s="90" t="s">
        <v>2522</v>
      </c>
      <c r="J190" s="195">
        <v>762</v>
      </c>
      <c r="K190" s="196">
        <v>37</v>
      </c>
      <c r="L190" s="197">
        <v>0</v>
      </c>
      <c r="M190" s="198">
        <v>0</v>
      </c>
      <c r="N190" s="199">
        <v>47</v>
      </c>
      <c r="O190" s="90">
        <v>16</v>
      </c>
      <c r="P190" s="90">
        <v>8</v>
      </c>
    </row>
    <row r="191" spans="1:16" ht="16.899999999999999" customHeight="1">
      <c r="A191" s="121" t="s">
        <v>1247</v>
      </c>
      <c r="B191" s="119" t="s">
        <v>2935</v>
      </c>
      <c r="C191" s="89" t="s">
        <v>2462</v>
      </c>
      <c r="D191" s="128" t="str">
        <f t="shared" si="43"/>
        <v>ア-055  獣王のマント</v>
      </c>
      <c r="E191" s="169" t="s">
        <v>386</v>
      </c>
      <c r="F191" s="110" t="s">
        <v>21</v>
      </c>
      <c r="G191" s="108" t="s">
        <v>131</v>
      </c>
      <c r="H191" s="782" t="s">
        <v>2665</v>
      </c>
      <c r="I191" s="103" t="s">
        <v>2519</v>
      </c>
      <c r="J191" s="195">
        <v>723</v>
      </c>
      <c r="K191" s="196">
        <v>46</v>
      </c>
      <c r="L191" s="197">
        <v>0</v>
      </c>
      <c r="M191" s="198">
        <v>0</v>
      </c>
      <c r="N191" s="199">
        <v>46</v>
      </c>
      <c r="O191" s="90">
        <v>13</v>
      </c>
      <c r="P191" s="90">
        <v>11</v>
      </c>
    </row>
    <row r="192" spans="1:16" ht="16.899999999999999" customHeight="1">
      <c r="A192" s="121" t="s">
        <v>1245</v>
      </c>
      <c r="B192" s="119" t="s">
        <v>2936</v>
      </c>
      <c r="C192" s="89" t="s">
        <v>2463</v>
      </c>
      <c r="D192" s="128" t="str">
        <f t="shared" si="43"/>
        <v>ア-054  ボラホーンのかんむり</v>
      </c>
      <c r="E192" s="169" t="s">
        <v>386</v>
      </c>
      <c r="F192" s="8" t="s">
        <v>99</v>
      </c>
      <c r="G192" s="107" t="s">
        <v>131</v>
      </c>
      <c r="H192" s="782" t="s">
        <v>3898</v>
      </c>
      <c r="I192" s="103" t="s">
        <v>2519</v>
      </c>
      <c r="J192" s="195">
        <v>617</v>
      </c>
      <c r="K192" s="196">
        <v>22</v>
      </c>
      <c r="L192" s="197">
        <v>0</v>
      </c>
      <c r="M192" s="198">
        <v>0</v>
      </c>
      <c r="N192" s="199">
        <v>22</v>
      </c>
      <c r="O192" s="90">
        <v>6</v>
      </c>
      <c r="P192" s="90">
        <v>6</v>
      </c>
    </row>
    <row r="193" spans="1:16" ht="16.899999999999999" customHeight="1">
      <c r="A193" s="121" t="s">
        <v>1245</v>
      </c>
      <c r="B193" s="119" t="s">
        <v>2937</v>
      </c>
      <c r="C193" s="89" t="s">
        <v>2464</v>
      </c>
      <c r="D193" s="128" t="str">
        <f t="shared" si="43"/>
        <v>ア-053  竜騎衆のエンブレム</v>
      </c>
      <c r="E193" s="169" t="s">
        <v>386</v>
      </c>
      <c r="F193" s="110" t="s">
        <v>21</v>
      </c>
      <c r="G193" s="107" t="s">
        <v>270</v>
      </c>
      <c r="H193" s="782" t="s">
        <v>2666</v>
      </c>
      <c r="I193" s="103" t="s">
        <v>2519</v>
      </c>
      <c r="J193" s="195">
        <v>816</v>
      </c>
      <c r="K193" s="196">
        <v>0</v>
      </c>
      <c r="L193" s="197">
        <v>0</v>
      </c>
      <c r="M193" s="198">
        <v>0</v>
      </c>
      <c r="N193" s="199">
        <v>0</v>
      </c>
      <c r="O193" s="90">
        <v>10</v>
      </c>
      <c r="P193" s="90">
        <v>1</v>
      </c>
    </row>
    <row r="194" spans="1:16" ht="16.899999999999999" customHeight="1">
      <c r="A194" s="121" t="s">
        <v>1245</v>
      </c>
      <c r="B194" s="119" t="s">
        <v>2938</v>
      </c>
      <c r="C194" s="89" t="s">
        <v>2465</v>
      </c>
      <c r="D194" s="128" t="str">
        <f t="shared" si="43"/>
        <v>ア-052  ガルダンディーの髪飾り</v>
      </c>
      <c r="E194" s="169" t="s">
        <v>386</v>
      </c>
      <c r="F194" s="8" t="s">
        <v>99</v>
      </c>
      <c r="G194" s="107" t="s">
        <v>131</v>
      </c>
      <c r="H194" s="782" t="s">
        <v>3899</v>
      </c>
      <c r="I194" s="103" t="s">
        <v>2519</v>
      </c>
      <c r="J194" s="195">
        <v>568</v>
      </c>
      <c r="K194" s="196">
        <v>23</v>
      </c>
      <c r="L194" s="197">
        <v>23</v>
      </c>
      <c r="M194" s="198">
        <v>67</v>
      </c>
      <c r="N194" s="199">
        <v>0</v>
      </c>
      <c r="O194" s="90">
        <v>8</v>
      </c>
      <c r="P194" s="90">
        <v>1</v>
      </c>
    </row>
    <row r="195" spans="1:16" ht="16.899999999999999" customHeight="1">
      <c r="A195" s="121" t="s">
        <v>1245</v>
      </c>
      <c r="B195" s="119" t="s">
        <v>2939</v>
      </c>
      <c r="C195" s="89" t="s">
        <v>2466</v>
      </c>
      <c r="D195" s="128" t="str">
        <f t="shared" si="43"/>
        <v>ア-051  竜騎衆の肩当て</v>
      </c>
      <c r="E195" s="169" t="s">
        <v>386</v>
      </c>
      <c r="F195" s="110" t="s">
        <v>21</v>
      </c>
      <c r="G195" s="107" t="s">
        <v>3</v>
      </c>
      <c r="H195" s="782" t="s">
        <v>2693</v>
      </c>
      <c r="I195" s="103" t="s">
        <v>2519</v>
      </c>
      <c r="J195" s="195">
        <v>723</v>
      </c>
      <c r="K195" s="196">
        <v>0</v>
      </c>
      <c r="L195" s="197">
        <v>0</v>
      </c>
      <c r="M195" s="198">
        <v>46</v>
      </c>
      <c r="N195" s="199">
        <v>36</v>
      </c>
      <c r="O195" s="90">
        <v>14</v>
      </c>
      <c r="P195" s="90">
        <v>4</v>
      </c>
    </row>
    <row r="196" spans="1:16" ht="16.899999999999999" customHeight="1">
      <c r="A196" s="121" t="s">
        <v>1245</v>
      </c>
      <c r="B196" s="119" t="s">
        <v>2940</v>
      </c>
      <c r="C196" s="89" t="s">
        <v>2467</v>
      </c>
      <c r="D196" s="128" t="str">
        <f t="shared" si="43"/>
        <v>ア-050  竜の牙</v>
      </c>
      <c r="E196" s="169" t="s">
        <v>386</v>
      </c>
      <c r="F196" s="7" t="s">
        <v>37</v>
      </c>
      <c r="G196" s="108" t="s">
        <v>98</v>
      </c>
      <c r="H196" s="782" t="s">
        <v>2667</v>
      </c>
      <c r="I196" s="103" t="s">
        <v>2519</v>
      </c>
      <c r="J196" s="195">
        <v>582</v>
      </c>
      <c r="K196" s="196">
        <v>75</v>
      </c>
      <c r="L196" s="197">
        <v>75</v>
      </c>
      <c r="M196" s="198">
        <v>0</v>
      </c>
      <c r="N196" s="199">
        <v>0</v>
      </c>
      <c r="O196" s="90">
        <v>6</v>
      </c>
      <c r="P196" s="90">
        <v>3</v>
      </c>
    </row>
    <row r="197" spans="1:16" ht="16.899999999999999" customHeight="1">
      <c r="A197" s="121" t="s">
        <v>1245</v>
      </c>
      <c r="B197" s="119" t="s">
        <v>2941</v>
      </c>
      <c r="C197" s="89" t="s">
        <v>2468</v>
      </c>
      <c r="D197" s="128" t="str">
        <f t="shared" si="43"/>
        <v>ア-049  魔導士のマント</v>
      </c>
      <c r="E197" s="169" t="s">
        <v>386</v>
      </c>
      <c r="F197" s="110" t="s">
        <v>21</v>
      </c>
      <c r="G197" s="108" t="s">
        <v>131</v>
      </c>
      <c r="H197" s="782" t="s">
        <v>3900</v>
      </c>
      <c r="I197" s="90" t="s">
        <v>496</v>
      </c>
      <c r="J197" s="195">
        <v>609</v>
      </c>
      <c r="K197" s="196">
        <v>0</v>
      </c>
      <c r="L197" s="197">
        <v>63</v>
      </c>
      <c r="M197" s="198">
        <v>46</v>
      </c>
      <c r="N197" s="199">
        <v>46</v>
      </c>
      <c r="O197" s="90">
        <v>14</v>
      </c>
      <c r="P197" s="90">
        <v>14</v>
      </c>
    </row>
    <row r="198" spans="1:16" ht="16.899999999999999" customHeight="1">
      <c r="A198" s="121" t="s">
        <v>1245</v>
      </c>
      <c r="B198" s="119" t="s">
        <v>2942</v>
      </c>
      <c r="C198" s="89" t="s">
        <v>2469</v>
      </c>
      <c r="D198" s="128" t="str">
        <f t="shared" si="43"/>
        <v>ア-048  超竜のゆびわ</v>
      </c>
      <c r="E198" s="169" t="s">
        <v>386</v>
      </c>
      <c r="F198" s="7" t="s">
        <v>2531</v>
      </c>
      <c r="G198" s="103" t="s">
        <v>2598</v>
      </c>
      <c r="H198" s="4" t="s">
        <v>2601</v>
      </c>
      <c r="I198" s="103" t="s">
        <v>2518</v>
      </c>
      <c r="J198" s="195">
        <v>690</v>
      </c>
      <c r="K198" s="196">
        <v>70</v>
      </c>
      <c r="L198" s="197">
        <v>70</v>
      </c>
      <c r="M198" s="198">
        <v>0</v>
      </c>
      <c r="N198" s="199">
        <v>0</v>
      </c>
      <c r="O198" s="235" t="s">
        <v>4004</v>
      </c>
      <c r="P198" s="574">
        <v>20</v>
      </c>
    </row>
    <row r="199" spans="1:16" ht="16.899999999999999" customHeight="1">
      <c r="A199" s="121" t="s">
        <v>1245</v>
      </c>
      <c r="B199" s="119" t="s">
        <v>2943</v>
      </c>
      <c r="C199" s="89" t="s">
        <v>2470</v>
      </c>
      <c r="D199" s="128" t="str">
        <f t="shared" si="43"/>
        <v>ア-047  騎士の頭飾り</v>
      </c>
      <c r="E199" s="169" t="s">
        <v>386</v>
      </c>
      <c r="F199" s="110" t="s">
        <v>21</v>
      </c>
      <c r="G199" s="107" t="s">
        <v>105</v>
      </c>
      <c r="H199" s="782" t="s">
        <v>2668</v>
      </c>
      <c r="I199" s="103" t="s">
        <v>2519</v>
      </c>
      <c r="J199" s="195">
        <v>560</v>
      </c>
      <c r="K199" s="196">
        <v>43</v>
      </c>
      <c r="L199" s="197">
        <v>0</v>
      </c>
      <c r="M199" s="198">
        <v>43</v>
      </c>
      <c r="N199" s="199">
        <v>43</v>
      </c>
      <c r="O199" s="90">
        <v>7</v>
      </c>
      <c r="P199" s="90">
        <v>5</v>
      </c>
    </row>
    <row r="200" spans="1:16" ht="16.899999999999999" customHeight="1">
      <c r="A200" s="121" t="s">
        <v>1245</v>
      </c>
      <c r="B200" s="119" t="s">
        <v>2944</v>
      </c>
      <c r="C200" s="89" t="s">
        <v>2515</v>
      </c>
      <c r="D200" s="128" t="str">
        <f t="shared" si="43"/>
        <v>ア-046  ダムドのマント</v>
      </c>
      <c r="E200" s="169" t="s">
        <v>386</v>
      </c>
      <c r="F200" s="7" t="s">
        <v>37</v>
      </c>
      <c r="G200" s="108" t="s">
        <v>98</v>
      </c>
      <c r="H200" s="782" t="s">
        <v>2688</v>
      </c>
      <c r="I200" s="103" t="s">
        <v>2519</v>
      </c>
      <c r="J200" s="195">
        <v>730</v>
      </c>
      <c r="K200" s="196">
        <v>70</v>
      </c>
      <c r="L200" s="197">
        <v>0</v>
      </c>
      <c r="M200" s="198">
        <v>0</v>
      </c>
      <c r="N200" s="199">
        <v>70</v>
      </c>
      <c r="O200" s="235" t="s">
        <v>4004</v>
      </c>
      <c r="P200" s="90">
        <v>17</v>
      </c>
    </row>
    <row r="201" spans="1:16" ht="16.899999999999999" customHeight="1">
      <c r="A201" s="121" t="s">
        <v>1245</v>
      </c>
      <c r="B201" s="119" t="s">
        <v>2945</v>
      </c>
      <c r="C201" s="89" t="s">
        <v>2514</v>
      </c>
      <c r="D201" s="128" t="str">
        <f t="shared" si="43"/>
        <v>ア-045  メイロの髪飾り</v>
      </c>
      <c r="E201" s="169" t="s">
        <v>386</v>
      </c>
      <c r="F201" s="7" t="s">
        <v>37</v>
      </c>
      <c r="G201" s="108" t="s">
        <v>98</v>
      </c>
      <c r="H201" s="782" t="s">
        <v>2669</v>
      </c>
      <c r="I201" s="103" t="s">
        <v>2519</v>
      </c>
      <c r="J201" s="195">
        <v>721</v>
      </c>
      <c r="K201" s="196">
        <v>0</v>
      </c>
      <c r="L201" s="197">
        <v>68</v>
      </c>
      <c r="M201" s="198">
        <v>68</v>
      </c>
      <c r="N201" s="199">
        <v>0</v>
      </c>
      <c r="O201" s="90">
        <v>19</v>
      </c>
      <c r="P201" s="90">
        <v>19</v>
      </c>
    </row>
    <row r="202" spans="1:16" ht="16.899999999999999" customHeight="1">
      <c r="A202" s="121" t="s">
        <v>1245</v>
      </c>
      <c r="B202" s="119" t="s">
        <v>2946</v>
      </c>
      <c r="C202" s="89" t="s">
        <v>2471</v>
      </c>
      <c r="D202" s="128" t="str">
        <f t="shared" si="43"/>
        <v>ア-044  ヒドラのうろこ</v>
      </c>
      <c r="E202" s="169" t="s">
        <v>386</v>
      </c>
      <c r="F202" s="110" t="s">
        <v>21</v>
      </c>
      <c r="G202" s="108" t="s">
        <v>131</v>
      </c>
      <c r="H202" s="782" t="s">
        <v>3901</v>
      </c>
      <c r="I202" s="103" t="s">
        <v>2519</v>
      </c>
      <c r="J202" s="195">
        <v>606</v>
      </c>
      <c r="K202" s="196">
        <v>43</v>
      </c>
      <c r="L202" s="197">
        <v>43</v>
      </c>
      <c r="M202" s="198">
        <v>0</v>
      </c>
      <c r="N202" s="199">
        <v>0</v>
      </c>
      <c r="O202" s="90">
        <v>7</v>
      </c>
      <c r="P202" s="90">
        <v>1</v>
      </c>
    </row>
    <row r="203" spans="1:16" ht="16.899999999999999" customHeight="1">
      <c r="A203" s="121" t="s">
        <v>1245</v>
      </c>
      <c r="B203" s="119" t="s">
        <v>2947</v>
      </c>
      <c r="C203" s="89" t="s">
        <v>2472</v>
      </c>
      <c r="D203" s="128" t="str">
        <f t="shared" si="43"/>
        <v>ア-043  どたまかなづち</v>
      </c>
      <c r="E203" s="169" t="s">
        <v>386</v>
      </c>
      <c r="F203" s="110" t="s">
        <v>21</v>
      </c>
      <c r="G203" s="107" t="s">
        <v>506</v>
      </c>
      <c r="H203" s="782" t="s">
        <v>2670</v>
      </c>
      <c r="I203" s="103" t="s">
        <v>2519</v>
      </c>
      <c r="J203" s="195">
        <v>614</v>
      </c>
      <c r="K203" s="196">
        <v>86</v>
      </c>
      <c r="L203" s="197">
        <v>0</v>
      </c>
      <c r="M203" s="198">
        <v>0</v>
      </c>
      <c r="N203" s="199">
        <v>76</v>
      </c>
      <c r="O203" s="90">
        <v>17</v>
      </c>
      <c r="P203" s="90">
        <v>13</v>
      </c>
    </row>
    <row r="204" spans="1:16" ht="16.899999999999999" customHeight="1">
      <c r="A204" s="121" t="s">
        <v>1241</v>
      </c>
      <c r="B204" s="119" t="s">
        <v>2948</v>
      </c>
      <c r="C204" s="89" t="s">
        <v>2473</v>
      </c>
      <c r="D204" s="128" t="str">
        <f t="shared" si="43"/>
        <v>ア-042  氷炎のゆびわ</v>
      </c>
      <c r="E204" s="169" t="s">
        <v>386</v>
      </c>
      <c r="F204" s="7" t="s">
        <v>2531</v>
      </c>
      <c r="G204" s="103" t="s">
        <v>2598</v>
      </c>
      <c r="H204" s="4" t="s">
        <v>2600</v>
      </c>
      <c r="I204" s="103" t="s">
        <v>2518</v>
      </c>
      <c r="J204" s="195">
        <v>680</v>
      </c>
      <c r="K204" s="196">
        <v>0</v>
      </c>
      <c r="L204" s="197">
        <v>90</v>
      </c>
      <c r="M204" s="198">
        <v>0</v>
      </c>
      <c r="N204" s="199">
        <v>90</v>
      </c>
      <c r="O204" s="523" t="s">
        <v>4004</v>
      </c>
      <c r="P204" s="90">
        <v>18</v>
      </c>
    </row>
    <row r="205" spans="1:16" ht="16.899999999999999" customHeight="1">
      <c r="A205" s="121" t="s">
        <v>1241</v>
      </c>
      <c r="B205" s="119" t="s">
        <v>2949</v>
      </c>
      <c r="C205" s="89" t="s">
        <v>2474</v>
      </c>
      <c r="D205" s="128" t="str">
        <f t="shared" si="43"/>
        <v>ア-041  バルトスのペンダント</v>
      </c>
      <c r="E205" s="169" t="s">
        <v>386</v>
      </c>
      <c r="F205" s="110" t="s">
        <v>21</v>
      </c>
      <c r="G205" s="108" t="s">
        <v>131</v>
      </c>
      <c r="H205" s="782" t="s">
        <v>2671</v>
      </c>
      <c r="I205" s="90" t="s">
        <v>2523</v>
      </c>
      <c r="J205" s="195">
        <v>578</v>
      </c>
      <c r="K205" s="196">
        <v>10</v>
      </c>
      <c r="L205" s="197">
        <v>10</v>
      </c>
      <c r="M205" s="198">
        <v>10</v>
      </c>
      <c r="N205" s="199">
        <v>10</v>
      </c>
      <c r="O205" s="90">
        <v>4</v>
      </c>
      <c r="P205" s="90">
        <v>1</v>
      </c>
    </row>
    <row r="206" spans="1:16" ht="16.899999999999999" customHeight="1">
      <c r="A206" s="121" t="s">
        <v>1241</v>
      </c>
      <c r="B206" s="119" t="s">
        <v>2950</v>
      </c>
      <c r="C206" s="89" t="s">
        <v>2475</v>
      </c>
      <c r="D206" s="128" t="str">
        <f t="shared" si="43"/>
        <v>ア-040  ハドラーのマント</v>
      </c>
      <c r="E206" s="169" t="s">
        <v>386</v>
      </c>
      <c r="F206" s="7" t="s">
        <v>37</v>
      </c>
      <c r="G206" s="108" t="s">
        <v>453</v>
      </c>
      <c r="H206" s="782" t="s">
        <v>3902</v>
      </c>
      <c r="I206" s="90" t="s">
        <v>2519</v>
      </c>
      <c r="J206" s="195">
        <v>545</v>
      </c>
      <c r="K206" s="196">
        <v>53</v>
      </c>
      <c r="L206" s="197">
        <v>53</v>
      </c>
      <c r="M206" s="198">
        <v>31</v>
      </c>
      <c r="N206" s="199">
        <v>0</v>
      </c>
      <c r="O206" s="90">
        <v>4</v>
      </c>
      <c r="P206" s="90">
        <v>2</v>
      </c>
    </row>
    <row r="207" spans="1:16" ht="16.899999999999999" customHeight="1">
      <c r="A207" s="121" t="s">
        <v>1241</v>
      </c>
      <c r="B207" s="119" t="s">
        <v>2951</v>
      </c>
      <c r="C207" s="89" t="s">
        <v>2476</v>
      </c>
      <c r="D207" s="128" t="str">
        <f t="shared" si="43"/>
        <v>ア-039  マトリフの帽子</v>
      </c>
      <c r="E207" s="169" t="s">
        <v>386</v>
      </c>
      <c r="F207" s="7" t="s">
        <v>37</v>
      </c>
      <c r="G207" s="107" t="s">
        <v>101</v>
      </c>
      <c r="H207" s="782" t="s">
        <v>3903</v>
      </c>
      <c r="I207" s="90" t="s">
        <v>2519</v>
      </c>
      <c r="J207" s="195">
        <v>630</v>
      </c>
      <c r="K207" s="196">
        <v>0</v>
      </c>
      <c r="L207" s="197">
        <v>114</v>
      </c>
      <c r="M207" s="198">
        <v>0</v>
      </c>
      <c r="N207" s="199">
        <v>0</v>
      </c>
      <c r="O207" s="90">
        <v>10</v>
      </c>
      <c r="P207" s="90">
        <v>10</v>
      </c>
    </row>
    <row r="208" spans="1:16" ht="16.899999999999999" customHeight="1">
      <c r="A208" s="121" t="s">
        <v>1241</v>
      </c>
      <c r="B208" s="119" t="s">
        <v>2952</v>
      </c>
      <c r="C208" s="89" t="s">
        <v>2477</v>
      </c>
      <c r="D208" s="128" t="str">
        <f t="shared" si="43"/>
        <v>ア-038  バダックの爆弾</v>
      </c>
      <c r="E208" s="169" t="s">
        <v>386</v>
      </c>
      <c r="F208" s="8" t="s">
        <v>99</v>
      </c>
      <c r="G208" s="107" t="s">
        <v>131</v>
      </c>
      <c r="H208" s="782" t="s">
        <v>2689</v>
      </c>
      <c r="I208" s="103" t="s">
        <v>2519</v>
      </c>
      <c r="J208" s="195">
        <v>517</v>
      </c>
      <c r="K208" s="196">
        <v>62</v>
      </c>
      <c r="L208" s="197">
        <v>41</v>
      </c>
      <c r="M208" s="198">
        <v>0</v>
      </c>
      <c r="N208" s="199">
        <v>0</v>
      </c>
      <c r="O208" s="90">
        <v>3</v>
      </c>
      <c r="P208" s="90">
        <v>3</v>
      </c>
    </row>
    <row r="209" spans="1:16" ht="16.899999999999999" customHeight="1">
      <c r="A209" s="121" t="s">
        <v>1241</v>
      </c>
      <c r="B209" s="119" t="s">
        <v>2953</v>
      </c>
      <c r="C209" s="89" t="s">
        <v>2478</v>
      </c>
      <c r="D209" s="128" t="str">
        <f t="shared" si="43"/>
        <v>ア-037  暴魔のメダル</v>
      </c>
      <c r="E209" s="169" t="s">
        <v>386</v>
      </c>
      <c r="F209" s="110" t="s">
        <v>21</v>
      </c>
      <c r="G209" s="108" t="s">
        <v>131</v>
      </c>
      <c r="H209" s="782" t="s">
        <v>2672</v>
      </c>
      <c r="I209" s="103" t="s">
        <v>2519</v>
      </c>
      <c r="J209" s="195">
        <v>526</v>
      </c>
      <c r="K209" s="196">
        <v>41</v>
      </c>
      <c r="L209" s="197">
        <v>63</v>
      </c>
      <c r="M209" s="198">
        <v>0</v>
      </c>
      <c r="N209" s="199">
        <v>0</v>
      </c>
      <c r="O209" s="90">
        <v>4</v>
      </c>
      <c r="P209" s="90">
        <v>4</v>
      </c>
    </row>
    <row r="210" spans="1:16" ht="16.899999999999999" customHeight="1">
      <c r="A210" s="121" t="s">
        <v>1241</v>
      </c>
      <c r="B210" s="119" t="s">
        <v>2954</v>
      </c>
      <c r="C210" s="89" t="s">
        <v>2479</v>
      </c>
      <c r="D210" s="128" t="str">
        <f t="shared" si="43"/>
        <v>ア-036  魂の貝殻</v>
      </c>
      <c r="E210" s="169" t="s">
        <v>386</v>
      </c>
      <c r="F210" s="110" t="s">
        <v>21</v>
      </c>
      <c r="G210" s="108" t="s">
        <v>131</v>
      </c>
      <c r="H210" s="782" t="s">
        <v>2673</v>
      </c>
      <c r="I210" s="90" t="s">
        <v>2519</v>
      </c>
      <c r="J210" s="195">
        <v>652</v>
      </c>
      <c r="K210" s="196">
        <v>28</v>
      </c>
      <c r="L210" s="197">
        <v>28</v>
      </c>
      <c r="M210" s="198">
        <v>28</v>
      </c>
      <c r="N210" s="199">
        <v>28</v>
      </c>
      <c r="O210" s="90">
        <v>18</v>
      </c>
      <c r="P210" s="90">
        <v>18</v>
      </c>
    </row>
    <row r="211" spans="1:16" ht="16.899999999999999" customHeight="1">
      <c r="A211" s="121" t="s">
        <v>1241</v>
      </c>
      <c r="B211" s="119" t="s">
        <v>2955</v>
      </c>
      <c r="C211" s="89" t="s">
        <v>2480</v>
      </c>
      <c r="D211" s="128" t="str">
        <f t="shared" si="43"/>
        <v>ア-035  ヒュンケルのマント</v>
      </c>
      <c r="E211" s="169" t="s">
        <v>386</v>
      </c>
      <c r="F211" s="7" t="s">
        <v>37</v>
      </c>
      <c r="G211" s="108" t="s">
        <v>453</v>
      </c>
      <c r="H211" s="782" t="s">
        <v>3904</v>
      </c>
      <c r="I211" s="90" t="s">
        <v>2519</v>
      </c>
      <c r="J211" s="195">
        <v>498</v>
      </c>
      <c r="K211" s="196">
        <v>40</v>
      </c>
      <c r="L211" s="197">
        <v>0</v>
      </c>
      <c r="M211" s="198">
        <v>40</v>
      </c>
      <c r="N211" s="199">
        <v>40</v>
      </c>
      <c r="O211" s="90">
        <v>2</v>
      </c>
      <c r="P211" s="90">
        <v>1</v>
      </c>
    </row>
    <row r="212" spans="1:16" ht="16.899999999999999" customHeight="1">
      <c r="A212" s="121" t="s">
        <v>1241</v>
      </c>
      <c r="B212" s="119" t="s">
        <v>2956</v>
      </c>
      <c r="C212" s="89" t="s">
        <v>2481</v>
      </c>
      <c r="D212" s="128" t="str">
        <f t="shared" si="43"/>
        <v>ア-034  不死のゆびわ</v>
      </c>
      <c r="E212" s="169" t="s">
        <v>386</v>
      </c>
      <c r="F212" s="7" t="s">
        <v>2531</v>
      </c>
      <c r="G212" s="103" t="s">
        <v>2598</v>
      </c>
      <c r="H212" s="4" t="s">
        <v>2599</v>
      </c>
      <c r="I212" s="103" t="s">
        <v>2518</v>
      </c>
      <c r="J212" s="195">
        <v>850</v>
      </c>
      <c r="K212" s="196">
        <v>0</v>
      </c>
      <c r="L212" s="197">
        <v>0</v>
      </c>
      <c r="M212" s="198">
        <v>0</v>
      </c>
      <c r="N212" s="199">
        <v>0</v>
      </c>
      <c r="O212" s="523" t="s">
        <v>4004</v>
      </c>
      <c r="P212" s="792">
        <v>20</v>
      </c>
    </row>
    <row r="213" spans="1:16" ht="16.899999999999999" customHeight="1">
      <c r="A213" s="121" t="s">
        <v>1241</v>
      </c>
      <c r="B213" s="119" t="s">
        <v>2957</v>
      </c>
      <c r="C213" s="89" t="s">
        <v>2482</v>
      </c>
      <c r="D213" s="128" t="str">
        <f t="shared" si="43"/>
        <v>ア-033  アバンのしるし(ヒュンケル)</v>
      </c>
      <c r="E213" s="169" t="s">
        <v>386</v>
      </c>
      <c r="F213" s="7" t="s">
        <v>37</v>
      </c>
      <c r="G213" s="108" t="s">
        <v>453</v>
      </c>
      <c r="H213" s="782" t="s">
        <v>3905</v>
      </c>
      <c r="I213" s="90" t="s">
        <v>2519</v>
      </c>
      <c r="J213" s="195">
        <v>636</v>
      </c>
      <c r="K213" s="196">
        <v>43</v>
      </c>
      <c r="L213" s="197">
        <v>0</v>
      </c>
      <c r="M213" s="198">
        <v>0</v>
      </c>
      <c r="N213" s="199">
        <v>43</v>
      </c>
      <c r="O213" s="90">
        <v>8</v>
      </c>
      <c r="P213" s="90">
        <v>1</v>
      </c>
    </row>
    <row r="214" spans="1:16" ht="16.899999999999999" customHeight="1">
      <c r="A214" s="121" t="s">
        <v>1239</v>
      </c>
      <c r="B214" s="119" t="s">
        <v>2958</v>
      </c>
      <c r="C214" s="89" t="s">
        <v>2517</v>
      </c>
      <c r="D214" s="128" t="str">
        <f t="shared" si="43"/>
        <v>ア-032  アバンのメガネ</v>
      </c>
      <c r="E214" s="169" t="s">
        <v>386</v>
      </c>
      <c r="F214" s="106" t="s">
        <v>2525</v>
      </c>
      <c r="G214" s="103" t="s">
        <v>2537</v>
      </c>
      <c r="H214" s="782" t="s">
        <v>2607</v>
      </c>
      <c r="I214" s="103" t="s">
        <v>2518</v>
      </c>
      <c r="J214" s="195">
        <v>557</v>
      </c>
      <c r="K214" s="196">
        <v>44</v>
      </c>
      <c r="L214" s="197">
        <v>44</v>
      </c>
      <c r="M214" s="198">
        <v>44</v>
      </c>
      <c r="N214" s="199">
        <v>0</v>
      </c>
      <c r="O214" s="90">
        <v>9</v>
      </c>
      <c r="P214" s="90">
        <v>2</v>
      </c>
    </row>
    <row r="215" spans="1:16" ht="16.899999999999999" customHeight="1">
      <c r="A215" s="121" t="s">
        <v>1239</v>
      </c>
      <c r="B215" s="119" t="s">
        <v>2959</v>
      </c>
      <c r="C215" s="89" t="s">
        <v>2483</v>
      </c>
      <c r="D215" s="128" t="str">
        <f t="shared" si="43"/>
        <v>ア-031  アバンのしるし(マァム)</v>
      </c>
      <c r="E215" s="169" t="s">
        <v>386</v>
      </c>
      <c r="F215" s="11" t="s">
        <v>81</v>
      </c>
      <c r="G215" s="107" t="s">
        <v>81</v>
      </c>
      <c r="H215" s="782" t="s">
        <v>3906</v>
      </c>
      <c r="I215" s="103" t="s">
        <v>2519</v>
      </c>
      <c r="J215" s="195">
        <v>500</v>
      </c>
      <c r="K215" s="196">
        <v>87</v>
      </c>
      <c r="L215" s="197">
        <v>65</v>
      </c>
      <c r="M215" s="198">
        <v>0</v>
      </c>
      <c r="N215" s="199">
        <v>0</v>
      </c>
      <c r="O215" s="90">
        <v>6</v>
      </c>
      <c r="P215" s="90">
        <v>4</v>
      </c>
    </row>
    <row r="216" spans="1:16" ht="16.899999999999999" customHeight="1">
      <c r="A216" s="121" t="s">
        <v>1239</v>
      </c>
      <c r="B216" s="119" t="s">
        <v>2960</v>
      </c>
      <c r="C216" s="89" t="s">
        <v>2484</v>
      </c>
      <c r="D216" s="128" t="str">
        <f t="shared" si="43"/>
        <v>ア-030  アバンのしるし(ポップ)</v>
      </c>
      <c r="E216" s="169" t="s">
        <v>386</v>
      </c>
      <c r="F216" s="106" t="s">
        <v>21</v>
      </c>
      <c r="G216" s="103" t="s">
        <v>131</v>
      </c>
      <c r="H216" s="782" t="s">
        <v>4013</v>
      </c>
      <c r="I216" s="103" t="s">
        <v>2519</v>
      </c>
      <c r="J216" s="195">
        <v>480</v>
      </c>
      <c r="K216" s="196">
        <v>0</v>
      </c>
      <c r="L216" s="197">
        <v>60</v>
      </c>
      <c r="M216" s="198">
        <v>60</v>
      </c>
      <c r="N216" s="199">
        <v>0</v>
      </c>
      <c r="O216" s="90">
        <v>1</v>
      </c>
      <c r="P216" s="90">
        <v>1</v>
      </c>
    </row>
    <row r="217" spans="1:16" ht="16.899999999999999" customHeight="1">
      <c r="A217" s="121" t="s">
        <v>1239</v>
      </c>
      <c r="B217" s="119" t="s">
        <v>2961</v>
      </c>
      <c r="C217" s="89" t="s">
        <v>2485</v>
      </c>
      <c r="D217" s="128" t="str">
        <f t="shared" si="43"/>
        <v>ア-029  アバンのしるし(ダイ)</v>
      </c>
      <c r="E217" s="169" t="s">
        <v>386</v>
      </c>
      <c r="F217" s="106" t="s">
        <v>21</v>
      </c>
      <c r="G217" s="103" t="s">
        <v>131</v>
      </c>
      <c r="H217" s="782" t="s">
        <v>2674</v>
      </c>
      <c r="I217" s="90" t="s">
        <v>2519</v>
      </c>
      <c r="J217" s="195">
        <v>557</v>
      </c>
      <c r="K217" s="196">
        <v>44</v>
      </c>
      <c r="L217" s="197">
        <v>44</v>
      </c>
      <c r="M217" s="198">
        <v>0</v>
      </c>
      <c r="N217" s="199">
        <v>44</v>
      </c>
      <c r="O217" s="90">
        <v>9</v>
      </c>
      <c r="P217" s="90">
        <v>7</v>
      </c>
    </row>
    <row r="218" spans="1:16" ht="16.899999999999999" customHeight="1">
      <c r="A218" s="121" t="s">
        <v>1239</v>
      </c>
      <c r="B218" s="119" t="s">
        <v>2962</v>
      </c>
      <c r="C218" s="89" t="s">
        <v>2486</v>
      </c>
      <c r="D218" s="128" t="str">
        <f t="shared" si="43"/>
        <v>ア-028  獣王のかんむり</v>
      </c>
      <c r="E218" s="169" t="s">
        <v>386</v>
      </c>
      <c r="F218" s="106" t="s">
        <v>2525</v>
      </c>
      <c r="G218" s="103" t="s">
        <v>131</v>
      </c>
      <c r="H218" s="37" t="s">
        <v>2675</v>
      </c>
      <c r="I218" s="90" t="s">
        <v>2518</v>
      </c>
      <c r="J218" s="195">
        <v>675</v>
      </c>
      <c r="K218" s="196">
        <v>35</v>
      </c>
      <c r="L218" s="197">
        <v>0</v>
      </c>
      <c r="M218" s="198">
        <v>0</v>
      </c>
      <c r="N218" s="199">
        <v>45</v>
      </c>
      <c r="O218" s="90">
        <v>10</v>
      </c>
      <c r="P218" s="90">
        <v>1</v>
      </c>
    </row>
    <row r="219" spans="1:16" ht="16.899999999999999" customHeight="1">
      <c r="A219" s="121" t="s">
        <v>1239</v>
      </c>
      <c r="B219" s="119" t="s">
        <v>2963</v>
      </c>
      <c r="C219" s="89" t="s">
        <v>2487</v>
      </c>
      <c r="D219" s="128" t="str">
        <f t="shared" ref="D219:D245" si="44">B219&amp;" "&amp;" "&amp;C219</f>
        <v>ア-027  ハドラーのベルト</v>
      </c>
      <c r="E219" s="169" t="s">
        <v>386</v>
      </c>
      <c r="F219" s="7" t="s">
        <v>37</v>
      </c>
      <c r="G219" s="107" t="s">
        <v>20</v>
      </c>
      <c r="H219" s="4" t="s">
        <v>2606</v>
      </c>
      <c r="I219" s="90" t="s">
        <v>2519</v>
      </c>
      <c r="J219" s="195">
        <v>598</v>
      </c>
      <c r="K219" s="196">
        <v>0</v>
      </c>
      <c r="L219" s="197">
        <v>83</v>
      </c>
      <c r="M219" s="198">
        <v>0</v>
      </c>
      <c r="N219" s="199">
        <v>0</v>
      </c>
      <c r="O219" s="90">
        <v>4</v>
      </c>
      <c r="P219" s="90">
        <v>1</v>
      </c>
    </row>
    <row r="220" spans="1:16" ht="16.899999999999999" customHeight="1">
      <c r="A220" s="121" t="s">
        <v>1239</v>
      </c>
      <c r="B220" s="119" t="s">
        <v>2964</v>
      </c>
      <c r="C220" s="89" t="s">
        <v>2488</v>
      </c>
      <c r="D220" s="128" t="str">
        <f t="shared" si="44"/>
        <v>ア-026  百獣のゆびわ</v>
      </c>
      <c r="E220" s="169" t="s">
        <v>386</v>
      </c>
      <c r="F220" s="7" t="s">
        <v>2531</v>
      </c>
      <c r="G220" s="90" t="s">
        <v>2598</v>
      </c>
      <c r="H220" s="4" t="s">
        <v>2597</v>
      </c>
      <c r="I220" s="103" t="s">
        <v>2518</v>
      </c>
      <c r="J220" s="195">
        <v>800</v>
      </c>
      <c r="K220" s="196">
        <v>0</v>
      </c>
      <c r="L220" s="197">
        <v>0</v>
      </c>
      <c r="M220" s="198">
        <v>0</v>
      </c>
      <c r="N220" s="199">
        <v>0</v>
      </c>
      <c r="O220" s="523" t="s">
        <v>4004</v>
      </c>
      <c r="P220" s="567">
        <v>20</v>
      </c>
    </row>
    <row r="221" spans="1:16" ht="16.899999999999999" customHeight="1">
      <c r="A221" s="121" t="s">
        <v>1239</v>
      </c>
      <c r="B221" s="119" t="s">
        <v>2965</v>
      </c>
      <c r="C221" s="89" t="s">
        <v>2489</v>
      </c>
      <c r="D221" s="128" t="str">
        <f t="shared" si="44"/>
        <v>ア-025  はしゃのかんむり</v>
      </c>
      <c r="E221" s="169" t="s">
        <v>386</v>
      </c>
      <c r="F221" s="106" t="s">
        <v>2525</v>
      </c>
      <c r="G221" s="103" t="s">
        <v>2537</v>
      </c>
      <c r="H221" s="782" t="s">
        <v>2590</v>
      </c>
      <c r="I221" s="103" t="s">
        <v>2518</v>
      </c>
      <c r="J221" s="195">
        <v>489</v>
      </c>
      <c r="K221" s="196">
        <v>41</v>
      </c>
      <c r="L221" s="197">
        <v>0</v>
      </c>
      <c r="M221" s="198">
        <v>0</v>
      </c>
      <c r="N221" s="199">
        <v>81</v>
      </c>
      <c r="O221" s="90">
        <v>2</v>
      </c>
      <c r="P221" s="90">
        <v>2</v>
      </c>
    </row>
    <row r="222" spans="1:16" ht="16.899999999999999" customHeight="1">
      <c r="A222" s="121" t="s">
        <v>1247</v>
      </c>
      <c r="B222" s="119" t="s">
        <v>2966</v>
      </c>
      <c r="C222" s="89" t="s">
        <v>2490</v>
      </c>
      <c r="D222" s="128" t="str">
        <f t="shared" si="44"/>
        <v>ア-024  涙のドングリ</v>
      </c>
      <c r="E222" s="171" t="s">
        <v>347</v>
      </c>
      <c r="F222" s="11" t="s">
        <v>81</v>
      </c>
      <c r="G222" s="107" t="s">
        <v>81</v>
      </c>
      <c r="H222" s="782" t="s">
        <v>3907</v>
      </c>
      <c r="I222" s="90" t="s">
        <v>86</v>
      </c>
      <c r="J222" s="195">
        <v>570</v>
      </c>
      <c r="K222" s="196">
        <v>0</v>
      </c>
      <c r="L222" s="197">
        <v>30</v>
      </c>
      <c r="M222" s="198">
        <v>30</v>
      </c>
      <c r="N222" s="199">
        <v>70</v>
      </c>
      <c r="O222" s="235" t="s">
        <v>4004</v>
      </c>
      <c r="P222" s="201">
        <v>20</v>
      </c>
    </row>
    <row r="223" spans="1:16" ht="16.899999999999999" customHeight="1">
      <c r="A223" s="121" t="s">
        <v>1247</v>
      </c>
      <c r="B223" s="119" t="s">
        <v>2967</v>
      </c>
      <c r="C223" s="89" t="s">
        <v>2491</v>
      </c>
      <c r="D223" s="128" t="str">
        <f t="shared" si="44"/>
        <v>ア-023  ホイミまん</v>
      </c>
      <c r="E223" s="171" t="s">
        <v>347</v>
      </c>
      <c r="F223" s="11" t="s">
        <v>81</v>
      </c>
      <c r="G223" s="107" t="s">
        <v>81</v>
      </c>
      <c r="H223" s="782" t="s">
        <v>2620</v>
      </c>
      <c r="I223" s="90" t="s">
        <v>490</v>
      </c>
      <c r="J223" s="195">
        <v>690</v>
      </c>
      <c r="K223" s="196">
        <v>0</v>
      </c>
      <c r="L223" s="197">
        <v>0</v>
      </c>
      <c r="M223" s="198">
        <v>0</v>
      </c>
      <c r="N223" s="199">
        <v>0</v>
      </c>
      <c r="O223" s="235" t="s">
        <v>4004</v>
      </c>
      <c r="P223" s="201">
        <v>20</v>
      </c>
    </row>
    <row r="224" spans="1:16" ht="16.899999999999999" customHeight="1">
      <c r="A224" s="121" t="s">
        <v>1245</v>
      </c>
      <c r="B224" s="119" t="s">
        <v>2968</v>
      </c>
      <c r="C224" s="89" t="s">
        <v>2492</v>
      </c>
      <c r="D224" s="128" t="str">
        <f t="shared" si="44"/>
        <v>ア-022  スラまん</v>
      </c>
      <c r="E224" s="171" t="s">
        <v>347</v>
      </c>
      <c r="F224" s="11" t="s">
        <v>81</v>
      </c>
      <c r="G224" s="107" t="s">
        <v>81</v>
      </c>
      <c r="H224" s="782" t="s">
        <v>2622</v>
      </c>
      <c r="I224" s="90" t="s">
        <v>2609</v>
      </c>
      <c r="J224" s="195">
        <v>560</v>
      </c>
      <c r="K224" s="196">
        <v>30</v>
      </c>
      <c r="L224" s="197">
        <v>30</v>
      </c>
      <c r="M224" s="198">
        <v>30</v>
      </c>
      <c r="N224" s="199">
        <v>30</v>
      </c>
      <c r="O224" s="235" t="s">
        <v>4004</v>
      </c>
      <c r="P224" s="201">
        <v>20</v>
      </c>
    </row>
    <row r="225" spans="1:16" ht="16.899999999999999" customHeight="1">
      <c r="A225" s="121" t="s">
        <v>1245</v>
      </c>
      <c r="B225" s="119" t="s">
        <v>2969</v>
      </c>
      <c r="C225" s="89" t="s">
        <v>2493</v>
      </c>
      <c r="D225" s="128" t="str">
        <f t="shared" si="44"/>
        <v>ア-021  ナバラの帽子</v>
      </c>
      <c r="E225" s="171" t="s">
        <v>347</v>
      </c>
      <c r="F225" s="110" t="s">
        <v>21</v>
      </c>
      <c r="G225" s="107" t="s">
        <v>106</v>
      </c>
      <c r="H225" s="782" t="s">
        <v>2676</v>
      </c>
      <c r="I225" s="108" t="s">
        <v>83</v>
      </c>
      <c r="J225" s="195">
        <v>550</v>
      </c>
      <c r="K225" s="196">
        <v>0</v>
      </c>
      <c r="L225" s="197">
        <v>50</v>
      </c>
      <c r="M225" s="198">
        <v>30</v>
      </c>
      <c r="N225" s="199">
        <v>40</v>
      </c>
      <c r="O225" s="235" t="s">
        <v>4004</v>
      </c>
      <c r="P225" s="567">
        <v>20</v>
      </c>
    </row>
    <row r="226" spans="1:16" ht="16.899999999999999" customHeight="1">
      <c r="A226" s="121" t="s">
        <v>1245</v>
      </c>
      <c r="B226" s="119" t="s">
        <v>2970</v>
      </c>
      <c r="C226" s="89" t="s">
        <v>2494</v>
      </c>
      <c r="D226" s="128" t="str">
        <f t="shared" si="44"/>
        <v>ア-020  メルルの水晶玉</v>
      </c>
      <c r="E226" s="171" t="s">
        <v>347</v>
      </c>
      <c r="F226" s="110" t="s">
        <v>21</v>
      </c>
      <c r="G226" s="108" t="s">
        <v>131</v>
      </c>
      <c r="H226" s="782" t="s">
        <v>2677</v>
      </c>
      <c r="I226" s="108" t="s">
        <v>83</v>
      </c>
      <c r="J226" s="195">
        <v>550</v>
      </c>
      <c r="K226" s="196">
        <v>40</v>
      </c>
      <c r="L226" s="197">
        <v>40</v>
      </c>
      <c r="M226" s="198">
        <v>30</v>
      </c>
      <c r="N226" s="199">
        <v>0</v>
      </c>
      <c r="O226" s="235" t="s">
        <v>4004</v>
      </c>
      <c r="P226" s="567">
        <v>20</v>
      </c>
    </row>
    <row r="227" spans="1:16" ht="16.899999999999999" customHeight="1">
      <c r="A227" s="121" t="s">
        <v>1245</v>
      </c>
      <c r="B227" s="119" t="s">
        <v>2971</v>
      </c>
      <c r="C227" s="89" t="s">
        <v>2495</v>
      </c>
      <c r="D227" s="128" t="str">
        <f t="shared" si="44"/>
        <v>ア-019  へんなベルト</v>
      </c>
      <c r="E227" s="171" t="s">
        <v>347</v>
      </c>
      <c r="F227" s="110" t="s">
        <v>21</v>
      </c>
      <c r="G227" s="107" t="s">
        <v>3</v>
      </c>
      <c r="H227" s="782" t="s">
        <v>2694</v>
      </c>
      <c r="I227" s="108" t="s">
        <v>83</v>
      </c>
      <c r="J227" s="195">
        <v>550</v>
      </c>
      <c r="K227" s="196">
        <v>0</v>
      </c>
      <c r="L227" s="197">
        <v>70</v>
      </c>
      <c r="M227" s="198">
        <v>30</v>
      </c>
      <c r="N227" s="199">
        <v>30</v>
      </c>
      <c r="O227" s="235" t="s">
        <v>4004</v>
      </c>
      <c r="P227" s="201">
        <v>20</v>
      </c>
    </row>
    <row r="228" spans="1:16" ht="16.899999999999999" customHeight="1">
      <c r="A228" s="121" t="s">
        <v>1241</v>
      </c>
      <c r="B228" s="119" t="s">
        <v>2972</v>
      </c>
      <c r="C228" s="89" t="s">
        <v>2496</v>
      </c>
      <c r="D228" s="128" t="str">
        <f t="shared" si="44"/>
        <v>ア-018  風のサークレット</v>
      </c>
      <c r="E228" s="171" t="s">
        <v>347</v>
      </c>
      <c r="F228" s="110" t="s">
        <v>21</v>
      </c>
      <c r="G228" s="108" t="s">
        <v>131</v>
      </c>
      <c r="H228" s="782" t="s">
        <v>3908</v>
      </c>
      <c r="I228" s="108" t="s">
        <v>83</v>
      </c>
      <c r="J228" s="195">
        <v>530</v>
      </c>
      <c r="K228" s="196">
        <v>0</v>
      </c>
      <c r="L228" s="197">
        <v>70</v>
      </c>
      <c r="M228" s="198">
        <v>50</v>
      </c>
      <c r="N228" s="199">
        <v>0</v>
      </c>
      <c r="O228" s="235" t="s">
        <v>4004</v>
      </c>
      <c r="P228" s="567">
        <v>20</v>
      </c>
    </row>
    <row r="229" spans="1:16" ht="16.899999999999999" customHeight="1">
      <c r="A229" s="121" t="s">
        <v>1241</v>
      </c>
      <c r="B229" s="119" t="s">
        <v>2973</v>
      </c>
      <c r="C229" s="89" t="s">
        <v>2497</v>
      </c>
      <c r="D229" s="128" t="str">
        <f t="shared" si="44"/>
        <v>ア-017  海のサークレット</v>
      </c>
      <c r="E229" s="171" t="s">
        <v>347</v>
      </c>
      <c r="F229" s="110" t="s">
        <v>21</v>
      </c>
      <c r="G229" s="108" t="s">
        <v>131</v>
      </c>
      <c r="H229" s="782" t="s">
        <v>3901</v>
      </c>
      <c r="I229" s="108" t="s">
        <v>83</v>
      </c>
      <c r="J229" s="195">
        <v>530</v>
      </c>
      <c r="K229" s="196">
        <v>0</v>
      </c>
      <c r="L229" s="197">
        <v>70</v>
      </c>
      <c r="M229" s="198">
        <v>0</v>
      </c>
      <c r="N229" s="199">
        <v>50</v>
      </c>
      <c r="O229" s="235" t="s">
        <v>4004</v>
      </c>
      <c r="P229" s="201">
        <v>20</v>
      </c>
    </row>
    <row r="230" spans="1:16" ht="16.899999999999999" customHeight="1">
      <c r="A230" s="121" t="s">
        <v>1241</v>
      </c>
      <c r="B230" s="119" t="s">
        <v>2974</v>
      </c>
      <c r="C230" s="89" t="s">
        <v>2498</v>
      </c>
      <c r="D230" s="128" t="str">
        <f t="shared" si="44"/>
        <v>ア-016  太陽のサークレット</v>
      </c>
      <c r="E230" s="171" t="s">
        <v>347</v>
      </c>
      <c r="F230" s="110" t="s">
        <v>21</v>
      </c>
      <c r="G230" s="108" t="s">
        <v>131</v>
      </c>
      <c r="H230" s="782" t="s">
        <v>3909</v>
      </c>
      <c r="I230" s="108" t="s">
        <v>83</v>
      </c>
      <c r="J230" s="195">
        <v>530</v>
      </c>
      <c r="K230" s="196">
        <v>50</v>
      </c>
      <c r="L230" s="197">
        <v>70</v>
      </c>
      <c r="M230" s="198">
        <v>0</v>
      </c>
      <c r="N230" s="199">
        <v>0</v>
      </c>
      <c r="O230" s="235" t="s">
        <v>4004</v>
      </c>
      <c r="P230" s="567">
        <v>20</v>
      </c>
    </row>
    <row r="231" spans="1:16" ht="16.899999999999999" customHeight="1">
      <c r="A231" s="121" t="s">
        <v>1241</v>
      </c>
      <c r="B231" s="119" t="s">
        <v>2975</v>
      </c>
      <c r="C231" s="89" t="s">
        <v>2499</v>
      </c>
      <c r="D231" s="128" t="str">
        <f t="shared" si="44"/>
        <v>ア-015  マァムのサークレット</v>
      </c>
      <c r="E231" s="171" t="s">
        <v>347</v>
      </c>
      <c r="F231" s="110" t="s">
        <v>21</v>
      </c>
      <c r="G231" s="107" t="s">
        <v>3</v>
      </c>
      <c r="H231" s="782" t="s">
        <v>3910</v>
      </c>
      <c r="I231" s="108" t="s">
        <v>83</v>
      </c>
      <c r="J231" s="195">
        <v>550</v>
      </c>
      <c r="K231" s="196">
        <v>30</v>
      </c>
      <c r="L231" s="197">
        <v>40</v>
      </c>
      <c r="M231" s="198">
        <v>0</v>
      </c>
      <c r="N231" s="199">
        <v>30</v>
      </c>
      <c r="O231" s="235" t="s">
        <v>4004</v>
      </c>
      <c r="P231" s="567">
        <v>20</v>
      </c>
    </row>
    <row r="232" spans="1:16" ht="16.899999999999999" customHeight="1">
      <c r="A232" s="121" t="s">
        <v>1241</v>
      </c>
      <c r="B232" s="119" t="s">
        <v>2976</v>
      </c>
      <c r="C232" s="89" t="s">
        <v>2500</v>
      </c>
      <c r="D232" s="128" t="str">
        <f t="shared" si="44"/>
        <v>ア-014  ダイのロモスのかんむり</v>
      </c>
      <c r="E232" s="171" t="s">
        <v>347</v>
      </c>
      <c r="F232" s="110" t="s">
        <v>21</v>
      </c>
      <c r="G232" s="108" t="s">
        <v>131</v>
      </c>
      <c r="H232" s="782" t="s">
        <v>2678</v>
      </c>
      <c r="I232" s="108" t="s">
        <v>83</v>
      </c>
      <c r="J232" s="195">
        <v>530</v>
      </c>
      <c r="K232" s="196">
        <v>70</v>
      </c>
      <c r="L232" s="197">
        <v>0</v>
      </c>
      <c r="M232" s="198">
        <v>30</v>
      </c>
      <c r="N232" s="199">
        <v>30</v>
      </c>
      <c r="O232" s="235" t="s">
        <v>4004</v>
      </c>
      <c r="P232" s="201">
        <v>20</v>
      </c>
    </row>
    <row r="233" spans="1:16" ht="16.899999999999999" customHeight="1">
      <c r="A233" s="121" t="s">
        <v>1241</v>
      </c>
      <c r="B233" s="119" t="s">
        <v>2977</v>
      </c>
      <c r="C233" s="89" t="s">
        <v>2501</v>
      </c>
      <c r="D233" s="128" t="str">
        <f t="shared" si="44"/>
        <v>ア-013  ガルーダのつばさ</v>
      </c>
      <c r="E233" s="171" t="s">
        <v>347</v>
      </c>
      <c r="F233" s="110" t="s">
        <v>21</v>
      </c>
      <c r="G233" s="108" t="s">
        <v>131</v>
      </c>
      <c r="H233" s="782" t="s">
        <v>2679</v>
      </c>
      <c r="I233" s="108" t="s">
        <v>83</v>
      </c>
      <c r="J233" s="195">
        <v>530</v>
      </c>
      <c r="K233" s="196">
        <v>40</v>
      </c>
      <c r="L233" s="197">
        <v>0</v>
      </c>
      <c r="M233" s="198">
        <v>70</v>
      </c>
      <c r="N233" s="199">
        <v>0</v>
      </c>
      <c r="O233" s="235" t="s">
        <v>4004</v>
      </c>
      <c r="P233" s="201">
        <v>20</v>
      </c>
    </row>
    <row r="234" spans="1:16" ht="16.899999999999999" customHeight="1">
      <c r="A234" s="121" t="s">
        <v>1239</v>
      </c>
      <c r="B234" s="119" t="s">
        <v>2978</v>
      </c>
      <c r="C234" s="89" t="s">
        <v>2502</v>
      </c>
      <c r="D234" s="128" t="str">
        <f t="shared" si="44"/>
        <v>ア-012  マァムのゴーグル</v>
      </c>
      <c r="E234" s="171" t="s">
        <v>347</v>
      </c>
      <c r="F234" s="11" t="s">
        <v>81</v>
      </c>
      <c r="G234" s="107" t="s">
        <v>81</v>
      </c>
      <c r="H234" s="782" t="s">
        <v>3911</v>
      </c>
      <c r="I234" s="108" t="s">
        <v>83</v>
      </c>
      <c r="J234" s="195">
        <v>490</v>
      </c>
      <c r="K234" s="196">
        <v>50</v>
      </c>
      <c r="L234" s="197">
        <v>50</v>
      </c>
      <c r="M234" s="198">
        <v>0</v>
      </c>
      <c r="N234" s="199">
        <v>50</v>
      </c>
      <c r="O234" s="235" t="s">
        <v>4004</v>
      </c>
      <c r="P234" s="567">
        <v>20</v>
      </c>
    </row>
    <row r="235" spans="1:16" ht="16.899999999999999" customHeight="1">
      <c r="A235" s="121" t="s">
        <v>1239</v>
      </c>
      <c r="B235" s="119" t="s">
        <v>2979</v>
      </c>
      <c r="C235" s="89" t="s">
        <v>2503</v>
      </c>
      <c r="D235" s="128" t="str">
        <f t="shared" si="44"/>
        <v>ア-011  ポップのバンダナ</v>
      </c>
      <c r="E235" s="171" t="s">
        <v>347</v>
      </c>
      <c r="F235" s="110" t="s">
        <v>21</v>
      </c>
      <c r="G235" s="108" t="s">
        <v>551</v>
      </c>
      <c r="H235" s="782" t="s">
        <v>2680</v>
      </c>
      <c r="I235" s="90" t="s">
        <v>2610</v>
      </c>
      <c r="J235" s="195">
        <v>530</v>
      </c>
      <c r="K235" s="196">
        <v>0</v>
      </c>
      <c r="L235" s="197">
        <v>40</v>
      </c>
      <c r="M235" s="198">
        <v>40</v>
      </c>
      <c r="N235" s="199">
        <v>40</v>
      </c>
      <c r="O235" s="235" t="s">
        <v>4004</v>
      </c>
      <c r="P235" s="567">
        <v>20</v>
      </c>
    </row>
    <row r="236" spans="1:16" ht="16.899999999999999" customHeight="1">
      <c r="A236" s="121" t="s">
        <v>1239</v>
      </c>
      <c r="B236" s="119" t="s">
        <v>2980</v>
      </c>
      <c r="C236" s="89" t="s">
        <v>2504</v>
      </c>
      <c r="D236" s="128" t="str">
        <f t="shared" si="44"/>
        <v>ア-010  レオナのかんむり</v>
      </c>
      <c r="E236" s="171" t="s">
        <v>347</v>
      </c>
      <c r="F236" s="90"/>
      <c r="G236" s="90"/>
      <c r="H236" s="4"/>
      <c r="I236" s="90"/>
      <c r="J236" s="195">
        <v>510</v>
      </c>
      <c r="K236" s="196">
        <v>0</v>
      </c>
      <c r="L236" s="197">
        <v>90</v>
      </c>
      <c r="M236" s="198">
        <v>0</v>
      </c>
      <c r="N236" s="199">
        <v>40</v>
      </c>
      <c r="O236" s="235" t="s">
        <v>4004</v>
      </c>
      <c r="P236" s="567">
        <v>20</v>
      </c>
    </row>
    <row r="237" spans="1:16" ht="16.899999999999999" customHeight="1">
      <c r="A237" s="121" t="s">
        <v>1239</v>
      </c>
      <c r="B237" s="119" t="s">
        <v>2981</v>
      </c>
      <c r="C237" s="89" t="s">
        <v>2505</v>
      </c>
      <c r="D237" s="128" t="str">
        <f t="shared" si="44"/>
        <v>ア-009  ダイの木のかんむり</v>
      </c>
      <c r="E237" s="171" t="s">
        <v>347</v>
      </c>
      <c r="F237" s="110" t="s">
        <v>21</v>
      </c>
      <c r="G237" s="108" t="s">
        <v>131</v>
      </c>
      <c r="H237" s="782" t="s">
        <v>2681</v>
      </c>
      <c r="I237" s="108" t="s">
        <v>83</v>
      </c>
      <c r="J237" s="195">
        <v>510</v>
      </c>
      <c r="K237" s="196">
        <v>0</v>
      </c>
      <c r="L237" s="197">
        <v>0</v>
      </c>
      <c r="M237" s="198">
        <v>40</v>
      </c>
      <c r="N237" s="199">
        <v>90</v>
      </c>
      <c r="O237" s="235" t="s">
        <v>4004</v>
      </c>
      <c r="P237" s="201">
        <v>20</v>
      </c>
    </row>
    <row r="238" spans="1:16" ht="16.899999999999999" customHeight="1">
      <c r="A238" s="121" t="s">
        <v>1239</v>
      </c>
      <c r="B238" s="119" t="s">
        <v>2982</v>
      </c>
      <c r="C238" s="89" t="s">
        <v>2506</v>
      </c>
      <c r="D238" s="128" t="str">
        <f t="shared" si="44"/>
        <v>ア-008  アバンの手袋</v>
      </c>
      <c r="E238" s="171" t="s">
        <v>347</v>
      </c>
      <c r="F238" s="11" t="s">
        <v>81</v>
      </c>
      <c r="G238" s="107" t="s">
        <v>81</v>
      </c>
      <c r="H238" s="782" t="s">
        <v>2621</v>
      </c>
      <c r="I238" s="108" t="s">
        <v>83</v>
      </c>
      <c r="J238" s="195">
        <v>510</v>
      </c>
      <c r="K238" s="196">
        <v>90</v>
      </c>
      <c r="L238" s="197">
        <v>0</v>
      </c>
      <c r="M238" s="198">
        <v>40</v>
      </c>
      <c r="N238" s="199">
        <v>0</v>
      </c>
      <c r="O238" s="235" t="s">
        <v>4004</v>
      </c>
      <c r="P238" s="201">
        <v>20</v>
      </c>
    </row>
    <row r="239" spans="1:16" ht="16.899999999999999" customHeight="1">
      <c r="A239" s="121" t="s">
        <v>1239</v>
      </c>
      <c r="B239" s="119" t="s">
        <v>2983</v>
      </c>
      <c r="C239" s="89" t="s">
        <v>2507</v>
      </c>
      <c r="D239" s="128" t="str">
        <f t="shared" si="44"/>
        <v>ア-007  デルムリン島の花</v>
      </c>
      <c r="E239" s="171" t="s">
        <v>347</v>
      </c>
      <c r="F239" s="90"/>
      <c r="G239" s="90"/>
      <c r="H239" s="4"/>
      <c r="I239" s="90"/>
      <c r="J239" s="195">
        <v>490</v>
      </c>
      <c r="K239" s="196">
        <v>0</v>
      </c>
      <c r="L239" s="197">
        <v>80</v>
      </c>
      <c r="M239" s="198">
        <v>80</v>
      </c>
      <c r="N239" s="199">
        <v>0</v>
      </c>
      <c r="O239" s="235" t="s">
        <v>4004</v>
      </c>
      <c r="P239" s="201">
        <v>20</v>
      </c>
    </row>
    <row r="240" spans="1:16" ht="16.899999999999999" customHeight="1">
      <c r="A240" s="121" t="s">
        <v>1239</v>
      </c>
      <c r="B240" s="119" t="s">
        <v>2984</v>
      </c>
      <c r="C240" s="89" t="s">
        <v>2508</v>
      </c>
      <c r="D240" s="128" t="str">
        <f t="shared" si="44"/>
        <v>ア-006  ダイの望遠鏡</v>
      </c>
      <c r="E240" s="172" t="s">
        <v>346</v>
      </c>
      <c r="F240" s="110" t="s">
        <v>21</v>
      </c>
      <c r="G240" s="107" t="s">
        <v>105</v>
      </c>
      <c r="H240" s="782" t="s">
        <v>2682</v>
      </c>
      <c r="I240" s="108" t="s">
        <v>490</v>
      </c>
      <c r="J240" s="195">
        <v>370</v>
      </c>
      <c r="K240" s="196">
        <v>40</v>
      </c>
      <c r="L240" s="197">
        <v>40</v>
      </c>
      <c r="M240" s="198">
        <v>40</v>
      </c>
      <c r="N240" s="199">
        <v>40</v>
      </c>
      <c r="O240" s="235" t="s">
        <v>4004</v>
      </c>
      <c r="P240" s="567">
        <v>20</v>
      </c>
    </row>
    <row r="241" spans="1:16" ht="16.899999999999999" customHeight="1">
      <c r="A241" s="121" t="s">
        <v>1239</v>
      </c>
      <c r="B241" s="119" t="s">
        <v>2985</v>
      </c>
      <c r="C241" s="89" t="s">
        <v>2509</v>
      </c>
      <c r="D241" s="128" t="str">
        <f t="shared" si="44"/>
        <v>ア-005  ゴーレムピアス</v>
      </c>
      <c r="E241" s="172" t="s">
        <v>346</v>
      </c>
      <c r="F241" s="90"/>
      <c r="G241" s="90"/>
      <c r="H241" s="4"/>
      <c r="I241" s="90"/>
      <c r="J241" s="195">
        <v>550</v>
      </c>
      <c r="K241" s="196">
        <v>0</v>
      </c>
      <c r="L241" s="197">
        <v>0</v>
      </c>
      <c r="M241" s="198">
        <v>0</v>
      </c>
      <c r="N241" s="199">
        <v>0</v>
      </c>
      <c r="O241" s="235" t="s">
        <v>4004</v>
      </c>
      <c r="P241" s="201">
        <v>20</v>
      </c>
    </row>
    <row r="242" spans="1:16" ht="16.899999999999999" customHeight="1">
      <c r="A242" s="121" t="s">
        <v>1239</v>
      </c>
      <c r="B242" s="119" t="s">
        <v>2986</v>
      </c>
      <c r="C242" s="89" t="s">
        <v>2510</v>
      </c>
      <c r="D242" s="128" t="str">
        <f t="shared" si="44"/>
        <v>ア-004  ちからのゆびわ</v>
      </c>
      <c r="E242" s="172" t="s">
        <v>346</v>
      </c>
      <c r="F242" s="90"/>
      <c r="G242" s="90"/>
      <c r="H242" s="4"/>
      <c r="I242" s="90"/>
      <c r="J242" s="195">
        <v>440</v>
      </c>
      <c r="K242" s="196">
        <v>70</v>
      </c>
      <c r="L242" s="197">
        <v>40</v>
      </c>
      <c r="M242" s="198">
        <v>0</v>
      </c>
      <c r="N242" s="199">
        <v>0</v>
      </c>
      <c r="O242" s="235" t="s">
        <v>4004</v>
      </c>
      <c r="P242" s="201">
        <v>20</v>
      </c>
    </row>
    <row r="243" spans="1:16" ht="16.899999999999999" customHeight="1">
      <c r="A243" s="121" t="s">
        <v>1239</v>
      </c>
      <c r="B243" s="119" t="s">
        <v>2987</v>
      </c>
      <c r="C243" s="89" t="s">
        <v>2511</v>
      </c>
      <c r="D243" s="128" t="str">
        <f t="shared" si="44"/>
        <v>ア-003  スライムピアス</v>
      </c>
      <c r="E243" s="172" t="s">
        <v>346</v>
      </c>
      <c r="F243" s="110" t="s">
        <v>21</v>
      </c>
      <c r="G243" s="107" t="s">
        <v>3</v>
      </c>
      <c r="H243" s="782" t="s">
        <v>3912</v>
      </c>
      <c r="I243" s="108" t="s">
        <v>83</v>
      </c>
      <c r="J243" s="195">
        <v>500</v>
      </c>
      <c r="K243" s="196">
        <v>0</v>
      </c>
      <c r="L243" s="197">
        <v>0</v>
      </c>
      <c r="M243" s="198">
        <v>30</v>
      </c>
      <c r="N243" s="199">
        <v>30</v>
      </c>
      <c r="O243" s="235" t="s">
        <v>4004</v>
      </c>
      <c r="P243" s="201">
        <v>20</v>
      </c>
    </row>
    <row r="244" spans="1:16" ht="16.899999999999999" customHeight="1">
      <c r="A244" s="121" t="s">
        <v>1239</v>
      </c>
      <c r="B244" s="119" t="s">
        <v>2988</v>
      </c>
      <c r="C244" s="89" t="s">
        <v>2512</v>
      </c>
      <c r="D244" s="128" t="str">
        <f t="shared" si="44"/>
        <v>ア-002  インテリメガネ</v>
      </c>
      <c r="E244" s="172" t="s">
        <v>346</v>
      </c>
      <c r="F244" s="90"/>
      <c r="G244" s="90"/>
      <c r="H244" s="4"/>
      <c r="I244" s="90"/>
      <c r="J244" s="195">
        <v>500</v>
      </c>
      <c r="K244" s="196">
        <v>0</v>
      </c>
      <c r="L244" s="197">
        <v>30</v>
      </c>
      <c r="M244" s="198">
        <v>30</v>
      </c>
      <c r="N244" s="199">
        <v>0</v>
      </c>
      <c r="O244" s="235" t="s">
        <v>4004</v>
      </c>
      <c r="P244" s="201">
        <v>20</v>
      </c>
    </row>
    <row r="245" spans="1:16" ht="16.899999999999999" customHeight="1">
      <c r="A245" s="121" t="s">
        <v>1239</v>
      </c>
      <c r="B245" s="119" t="s">
        <v>2989</v>
      </c>
      <c r="C245" s="89" t="s">
        <v>2513</v>
      </c>
      <c r="D245" s="128" t="str">
        <f t="shared" si="44"/>
        <v>ア-001  ゴメちゃんバッジ</v>
      </c>
      <c r="E245" s="172" t="s">
        <v>346</v>
      </c>
      <c r="F245" s="11" t="s">
        <v>81</v>
      </c>
      <c r="G245" s="107" t="s">
        <v>81</v>
      </c>
      <c r="H245" s="782" t="s">
        <v>2623</v>
      </c>
      <c r="I245" s="90" t="s">
        <v>2609</v>
      </c>
      <c r="J245" s="195">
        <v>320</v>
      </c>
      <c r="K245" s="196">
        <v>0</v>
      </c>
      <c r="L245" s="197">
        <v>80</v>
      </c>
      <c r="M245" s="198">
        <v>80</v>
      </c>
      <c r="N245" s="199">
        <v>80</v>
      </c>
      <c r="O245" s="235" t="s">
        <v>4004</v>
      </c>
      <c r="P245" s="201">
        <v>20</v>
      </c>
    </row>
    <row r="246" spans="1:16" ht="16.899999999999999" customHeight="1"/>
    <row r="247" spans="1:16" ht="16.899999999999999" customHeight="1"/>
    <row r="248" spans="1:16" ht="16.899999999999999" customHeight="1"/>
    <row r="249" spans="1:16" ht="16.899999999999999" customHeight="1"/>
    <row r="250" spans="1:16" ht="16.899999999999999" customHeight="1"/>
    <row r="251" spans="1:16" ht="16.899999999999999" customHeight="1"/>
    <row r="252" spans="1:16" ht="16.899999999999999" customHeight="1"/>
    <row r="253" spans="1:16" ht="16.899999999999999" customHeight="1"/>
    <row r="254" spans="1:16" ht="16.899999999999999" customHeight="1"/>
    <row r="255" spans="1:16" ht="16.899999999999999" customHeight="1"/>
    <row r="256" spans="1:1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sheetData>
  <sheetProtection password="CCE3" sheet="1" objects="1" scenarios="1" autoFilter="0"/>
  <autoFilter ref="A2:O245"/>
  <mergeCells count="329">
    <mergeCell ref="K17:K18"/>
    <mergeCell ref="L17:L18"/>
    <mergeCell ref="M17:M18"/>
    <mergeCell ref="N17:N18"/>
    <mergeCell ref="O17:O18"/>
    <mergeCell ref="P17:P18"/>
    <mergeCell ref="A17:A18"/>
    <mergeCell ref="B17:B18"/>
    <mergeCell ref="C17:C18"/>
    <mergeCell ref="D17:D18"/>
    <mergeCell ref="E17:E18"/>
    <mergeCell ref="F17:F18"/>
    <mergeCell ref="I17:I18"/>
    <mergeCell ref="J17:J18"/>
    <mergeCell ref="O15:O16"/>
    <mergeCell ref="P15:P16"/>
    <mergeCell ref="A15:A16"/>
    <mergeCell ref="B15:B16"/>
    <mergeCell ref="C15:C16"/>
    <mergeCell ref="D15:D16"/>
    <mergeCell ref="E15:E16"/>
    <mergeCell ref="F15:F16"/>
    <mergeCell ref="I15:I16"/>
    <mergeCell ref="J15:J16"/>
    <mergeCell ref="K15:K16"/>
    <mergeCell ref="L15:L16"/>
    <mergeCell ref="M15:M16"/>
    <mergeCell ref="N15:N16"/>
    <mergeCell ref="K19:K20"/>
    <mergeCell ref="L19:L20"/>
    <mergeCell ref="M19:M20"/>
    <mergeCell ref="N19:N20"/>
    <mergeCell ref="O19:O20"/>
    <mergeCell ref="P19:P20"/>
    <mergeCell ref="A19:A20"/>
    <mergeCell ref="B19:B20"/>
    <mergeCell ref="C19:C20"/>
    <mergeCell ref="D19:D20"/>
    <mergeCell ref="E19:E20"/>
    <mergeCell ref="F19:F20"/>
    <mergeCell ref="G19:G20"/>
    <mergeCell ref="I19:I20"/>
    <mergeCell ref="J19:J20"/>
    <mergeCell ref="A25:A26"/>
    <mergeCell ref="B25:B26"/>
    <mergeCell ref="C25:C26"/>
    <mergeCell ref="D25:D26"/>
    <mergeCell ref="E25:E26"/>
    <mergeCell ref="I25:I26"/>
    <mergeCell ref="J25:J26"/>
    <mergeCell ref="K25:K26"/>
    <mergeCell ref="L25:L26"/>
    <mergeCell ref="M25:M26"/>
    <mergeCell ref="N25:N26"/>
    <mergeCell ref="O25:O26"/>
    <mergeCell ref="P25:P26"/>
    <mergeCell ref="G25:G26"/>
    <mergeCell ref="F25:F26"/>
    <mergeCell ref="K27:K28"/>
    <mergeCell ref="L27:L28"/>
    <mergeCell ref="M27:M28"/>
    <mergeCell ref="N27:N28"/>
    <mergeCell ref="O27:O28"/>
    <mergeCell ref="P27:P28"/>
    <mergeCell ref="M29:M30"/>
    <mergeCell ref="N29:N30"/>
    <mergeCell ref="O29:O30"/>
    <mergeCell ref="P29:P30"/>
    <mergeCell ref="A27:A28"/>
    <mergeCell ref="B27:B28"/>
    <mergeCell ref="C27:C28"/>
    <mergeCell ref="D27:D28"/>
    <mergeCell ref="E27:E28"/>
    <mergeCell ref="F27:F28"/>
    <mergeCell ref="G27:G28"/>
    <mergeCell ref="I27:I28"/>
    <mergeCell ref="J27:J28"/>
    <mergeCell ref="A29:A30"/>
    <mergeCell ref="B29:B30"/>
    <mergeCell ref="C29:C30"/>
    <mergeCell ref="D29:D30"/>
    <mergeCell ref="E29:E30"/>
    <mergeCell ref="I29:I30"/>
    <mergeCell ref="J29:J30"/>
    <mergeCell ref="K29:K30"/>
    <mergeCell ref="L29:L30"/>
    <mergeCell ref="A31:A32"/>
    <mergeCell ref="B31:B32"/>
    <mergeCell ref="C31:C32"/>
    <mergeCell ref="D31:D32"/>
    <mergeCell ref="E31:E32"/>
    <mergeCell ref="A33:A34"/>
    <mergeCell ref="B33:B34"/>
    <mergeCell ref="C33:C34"/>
    <mergeCell ref="L37:L38"/>
    <mergeCell ref="A37:A38"/>
    <mergeCell ref="B37:B38"/>
    <mergeCell ref="C37:C38"/>
    <mergeCell ref="D37:D38"/>
    <mergeCell ref="E37:E38"/>
    <mergeCell ref="E35:E36"/>
    <mergeCell ref="D33:D34"/>
    <mergeCell ref="E33:E34"/>
    <mergeCell ref="G35:G36"/>
    <mergeCell ref="F35:F36"/>
    <mergeCell ref="F37:F38"/>
    <mergeCell ref="I37:I38"/>
    <mergeCell ref="J37:J38"/>
    <mergeCell ref="K37:K38"/>
    <mergeCell ref="I35:I36"/>
    <mergeCell ref="L31:L32"/>
    <mergeCell ref="G31:G32"/>
    <mergeCell ref="F31:F32"/>
    <mergeCell ref="M35:M36"/>
    <mergeCell ref="N35:N36"/>
    <mergeCell ref="O35:O36"/>
    <mergeCell ref="P35:P36"/>
    <mergeCell ref="F33:F34"/>
    <mergeCell ref="I33:I34"/>
    <mergeCell ref="J33:J34"/>
    <mergeCell ref="K33:K34"/>
    <mergeCell ref="G33:G34"/>
    <mergeCell ref="M33:M34"/>
    <mergeCell ref="N33:N34"/>
    <mergeCell ref="M31:M32"/>
    <mergeCell ref="N31:N32"/>
    <mergeCell ref="O31:O32"/>
    <mergeCell ref="P31:P32"/>
    <mergeCell ref="L33:L34"/>
    <mergeCell ref="I31:I32"/>
    <mergeCell ref="J31:J32"/>
    <mergeCell ref="K31:K32"/>
    <mergeCell ref="J35:J36"/>
    <mergeCell ref="K35:K36"/>
    <mergeCell ref="O33:O34"/>
    <mergeCell ref="A35:A36"/>
    <mergeCell ref="B35:B36"/>
    <mergeCell ref="C35:C36"/>
    <mergeCell ref="D35:D36"/>
    <mergeCell ref="M37:M38"/>
    <mergeCell ref="N37:N38"/>
    <mergeCell ref="O37:O38"/>
    <mergeCell ref="P33:P34"/>
    <mergeCell ref="P37:P38"/>
    <mergeCell ref="L35:L36"/>
    <mergeCell ref="P43:P44"/>
    <mergeCell ref="A43:A44"/>
    <mergeCell ref="B43:B44"/>
    <mergeCell ref="C43:C44"/>
    <mergeCell ref="D43:D44"/>
    <mergeCell ref="E43:E44"/>
    <mergeCell ref="F43:F44"/>
    <mergeCell ref="I43:I44"/>
    <mergeCell ref="J43:J44"/>
    <mergeCell ref="K43:K44"/>
    <mergeCell ref="O43:O44"/>
    <mergeCell ref="M43:M44"/>
    <mergeCell ref="N43:N44"/>
    <mergeCell ref="P49:P50"/>
    <mergeCell ref="F49:F50"/>
    <mergeCell ref="I49:I50"/>
    <mergeCell ref="J49:J50"/>
    <mergeCell ref="K49:K50"/>
    <mergeCell ref="L49:L50"/>
    <mergeCell ref="E49:E50"/>
    <mergeCell ref="O45:O46"/>
    <mergeCell ref="P45:P46"/>
    <mergeCell ref="M47:M48"/>
    <mergeCell ref="N47:N48"/>
    <mergeCell ref="O47:O48"/>
    <mergeCell ref="P47:P48"/>
    <mergeCell ref="M45:M46"/>
    <mergeCell ref="N45:N46"/>
    <mergeCell ref="F47:F48"/>
    <mergeCell ref="I47:I48"/>
    <mergeCell ref="J47:J48"/>
    <mergeCell ref="K47:K48"/>
    <mergeCell ref="L47:L48"/>
    <mergeCell ref="K45:K46"/>
    <mergeCell ref="E45:E46"/>
    <mergeCell ref="I45:I46"/>
    <mergeCell ref="J45:J46"/>
    <mergeCell ref="N57:N58"/>
    <mergeCell ref="C47:C48"/>
    <mergeCell ref="D47:D48"/>
    <mergeCell ref="E47:E48"/>
    <mergeCell ref="M49:M50"/>
    <mergeCell ref="N49:N50"/>
    <mergeCell ref="O49:O50"/>
    <mergeCell ref="F57:F58"/>
    <mergeCell ref="I57:I58"/>
    <mergeCell ref="P51:P52"/>
    <mergeCell ref="F51:F52"/>
    <mergeCell ref="I51:I52"/>
    <mergeCell ref="J51:J52"/>
    <mergeCell ref="K51:K52"/>
    <mergeCell ref="A51:A52"/>
    <mergeCell ref="B51:B52"/>
    <mergeCell ref="C51:C52"/>
    <mergeCell ref="D51:D52"/>
    <mergeCell ref="E51:E52"/>
    <mergeCell ref="L51:L52"/>
    <mergeCell ref="M51:M52"/>
    <mergeCell ref="N51:N52"/>
    <mergeCell ref="O51:O52"/>
    <mergeCell ref="P53:P54"/>
    <mergeCell ref="F53:F54"/>
    <mergeCell ref="G53:G54"/>
    <mergeCell ref="I53:I54"/>
    <mergeCell ref="J53:J54"/>
    <mergeCell ref="K53:K54"/>
    <mergeCell ref="A53:A54"/>
    <mergeCell ref="B53:B54"/>
    <mergeCell ref="C53:C54"/>
    <mergeCell ref="D53:D54"/>
    <mergeCell ref="E53:E54"/>
    <mergeCell ref="L53:L54"/>
    <mergeCell ref="M53:M54"/>
    <mergeCell ref="N53:N54"/>
    <mergeCell ref="O53:O54"/>
    <mergeCell ref="P59:P60"/>
    <mergeCell ref="J59:J60"/>
    <mergeCell ref="K59:K60"/>
    <mergeCell ref="L59:L60"/>
    <mergeCell ref="M59:M60"/>
    <mergeCell ref="N59:N60"/>
    <mergeCell ref="O59:O60"/>
    <mergeCell ref="C55:C56"/>
    <mergeCell ref="E55:E56"/>
    <mergeCell ref="P55:P56"/>
    <mergeCell ref="C57:C58"/>
    <mergeCell ref="E57:E58"/>
    <mergeCell ref="J55:J56"/>
    <mergeCell ref="K55:K56"/>
    <mergeCell ref="L55:L56"/>
    <mergeCell ref="M55:M56"/>
    <mergeCell ref="N55:N56"/>
    <mergeCell ref="O55:O56"/>
    <mergeCell ref="F55:F56"/>
    <mergeCell ref="I55:I56"/>
    <mergeCell ref="O57:O58"/>
    <mergeCell ref="P57:P58"/>
    <mergeCell ref="M57:M58"/>
    <mergeCell ref="D55:D56"/>
    <mergeCell ref="A59:A60"/>
    <mergeCell ref="B59:B60"/>
    <mergeCell ref="C59:C60"/>
    <mergeCell ref="E59:E60"/>
    <mergeCell ref="J57:J58"/>
    <mergeCell ref="K57:K58"/>
    <mergeCell ref="L57:L58"/>
    <mergeCell ref="F59:F60"/>
    <mergeCell ref="G59:G60"/>
    <mergeCell ref="I59:I60"/>
    <mergeCell ref="D57:D58"/>
    <mergeCell ref="D59:D60"/>
    <mergeCell ref="A57:A58"/>
    <mergeCell ref="B57:B58"/>
    <mergeCell ref="A55:A56"/>
    <mergeCell ref="B55:B56"/>
    <mergeCell ref="A49:A50"/>
    <mergeCell ref="B49:B50"/>
    <mergeCell ref="C49:C50"/>
    <mergeCell ref="D49:D50"/>
    <mergeCell ref="L45:L46"/>
    <mergeCell ref="L43:L44"/>
    <mergeCell ref="M41:M42"/>
    <mergeCell ref="I41:I42"/>
    <mergeCell ref="J41:J42"/>
    <mergeCell ref="K41:K42"/>
    <mergeCell ref="A47:A48"/>
    <mergeCell ref="B47:B48"/>
    <mergeCell ref="A45:A46"/>
    <mergeCell ref="B45:B46"/>
    <mergeCell ref="C45:C46"/>
    <mergeCell ref="D45:D46"/>
    <mergeCell ref="L41:L42"/>
    <mergeCell ref="P41:P42"/>
    <mergeCell ref="A39:A40"/>
    <mergeCell ref="B39:B40"/>
    <mergeCell ref="C39:C40"/>
    <mergeCell ref="D39:D40"/>
    <mergeCell ref="E39:E40"/>
    <mergeCell ref="I39:I40"/>
    <mergeCell ref="J39:J40"/>
    <mergeCell ref="K39:K40"/>
    <mergeCell ref="L39:L40"/>
    <mergeCell ref="M39:M40"/>
    <mergeCell ref="N39:N40"/>
    <mergeCell ref="O39:O40"/>
    <mergeCell ref="P39:P40"/>
    <mergeCell ref="G39:G40"/>
    <mergeCell ref="F39:F40"/>
    <mergeCell ref="A41:A42"/>
    <mergeCell ref="B41:B42"/>
    <mergeCell ref="C41:C42"/>
    <mergeCell ref="D41:D42"/>
    <mergeCell ref="E41:E42"/>
    <mergeCell ref="O41:O42"/>
    <mergeCell ref="N41:N42"/>
    <mergeCell ref="K23:K24"/>
    <mergeCell ref="L23:L24"/>
    <mergeCell ref="M23:M24"/>
    <mergeCell ref="N23:N24"/>
    <mergeCell ref="O23:O24"/>
    <mergeCell ref="P23:P24"/>
    <mergeCell ref="A23:A24"/>
    <mergeCell ref="B23:B24"/>
    <mergeCell ref="C23:C24"/>
    <mergeCell ref="D23:D24"/>
    <mergeCell ref="E23:E24"/>
    <mergeCell ref="F23:F24"/>
    <mergeCell ref="G23:G24"/>
    <mergeCell ref="I23:I24"/>
    <mergeCell ref="J23:J24"/>
    <mergeCell ref="K21:K22"/>
    <mergeCell ref="L21:L22"/>
    <mergeCell ref="M21:M22"/>
    <mergeCell ref="N21:N22"/>
    <mergeCell ref="O21:O22"/>
    <mergeCell ref="P21:P22"/>
    <mergeCell ref="A21:A22"/>
    <mergeCell ref="B21:B22"/>
    <mergeCell ref="C21:C22"/>
    <mergeCell ref="D21:D22"/>
    <mergeCell ref="E21:E22"/>
    <mergeCell ref="F21:F22"/>
    <mergeCell ref="I21:I22"/>
    <mergeCell ref="J21:J22"/>
  </mergeCells>
  <phoneticPr fontId="2"/>
  <conditionalFormatting sqref="F3:P245">
    <cfRule type="containsBlanks" dxfId="390" priority="685">
      <formula>LEN(TRIM(F3))=0</formula>
    </cfRule>
  </conditionalFormatting>
  <conditionalFormatting sqref="J3:N245">
    <cfRule type="expression" dxfId="389" priority="326">
      <formula>$O3&lt;&gt;"MAX"</formula>
    </cfRule>
  </conditionalFormatting>
  <conditionalFormatting sqref="H3:H245">
    <cfRule type="expression" dxfId="388" priority="681">
      <formula>F3="回復"</formula>
    </cfRule>
    <cfRule type="expression" dxfId="387" priority="682">
      <formula>F3="デバフ"</formula>
    </cfRule>
    <cfRule type="expression" dxfId="386" priority="683">
      <formula>F3="バフ"</formula>
    </cfRule>
    <cfRule type="expression" dxfId="385" priority="684">
      <formula>F3="特殊"</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545"/>
  <sheetViews>
    <sheetView showGridLines="0" zoomScaleNormal="100" workbookViewId="0">
      <selection activeCell="C7" sqref="C7"/>
    </sheetView>
  </sheetViews>
  <sheetFormatPr defaultColWidth="8.875" defaultRowHeight="13.5"/>
  <cols>
    <col min="1" max="1" width="0.875" style="189"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1" width="25.375" style="749" hidden="1" customWidth="1"/>
    <col min="22" max="22" width="21.5" style="749" hidden="1" customWidth="1"/>
    <col min="23" max="23" width="25.375" style="749" hidden="1" customWidth="1"/>
    <col min="24" max="24" width="8.875" style="750" hidden="1" customWidth="1"/>
    <col min="25" max="26" width="8.875" style="747" hidden="1" customWidth="1"/>
    <col min="27" max="27" width="8" style="747" hidden="1" customWidth="1"/>
    <col min="28" max="33" width="6" style="747" hidden="1" customWidth="1"/>
    <col min="34" max="34" width="6.875" style="747" hidden="1" customWidth="1"/>
    <col min="35" max="45" width="5.375" style="747" hidden="1" customWidth="1"/>
    <col min="46" max="52" width="4.625" style="747" hidden="1" customWidth="1"/>
    <col min="53" max="53" width="8.875" style="747"/>
    <col min="54" max="16384" width="8.875" style="17"/>
  </cols>
  <sheetData>
    <row r="1" spans="1:56" ht="4.9000000000000004" customHeight="1">
      <c r="U1" s="749" t="str">
        <f>武器!B2&amp;" "&amp;" "&amp;武器!C2</f>
        <v xml:space="preserve">  </v>
      </c>
    </row>
    <row r="2" spans="1:56" ht="15.6" customHeight="1">
      <c r="B2" s="795" t="s">
        <v>5807</v>
      </c>
      <c r="C2" s="927" t="s">
        <v>5806</v>
      </c>
      <c r="D2" s="928"/>
      <c r="E2" s="929"/>
      <c r="F2" s="174" t="s">
        <v>15</v>
      </c>
      <c r="G2" s="175" t="s">
        <v>7</v>
      </c>
      <c r="H2" s="176" t="s">
        <v>8</v>
      </c>
      <c r="I2" s="177" t="s">
        <v>9</v>
      </c>
      <c r="J2" s="178" t="s">
        <v>14</v>
      </c>
      <c r="Z2" s="753"/>
      <c r="AA2" s="149" t="s">
        <v>3218</v>
      </c>
      <c r="AB2" s="149" t="s">
        <v>3219</v>
      </c>
      <c r="AC2" s="149" t="s">
        <v>3220</v>
      </c>
      <c r="AD2" s="750"/>
      <c r="AE2" s="750"/>
      <c r="AF2" s="750"/>
      <c r="AG2" s="750"/>
      <c r="AH2" s="750"/>
      <c r="AT2" s="148"/>
      <c r="AU2" s="148">
        <v>1</v>
      </c>
      <c r="AV2" s="148" t="s">
        <v>3216</v>
      </c>
      <c r="AW2" s="148">
        <v>2</v>
      </c>
      <c r="AX2" s="148" t="s">
        <v>3222</v>
      </c>
      <c r="AY2" s="148">
        <v>3</v>
      </c>
      <c r="AZ2" s="148" t="s">
        <v>3217</v>
      </c>
      <c r="BA2" s="750"/>
      <c r="BB2" s="129"/>
      <c r="BC2" s="129"/>
      <c r="BD2" s="129"/>
    </row>
    <row r="3" spans="1:56" ht="15.6" customHeight="1">
      <c r="B3" s="170" t="s">
        <v>2351</v>
      </c>
      <c r="C3" s="930" t="s">
        <v>4931</v>
      </c>
      <c r="D3" s="931"/>
      <c r="E3" s="932"/>
      <c r="F3" s="91">
        <v>950</v>
      </c>
      <c r="G3" s="91">
        <v>430</v>
      </c>
      <c r="H3" s="91">
        <v>430</v>
      </c>
      <c r="I3" s="91">
        <v>640</v>
      </c>
      <c r="J3" s="91">
        <v>480</v>
      </c>
      <c r="K3" s="934" t="s">
        <v>3292</v>
      </c>
      <c r="L3" s="151" t="str">
        <f>INDEX($AN$19:$AP$30,MATCH($C$5,$AA$19:$AA$30,0),1)</f>
        <v>物理ダメージを小軽減</v>
      </c>
      <c r="M3" s="181"/>
      <c r="Z3" s="753"/>
      <c r="AA3" s="754"/>
      <c r="AB3" s="754"/>
      <c r="AC3" s="754"/>
      <c r="AD3" s="750"/>
      <c r="AE3" s="750"/>
      <c r="AF3" s="750"/>
      <c r="AG3" s="750"/>
      <c r="AH3" s="750"/>
      <c r="AT3" s="148" t="s">
        <v>3223</v>
      </c>
      <c r="AU3" s="148" t="s">
        <v>3215</v>
      </c>
      <c r="AV3" s="148" t="s">
        <v>3215</v>
      </c>
      <c r="AW3" s="148" t="s">
        <v>3215</v>
      </c>
      <c r="AX3" s="148" t="s">
        <v>3215</v>
      </c>
      <c r="AY3" s="148">
        <v>41</v>
      </c>
      <c r="AZ3" s="148" t="s">
        <v>3215</v>
      </c>
      <c r="BA3" s="750"/>
      <c r="BB3" s="129"/>
      <c r="BC3" s="129"/>
      <c r="BD3" s="129"/>
    </row>
    <row r="4" spans="1:56" ht="15.6" customHeight="1">
      <c r="B4" s="150" t="s">
        <v>2323</v>
      </c>
      <c r="C4" s="930" t="s">
        <v>3324</v>
      </c>
      <c r="D4" s="931"/>
      <c r="E4" s="932"/>
      <c r="F4" s="91">
        <f>AD18</f>
        <v>120</v>
      </c>
      <c r="G4" s="91">
        <f>AE18</f>
        <v>107</v>
      </c>
      <c r="H4" s="91">
        <f>AF18</f>
        <v>62</v>
      </c>
      <c r="I4" s="91">
        <f>AG18</f>
        <v>92</v>
      </c>
      <c r="J4" s="91">
        <f>AH18</f>
        <v>102</v>
      </c>
      <c r="K4" s="935"/>
      <c r="L4" s="151" t="str">
        <f>INDEX($AN$19:$AP$30,MATCH($C$5,$AA$19:$AA$30,0),2)</f>
        <v>R終了時に、HPが50%以下のとき味方全体のHPを小回復[1回限り]</v>
      </c>
      <c r="M4" s="181"/>
      <c r="Z4" s="753"/>
      <c r="AA4" s="754">
        <v>1</v>
      </c>
      <c r="AB4" s="754">
        <v>1</v>
      </c>
      <c r="AC4" s="754">
        <v>1</v>
      </c>
      <c r="AD4" s="750"/>
      <c r="AE4" s="750"/>
      <c r="AF4" s="750"/>
      <c r="AG4" s="750"/>
      <c r="AH4" s="750"/>
      <c r="AT4" s="148" t="s">
        <v>3224</v>
      </c>
      <c r="AU4" s="148" t="s">
        <v>3215</v>
      </c>
      <c r="AV4" s="148" t="s">
        <v>3215</v>
      </c>
      <c r="AW4" s="148">
        <v>69</v>
      </c>
      <c r="AX4" s="148">
        <v>66</v>
      </c>
      <c r="AY4" s="148">
        <v>42</v>
      </c>
      <c r="AZ4" s="148">
        <v>41</v>
      </c>
      <c r="BA4" s="750"/>
      <c r="BB4" s="129"/>
      <c r="BC4" s="129"/>
      <c r="BD4" s="129"/>
    </row>
    <row r="5" spans="1:56" ht="15.6" customHeight="1">
      <c r="A5" s="182" t="str">
        <f>INDEX(武器!$D$2:$S$272,MATCH($C$6,武器!$D$2:$D$272,0),3)</f>
        <v>槍</v>
      </c>
      <c r="B5" s="150" t="s">
        <v>2352</v>
      </c>
      <c r="C5" s="153" t="s">
        <v>2331</v>
      </c>
      <c r="D5" s="170" t="str">
        <f>INDEX($AA$19:$AM$30,MATCH($C$5,$AA$19:$AA$30,0),2)</f>
        <v>槍</v>
      </c>
      <c r="E5" s="170" t="str">
        <f>IF(INDEX($AA$19:$AM$30,MATCH($C$5,$AA$19:$AA$30,0),3)=0,"",INDEX($AA$19:$AM$30,MATCH($C$5,$AA$19:$AA$30,0),3))</f>
        <v>爪</v>
      </c>
      <c r="F5" s="91">
        <f>INDEX($AA$19:$AM$30,MATCH($C$5,$AA$19:$AA$30,0),4)</f>
        <v>0</v>
      </c>
      <c r="G5" s="91">
        <f>INDEX($AA$19:$AM$30,MATCH($C$5,$AA$19:$AA$30,0),5)</f>
        <v>250</v>
      </c>
      <c r="H5" s="91">
        <f>INDEX($AA$19:$AM$30,MATCH($C$5,$AA$19:$AA$30,0),6)</f>
        <v>0</v>
      </c>
      <c r="I5" s="91">
        <f>INDEX($AA$19:$AM$30,MATCH($C$5,$AA$19:$AA$30,0),7)</f>
        <v>150</v>
      </c>
      <c r="J5" s="91">
        <f>INDEX($AA$19:$AM$30,MATCH($C$5,$AA$19:$AA$30,0),8)</f>
        <v>0</v>
      </c>
      <c r="K5" s="935"/>
      <c r="L5" s="151" t="str">
        <f>IF(INDEX($AN$19:$AP$30,MATCH($C$5,$AA$19:$AA$30,0),3)=0,"",INDEX($AN$19:$AP$30,MATCH($C$5,$AA$19:$AA$30,0),3))</f>
        <v>物理ダメージをR数が少ないほど小アップ</v>
      </c>
      <c r="M5" s="181"/>
      <c r="Z5" s="753"/>
      <c r="AA5" s="754"/>
      <c r="AB5" s="754">
        <v>2</v>
      </c>
      <c r="AC5" s="754">
        <v>2</v>
      </c>
      <c r="AD5" s="750"/>
      <c r="AE5" s="750"/>
      <c r="AF5" s="750"/>
      <c r="AG5" s="750"/>
      <c r="AH5" s="750"/>
      <c r="AT5" s="148" t="s">
        <v>3225</v>
      </c>
      <c r="AU5" s="148" t="s">
        <v>3215</v>
      </c>
      <c r="AV5" s="148" t="s">
        <v>3215</v>
      </c>
      <c r="AW5" s="148">
        <v>70</v>
      </c>
      <c r="AX5" s="148">
        <v>68</v>
      </c>
      <c r="AY5" s="148">
        <v>45</v>
      </c>
      <c r="AZ5" s="148">
        <v>45</v>
      </c>
      <c r="BA5" s="750"/>
      <c r="BB5" s="129"/>
      <c r="BC5" s="129"/>
      <c r="BD5" s="129"/>
    </row>
    <row r="6" spans="1:56" ht="15.6" customHeight="1">
      <c r="A6" s="189" t="str">
        <f>LEFT(C6,5)</f>
        <v>S武-14</v>
      </c>
      <c r="B6" s="150" t="s">
        <v>2353</v>
      </c>
      <c r="C6" s="154" t="s">
        <v>5852</v>
      </c>
      <c r="D6" s="180" t="str">
        <f>INDEX(武器!$D$2:$S$272,MATCH($C$6,武器!$D$2:$D$272,0),4)</f>
        <v>物理</v>
      </c>
      <c r="E6" s="180" t="str">
        <f>INDEX(武器!$D$2:$S$272,MATCH($C$6,武器!$D$2:$D$272,0),5)</f>
        <v>物理</v>
      </c>
      <c r="F6" s="91">
        <f>INDEX(武器!$D$2:$S$272,MATCH($C$6,武器!$D$2:$D$272,0),12)</f>
        <v>0</v>
      </c>
      <c r="G6" s="91">
        <f>INDEX(武器!$D$2:$S$272,MATCH($C$6,武器!$D$2:$D$272,0),13)</f>
        <v>1030</v>
      </c>
      <c r="H6" s="91">
        <f>INDEX(武器!$D$2:$S$272,MATCH($C$6,武器!$D$2:$D$272,0),14)</f>
        <v>850</v>
      </c>
      <c r="I6" s="91">
        <f>INDEX(武器!$D$2:$S$272,MATCH($C$6,武器!$D$2:$D$272,0),15)</f>
        <v>470</v>
      </c>
      <c r="J6" s="91">
        <f>INDEX(武器!$D$2:$S$272,MATCH($C$6,武器!$D$2:$D$272,0),16)</f>
        <v>0</v>
      </c>
      <c r="K6" s="934" t="s">
        <v>3293</v>
      </c>
      <c r="L6" s="151" t="str">
        <f>IF(INDEX(武器!$D$2:$S$272,MATCH($C$6,武器!$D$2:$D$272,0),10)=0,INDEX(武器!$D$2:$S$272,MATCH($C$6,武器!$D$2:$D$272,0),6),INDEX(武器!$D$2:$S$272,MATCH($C$6,武器!$D$2:$D$272,0),10))</f>
        <v>1～3R目の自分ターンに、最も高いステータスがすばやさの味方の物理ダメージを小アップ、</v>
      </c>
      <c r="M6" s="920" t="str" cm="1">
        <f t="array" ref="M6">IF(INDEX(武器!$D$2:$S$272,MATCH($C$6,武器!$D$2:$D$272,0),10)=0,INDEX(武器!$D$2:$S$272,MATCH($C$6,武器!$D$2:$D$272,0),7)&amp;"",IF(INDEX(武器!$D$2:$S$272,MATCH($C$6,武器!$D$2:$D$272,0),2)="超",INDEX(武器!$D$2:$S$272,MATCH($C$6,武器!$D$2:$D$272,0)+1,10),""))</f>
        <v>「マイ勇者」が槍が得意な職業のとき、追加でこうげきとすばやさを中アップ</v>
      </c>
      <c r="N6" s="921"/>
      <c r="O6" s="151" t="str">
        <f>IF(INDEX(武器!$D$2:$S$272,MATCH($C$6,武器!$D$2:$D$272,0),10)=0,"1回限り",INDEX(武器!$D$2:$S$272,MATCH(パーティー作成!$C$6,武器!$D$2:$D$272,0),11))</f>
        <v>そのR限り</v>
      </c>
      <c r="P6" s="237" t="str">
        <f>INDEX(武器!$D$2:$T$272,MATCH(パーティー作成!$C$6,武器!$D$2:$D$272,0),17)</f>
        <v>MAX</v>
      </c>
      <c r="Z6" s="753"/>
      <c r="AA6" s="754"/>
      <c r="AB6" s="754"/>
      <c r="AC6" s="754">
        <v>3</v>
      </c>
      <c r="AD6" s="750"/>
      <c r="AE6" s="750"/>
      <c r="AF6" s="750"/>
      <c r="AG6" s="750"/>
      <c r="AH6" s="750"/>
      <c r="AT6" s="148" t="s">
        <v>3226</v>
      </c>
      <c r="AU6" s="148" t="s">
        <v>3215</v>
      </c>
      <c r="AV6" s="148">
        <v>176</v>
      </c>
      <c r="AW6" s="148">
        <v>74</v>
      </c>
      <c r="AX6" s="148">
        <v>75</v>
      </c>
      <c r="AY6" s="148">
        <v>46</v>
      </c>
      <c r="AZ6" s="148" t="s">
        <v>3215</v>
      </c>
      <c r="BA6" s="750"/>
      <c r="BB6" s="129"/>
      <c r="BC6" s="129"/>
      <c r="BD6" s="129"/>
    </row>
    <row r="7" spans="1:56" ht="15.6" customHeight="1">
      <c r="A7" s="189" t="str">
        <f t="shared" ref="A7:A9" si="0">LEFT(C7,5)</f>
        <v>S盾-09</v>
      </c>
      <c r="B7" s="150" t="s">
        <v>2354</v>
      </c>
      <c r="C7" s="154" t="s">
        <v>5293</v>
      </c>
      <c r="D7" s="179"/>
      <c r="E7" s="179"/>
      <c r="F7" s="91">
        <f>INDEX(盾!$D$2:$N$241,MATCH($C$7,盾!$D$2:$D$241,0),7)</f>
        <v>160</v>
      </c>
      <c r="G7" s="91">
        <f>INDEX(盾!$D$2:$N$241,MATCH($C$7,盾!$D$2:$D$241,0),8)</f>
        <v>40</v>
      </c>
      <c r="H7" s="91">
        <f>INDEX(盾!$D$2:$N$241,MATCH($C$7,盾!$D$2:$D$241,0),9)</f>
        <v>0</v>
      </c>
      <c r="I7" s="91">
        <f>INDEX(盾!$D$2:$N$241,MATCH($C$7,盾!$D$2:$D$241,0),10)</f>
        <v>770</v>
      </c>
      <c r="J7" s="91">
        <f>INDEX(盾!$D$2:$N$241,MATCH($C$7,盾!$D$2:$D$241,0),11)</f>
        <v>1060</v>
      </c>
      <c r="K7" s="935"/>
      <c r="L7" s="151" t="str">
        <f>INDEX(盾!$D$2:$N$241,MATCH($C$7,盾!$D$2:$D$241,0),5)</f>
        <v>1～2R目の相手ターンに、味方全体のぼうぎょゲージを減りにくくする、</v>
      </c>
      <c r="M7" s="920" t="str" cm="1">
        <f t="array" ref="M7">IF(INDEX(盾!$D$2:$N$241,MATCH($C$7,盾!$D$2:$D$241,0),2)="超",INDEX(盾!$D$2:$N$241,MATCH($C$7,盾!$D$2:$D$241,0)+1,5),"")</f>
        <v>「マイ勇者」が剣が得意な職業のとき、追加で通常攻撃ダメージを中軽減</v>
      </c>
      <c r="N7" s="921"/>
      <c r="O7" s="151" t="str">
        <f>INDEX(盾!$D$2:$N$241,MATCH(パーティー作成!$C$7,盾!$D$2:$D$241,0),6)</f>
        <v>そのR限り</v>
      </c>
      <c r="P7" s="237" t="str">
        <f>INDEX(盾!$D$2:$O$241,MATCH(パーティー作成!$C$7,盾!$D$2:$D$241,0),12)</f>
        <v>MAX</v>
      </c>
      <c r="Z7" s="753"/>
      <c r="AA7" s="149"/>
      <c r="AB7" s="148">
        <v>1</v>
      </c>
      <c r="AC7" s="148">
        <v>2</v>
      </c>
      <c r="AD7" s="148">
        <v>3</v>
      </c>
      <c r="AE7" s="148" t="s">
        <v>3216</v>
      </c>
      <c r="AF7" s="148" t="s">
        <v>3222</v>
      </c>
      <c r="AG7" s="148" t="s">
        <v>3217</v>
      </c>
      <c r="AH7" s="750"/>
      <c r="AT7" s="148" t="s">
        <v>3227</v>
      </c>
      <c r="AU7" s="148">
        <v>181</v>
      </c>
      <c r="AV7" s="148" t="s">
        <v>3215</v>
      </c>
      <c r="AW7" s="148">
        <v>77</v>
      </c>
      <c r="AX7" s="148">
        <v>76</v>
      </c>
      <c r="AY7" s="148">
        <v>48</v>
      </c>
      <c r="AZ7" s="148" t="s">
        <v>3215</v>
      </c>
      <c r="BA7" s="750"/>
      <c r="BB7" s="129"/>
      <c r="BC7" s="129"/>
      <c r="BD7" s="129"/>
    </row>
    <row r="8" spans="1:56" ht="15.6" customHeight="1">
      <c r="A8" s="189" t="str">
        <f t="shared" si="0"/>
        <v>ア-078</v>
      </c>
      <c r="B8" s="150" t="s">
        <v>2355</v>
      </c>
      <c r="C8" s="154" t="s">
        <v>5853</v>
      </c>
      <c r="D8" s="192" t="str">
        <f>LEFT(C8,5)</f>
        <v>ア-078</v>
      </c>
      <c r="E8" s="192" t="str">
        <f>IFERROR(VLOOKUP($D$8,$AE$32:$AF$39,2,FALSE),"")</f>
        <v>光</v>
      </c>
      <c r="F8" s="91">
        <f>INDEX(アクセサリー!$D$2:$N$281,MATCH($C$8,アクセサリー!$D$2:$D$281,0),7)</f>
        <v>850</v>
      </c>
      <c r="G8" s="91">
        <f>INDEX(アクセサリー!$D$2:$N$281,MATCH($C$8,アクセサリー!$D$2:$D$281,0),8)</f>
        <v>10</v>
      </c>
      <c r="H8" s="91">
        <f>INDEX(アクセサリー!$D$2:$N$281,MATCH($C$8,アクセサリー!$D$2:$D$281,0),9)</f>
        <v>10</v>
      </c>
      <c r="I8" s="91">
        <f>INDEX(アクセサリー!$D$2:$N$281,MATCH($C$8,アクセサリー!$D$2:$D$281,0),10)</f>
        <v>10</v>
      </c>
      <c r="J8" s="91">
        <f>INDEX(アクセサリー!$D$2:$N$281,MATCH($C$8,アクセサリー!$D$2:$D$281,0),11)</f>
        <v>10</v>
      </c>
      <c r="K8" s="935"/>
      <c r="L8" s="151" t="str">
        <f>INDEX(アクセサリー!$D$2:$N$281,MATCH($C$8,アクセサリー!$D$2:$D$281,0),5)</f>
        <v>「マイ勇者」の属性が[光]になる</v>
      </c>
      <c r="M8" s="922" t="str" cm="1">
        <f t="array" ref="M8">IF(INDEX(アクセサリー!$D$2:$N$281,MATCH($C$8,アクセサリー!$D$2:$D$281,0),2)="超",INDEX(アクセサリー!$D$2:$N$281,MATCH($C$8,アクセサリー!$D$2:$D$281,0)+1,5),"")</f>
        <v/>
      </c>
      <c r="N8" s="923"/>
      <c r="O8" s="151" t="str">
        <f>INDEX(アクセサリー!$D$2:$N$281,MATCH(パーティー作成!$C$8,アクセサリー!$D$2:$D$281,0),6)</f>
        <v>常時</v>
      </c>
      <c r="P8" s="237" t="str">
        <f>INDEX(アクセサリー!$D$2:$O$281,MATCH(パーティー作成!$C$8,アクセサリー!$D$2:$D$281,0),12)</f>
        <v>MAX</v>
      </c>
      <c r="X8" s="751"/>
      <c r="AA8" s="149">
        <v>1</v>
      </c>
      <c r="AB8" s="755">
        <v>1.1349199999999999</v>
      </c>
      <c r="AC8" s="755">
        <v>1.2032</v>
      </c>
      <c r="AD8" s="755">
        <v>1.14333</v>
      </c>
      <c r="AE8" s="755">
        <v>1.1849499999999999</v>
      </c>
      <c r="AF8" s="755">
        <v>1.2032</v>
      </c>
      <c r="AG8" s="755">
        <v>1.14333</v>
      </c>
      <c r="AH8" s="750"/>
      <c r="AT8" s="148" t="s">
        <v>3228</v>
      </c>
      <c r="AU8" s="148" t="s">
        <v>3215</v>
      </c>
      <c r="AV8" s="148" t="s">
        <v>3215</v>
      </c>
      <c r="AW8" s="148">
        <v>77</v>
      </c>
      <c r="AX8" s="148">
        <v>79</v>
      </c>
      <c r="AY8" s="148">
        <v>49</v>
      </c>
      <c r="AZ8" s="148">
        <v>50</v>
      </c>
      <c r="BA8" s="750"/>
      <c r="BB8" s="129"/>
      <c r="BC8" s="129"/>
      <c r="BD8" s="129"/>
    </row>
    <row r="9" spans="1:56" ht="15.6" customHeight="1">
      <c r="A9" s="189" t="str">
        <f t="shared" si="0"/>
        <v>Sア-09</v>
      </c>
      <c r="B9" s="150" t="s">
        <v>2356</v>
      </c>
      <c r="C9" s="154" t="s">
        <v>5553</v>
      </c>
      <c r="D9" s="192" t="str">
        <f>LEFT(C9,5)</f>
        <v>Sア-09</v>
      </c>
      <c r="E9" s="192" t="str">
        <f>IFERROR(VLOOKUP($D$9,$AE$32:$AF$39,2,FALSE),"")</f>
        <v/>
      </c>
      <c r="F9" s="91">
        <f>INDEX(アクセサリー!$D$2:$N$281,MATCH($C$9,アクセサリー!$D$2:$D$281,0),7)</f>
        <v>720</v>
      </c>
      <c r="G9" s="91">
        <f>INDEX(アクセサリー!$D$2:$N$281,MATCH($C$9,アクセサリー!$D$2:$D$281,0),8)</f>
        <v>40</v>
      </c>
      <c r="H9" s="91">
        <f>INDEX(アクセサリー!$D$2:$N$281,MATCH($C$9,アクセサリー!$D$2:$D$281,0),9)</f>
        <v>40</v>
      </c>
      <c r="I9" s="91">
        <f>INDEX(アクセサリー!$D$2:$N$281,MATCH($C$9,アクセサリー!$D$2:$D$281,0),10)</f>
        <v>160</v>
      </c>
      <c r="J9" s="91">
        <f>INDEX(アクセサリー!$D$2:$N$281,MATCH($C$9,アクセサリー!$D$2:$D$281,0),11)</f>
        <v>40</v>
      </c>
      <c r="K9" s="935"/>
      <c r="L9" s="151" t="str">
        <f>INDEX(アクセサリー!$D$2:$N$281,MATCH($C$9,アクセサリー!$D$2:$D$281,0),5)</f>
        <v>各R開始時に、最も高いステータスがすばやさの味方が受けるブレスダメージを中軽減、</v>
      </c>
      <c r="M9" s="920" t="str" cm="1">
        <f t="array" ref="M9">IF(INDEX(アクセサリー!$D$2:$N$281,MATCH($C$9,アクセサリー!$D$2:$D$281,0),2)="超",INDEX(アクセサリー!$D$2:$N$281,MATCH($C$9,アクセサリー!$D$2:$D$281,0)+1,5),"")</f>
        <v>「マイ勇者」が爪が得意な職業のとき、追加で味方全体のすばやさ大アップ</v>
      </c>
      <c r="N9" s="921"/>
      <c r="O9" s="151" t="str">
        <f>INDEX(アクセサリー!$D$2:$N$281,MATCH(パーティー作成!$C$9,アクセサリー!$D$2:$D$281,0),6)</f>
        <v>次のRまで</v>
      </c>
      <c r="P9" s="237" t="str">
        <f>INDEX(アクセサリー!$D$2:$O$281,MATCH(パーティー作成!$C$9,アクセサリー!$D$2:$D$281,0),12)</f>
        <v>MAX</v>
      </c>
      <c r="AA9" s="149">
        <v>2</v>
      </c>
      <c r="AB9" s="755"/>
      <c r="AC9" s="755">
        <v>1.3364</v>
      </c>
      <c r="AD9" s="755">
        <v>1.2866</v>
      </c>
      <c r="AE9" s="755"/>
      <c r="AF9" s="755">
        <v>1.3864000000000001</v>
      </c>
      <c r="AG9" s="755">
        <v>1.2866</v>
      </c>
      <c r="AH9" s="750"/>
      <c r="AT9" s="148" t="s">
        <v>3229</v>
      </c>
      <c r="AU9" s="148">
        <v>190</v>
      </c>
      <c r="AV9" s="148" t="s">
        <v>3215</v>
      </c>
      <c r="AW9" s="148">
        <v>83</v>
      </c>
      <c r="AX9" s="148" t="s">
        <v>3215</v>
      </c>
      <c r="AY9" s="148">
        <v>52</v>
      </c>
      <c r="AZ9" s="148">
        <v>51</v>
      </c>
      <c r="BA9" s="750"/>
      <c r="BB9" s="129"/>
      <c r="BC9" s="129"/>
      <c r="BD9" s="129"/>
    </row>
    <row r="10" spans="1:56" ht="15.6" customHeight="1">
      <c r="A10" s="189">
        <f>COUNTIF($B$10,"光")+COUNTIF($B$15,"光")+COUNTIF($B$20,"光")+IF($C$5="魔軍司令",COUNTIF($B$10,""),0)</f>
        <v>3</v>
      </c>
      <c r="B10" s="150" t="str">
        <f>IF(E8&lt;&gt;"",E8,E9)</f>
        <v>光</v>
      </c>
      <c r="C10" s="930" t="s">
        <v>2357</v>
      </c>
      <c r="D10" s="931"/>
      <c r="E10" s="932"/>
      <c r="F10" s="92">
        <f>SUM(F3:F9)</f>
        <v>2800</v>
      </c>
      <c r="G10" s="93">
        <f>SUM(G3:G9)</f>
        <v>1907</v>
      </c>
      <c r="H10" s="94">
        <f>SUM(H3:H9)</f>
        <v>1392</v>
      </c>
      <c r="I10" s="95">
        <f>SUM(I3:I9)</f>
        <v>2292</v>
      </c>
      <c r="J10" s="96">
        <f>SUM(J3:J9)</f>
        <v>1692</v>
      </c>
      <c r="AA10" s="149">
        <v>3</v>
      </c>
      <c r="AB10" s="755"/>
      <c r="AC10" s="755"/>
      <c r="AD10" s="755">
        <v>1.4299500000000001</v>
      </c>
      <c r="AE10" s="755"/>
      <c r="AF10" s="755"/>
      <c r="AG10" s="755">
        <v>1.4799500000000001</v>
      </c>
      <c r="AH10" s="750"/>
      <c r="AT10" s="148" t="s">
        <v>3230</v>
      </c>
      <c r="AU10" s="148">
        <v>197</v>
      </c>
      <c r="AV10" s="148" t="s">
        <v>3215</v>
      </c>
      <c r="AW10" s="148">
        <v>83</v>
      </c>
      <c r="AX10" s="148">
        <v>85</v>
      </c>
      <c r="AY10" s="148">
        <v>54</v>
      </c>
      <c r="AZ10" s="148">
        <v>53</v>
      </c>
      <c r="BA10" s="750"/>
      <c r="BB10" s="129"/>
      <c r="BC10" s="129"/>
      <c r="BD10" s="129"/>
    </row>
    <row r="11" spans="1:56" s="747" customFormat="1" ht="13.15" customHeight="1">
      <c r="A11" s="189">
        <f>COUNTIF($B$10,"百獣")+COUNTIF($B$15,"百獣")+COUNTIF($B$20,"百獣")</f>
        <v>0</v>
      </c>
      <c r="B11" s="189">
        <f>IF($A$19="S5-057",IF($A$12=3,$AB$60,0),IF($A$19="SP-078",$AB$53,IF($A$19="SP-102",IF($B$10="光",$AB$54,0),IF($A$19="S3-041",IF($A$11=3,$AB$55,0),IF($A$19="SP-169",$AB$56,IF($A$19="06-061",$AB$57,IF($A$19="08-055",$AB$58,IF($A$19="SP-215",IF($B$10="光",0,IF($B$10="",0,$AB$63)),IF($A$19="X1-040",$AB$62,IF($A$19="X2-071",$AB$64,0))))))))))</f>
        <v>0.35</v>
      </c>
      <c r="C11" s="189">
        <f>IF($A$14="S5-057",IF($A$12=3,$AB$60,0),IF($A$14="SP-078",$AB$53,IF($A$14="SP-102",IF($B$10="光",$AB$54,0),IF($A$14="S3-041",IF($A$11=3,$AB$55,0),IF($A$14="SP-169",$AB$56,IF($A$14="06-061",$AB$57,IF($A$14="08-055",$AB$58,IF($A$14="SP-215",IF($B$10="光",0,IF($B$10="",0,$AB$63)),IF($A$14="X1-040",$AB$62,IF($A$14="X2-071",$AB$64,0))))))))))</f>
        <v>0.4</v>
      </c>
      <c r="D11" s="189">
        <f>IF($C$5="大魔導士",$AB$35,IF($C$5="魔軍司令",IF($A$10=0,$AB$36,IF($A$10=1,$AB$37,IF($A$10=2,$AB$38,0))),IF($C$5="家庭教師",IF($A$10=0,0,IF($A$10=1,$AB$41,IF($A$10=2,$AB$40,$AB$39))),0)))</f>
        <v>0</v>
      </c>
      <c r="E11" s="189">
        <f>IF($A$6="武-049",IF($B$10="暗黒",$AB$47,0),IF($A$6="武-009",IF($B$10="百獣",$AB$48,0),IF($A$6="S武-10",$AB$49,IF($A$6="S武-17",$AB$59,0))))</f>
        <v>0</v>
      </c>
      <c r="F11" s="189">
        <f>IF($A$7="S盾-17",$AB$61,IF($A$7="盾-052",$AB$43,IF($A$7="盾-039",$AB$45,IF($A$7="盾-037",$AB$44,0))))</f>
        <v>0</v>
      </c>
      <c r="G11" s="189">
        <f>IF($A$8="ア-097",$AB$46,IF($A$8="ア-164",$AB$50,IF($A$8="Sア-09",IF($E$5="爪",$AB$52,0),0)))</f>
        <v>0</v>
      </c>
      <c r="H11" s="189">
        <f>IF($A$9="ア-097",$AB$46,IF($A$9="ア-164",$AB$50,IF($A$9="Sア-09",IF($E$5="爪",$AB$52,0),0)))</f>
        <v>0.6</v>
      </c>
      <c r="I11" s="189">
        <f>IF($C$5="死神",IF($A$5="剣",$AB$33,IF($A$5="斧",$AB$33,0)),IF($C$5="拳聖",IF($A$5="槍",$AB$34,IF($A$5="爪",$AB$34,0)),IF($C$5="極クロブレ勇者",$AB$42,0)))</f>
        <v>0.05</v>
      </c>
      <c r="J11" s="189">
        <f>(INT($I$10*(IF($B$10="",0,$AB$32)+SUM(B11:I11)+1)))</f>
        <v>5844</v>
      </c>
      <c r="O11" s="748"/>
      <c r="P11" s="748"/>
      <c r="Q11" s="748"/>
      <c r="R11" s="748"/>
      <c r="S11" s="748"/>
      <c r="T11" s="748"/>
      <c r="U11" s="749"/>
      <c r="X11" s="750"/>
      <c r="AH11" s="750"/>
      <c r="AT11" s="148" t="s">
        <v>4235</v>
      </c>
      <c r="AU11" s="148">
        <v>199</v>
      </c>
      <c r="AV11" s="148" t="s">
        <v>3215</v>
      </c>
      <c r="AW11" s="148">
        <v>85</v>
      </c>
      <c r="AX11" s="148">
        <v>85</v>
      </c>
      <c r="AY11" s="148">
        <v>54</v>
      </c>
      <c r="AZ11" s="148">
        <v>54</v>
      </c>
      <c r="BA11" s="750"/>
      <c r="BB11" s="750"/>
      <c r="BC11" s="750"/>
      <c r="BD11" s="750"/>
    </row>
    <row r="12" spans="1:56" ht="13.15" customHeight="1">
      <c r="A12" s="189">
        <f>COUNTIF($B$10,"光")+COUNTIF($B$15,"光")+COUNTIF($B$20,"光")</f>
        <v>3</v>
      </c>
      <c r="AA12" s="750"/>
      <c r="AB12" s="750"/>
      <c r="AC12" s="750"/>
      <c r="AD12" s="750"/>
      <c r="AE12" s="750"/>
      <c r="AF12" s="750"/>
      <c r="AG12" s="750"/>
      <c r="AH12" s="750"/>
      <c r="AT12" s="148" t="s">
        <v>4236</v>
      </c>
      <c r="AU12" s="148">
        <v>204</v>
      </c>
      <c r="AV12" s="148" t="s">
        <v>3215</v>
      </c>
      <c r="AW12" s="148">
        <v>86</v>
      </c>
      <c r="AX12" s="148" t="s">
        <v>3215</v>
      </c>
      <c r="AY12" s="148" t="s">
        <v>3215</v>
      </c>
      <c r="AZ12" s="148" t="s">
        <v>3215</v>
      </c>
      <c r="BA12" s="750"/>
      <c r="BB12" s="129"/>
      <c r="BC12" s="129"/>
      <c r="BD12" s="129"/>
    </row>
    <row r="13" spans="1:56" ht="15.6" customHeight="1">
      <c r="B13" s="191"/>
      <c r="C13" s="915" t="s">
        <v>3214</v>
      </c>
      <c r="D13" s="916"/>
      <c r="E13" s="917"/>
      <c r="F13" s="155">
        <v>2</v>
      </c>
      <c r="G13" s="156">
        <v>2</v>
      </c>
      <c r="H13" s="156">
        <v>2</v>
      </c>
      <c r="I13" s="156">
        <v>2</v>
      </c>
      <c r="J13" s="156">
        <v>2</v>
      </c>
      <c r="K13" s="277" t="s">
        <v>4211</v>
      </c>
      <c r="L13" s="152" t="str">
        <f>IF(INDEX(カード情報!$D$2:$U$5594,MATCH($C$14,カード情報!$D$2:$D$5594,0),6)="","",INDEX(カード情報!$D$2:$U$5594,MATCH($C$14,カード情報!$D$2:$D$5594,0),6))</f>
        <v>闘気ブレイクアタック</v>
      </c>
      <c r="M13" s="152" t="str">
        <f>IF(INDEX(カード情報!$D$2:$U$5594,MATCH($C$14,カード情報!$D$2:$D$5594,0),7)="","",INDEX(カード情報!$D$2:$U$5594,MATCH($C$14,カード情報!$D$2:$D$5594,0),7))</f>
        <v>2～3</v>
      </c>
      <c r="AA13" s="750"/>
      <c r="AB13" s="750"/>
      <c r="AC13" s="750"/>
      <c r="AD13" s="750"/>
      <c r="AE13" s="750"/>
      <c r="AF13" s="750"/>
      <c r="AG13" s="750"/>
      <c r="AH13" s="750"/>
      <c r="AT13" s="148" t="s">
        <v>4237</v>
      </c>
      <c r="AU13" s="148">
        <v>206</v>
      </c>
      <c r="AV13" s="148" t="s">
        <v>3215</v>
      </c>
      <c r="AW13" s="148" t="s">
        <v>3215</v>
      </c>
      <c r="AX13" s="148" t="s">
        <v>3215</v>
      </c>
      <c r="AY13" s="148" t="s">
        <v>3215</v>
      </c>
      <c r="AZ13" s="148" t="s">
        <v>3215</v>
      </c>
      <c r="BA13" s="750"/>
      <c r="BB13" s="129"/>
      <c r="BC13" s="129"/>
      <c r="BD13" s="129"/>
    </row>
    <row r="14" spans="1:56" ht="15.6" customHeight="1">
      <c r="A14" s="189" t="str">
        <f>LEFT(C14,6)</f>
        <v>X2-071</v>
      </c>
      <c r="B14" s="190" t="str">
        <f>INDEX(カード情報!$D$2:$U$5594,MATCH($C$14,カード情報!$D$2:$D$5594,0),2)</f>
        <v>SECR</v>
      </c>
      <c r="C14" s="154" t="s">
        <v>5851</v>
      </c>
      <c r="D14" s="180" t="str">
        <f>INDEX(カード情報!$D$2:$U$5594,MATCH($C$14,カード情報!$D$2:$D$5594,0),4)</f>
        <v>物理</v>
      </c>
      <c r="E14" s="180" t="str">
        <f>INDEX(カード情報!$D$2:$U$5594,MATCH($C$14,カード情報!$D$2:$D$5594,0),5)</f>
        <v>特技</v>
      </c>
      <c r="F14" s="92">
        <f>INDEX(カード情報!$D$2:$U$5594,MATCH($C$14,カード情報!$D$2:$D$5594,0),14)</f>
        <v>2790</v>
      </c>
      <c r="G14" s="93">
        <f>INDEX(カード情報!$D$2:$U$5594,MATCH($C$14,カード情報!$D$2:$D$5594,0),15)</f>
        <v>1820</v>
      </c>
      <c r="H14" s="94">
        <f>INDEX(カード情報!$D$2:$U$5594,MATCH($C$14,カード情報!$D$2:$D$5594,0),16)</f>
        <v>1040</v>
      </c>
      <c r="I14" s="95">
        <f>INDEX(カード情報!$D$2:$U$5594,MATCH($C$14,カード情報!$D$2:$D$5594,0),17)</f>
        <v>1960</v>
      </c>
      <c r="J14" s="96">
        <f>INDEX(カード情報!$D$2:$U$5594,MATCH($C$14,カード情報!$D$2:$D$5594,0),18)</f>
        <v>1230</v>
      </c>
      <c r="K14" s="146">
        <f>INDEX(カード情報!$D$2:$U$5594,MATCH($C$14,カード情報!$D$2:$D$5594,0),12)</f>
        <v>0</v>
      </c>
      <c r="L14" s="152" t="str">
        <f>IF(INDEX(カード情報!$D$2:$U$5594,MATCH($C$14,カード情報!$D$2:$D$5594,0),10)="","",INDEX(カード情報!$D$2:$U$5594,MATCH($C$14,カード情報!$D$2:$D$5594,0),10))</f>
        <v>1～2R終了時に、味方全体のHPを中回復</v>
      </c>
      <c r="M14" s="152" t="str">
        <f>IF(INDEX(カード情報!$D$2:$U$5594,MATCH($C$14,カード情報!$D$2:$D$5594,0),11)="","",INDEX(カード情報!$D$2:$U$5594,MATCH($C$14,カード情報!$D$2:$D$5594,0),11))</f>
        <v>毎回</v>
      </c>
      <c r="AA14" s="750"/>
      <c r="AB14" s="750"/>
      <c r="AC14" s="750"/>
      <c r="AD14" s="750"/>
      <c r="AE14" s="750"/>
      <c r="AF14" s="750"/>
      <c r="AG14" s="750"/>
      <c r="AH14" s="750"/>
      <c r="AT14" s="148" t="s">
        <v>4204</v>
      </c>
      <c r="AU14" s="149">
        <v>198</v>
      </c>
      <c r="AV14" s="148" t="s">
        <v>3215</v>
      </c>
      <c r="AW14" s="149">
        <v>81</v>
      </c>
      <c r="AX14" s="149">
        <v>86</v>
      </c>
      <c r="AY14" s="149">
        <v>53</v>
      </c>
      <c r="AZ14" s="148" t="s">
        <v>3215</v>
      </c>
      <c r="BA14" s="750"/>
      <c r="BB14" s="129"/>
      <c r="BC14" s="129"/>
      <c r="BD14" s="129"/>
    </row>
    <row r="15" spans="1:56" ht="15.6" customHeight="1">
      <c r="B15" s="150" t="str">
        <f>INDEX(カード情報!$D$2:$U$5594,MATCH($C$14,カード情報!$D$2:$D$5594,0),3)</f>
        <v>光</v>
      </c>
      <c r="C15" s="924" t="s">
        <v>3221</v>
      </c>
      <c r="D15" s="925"/>
      <c r="E15" s="926"/>
      <c r="F15" s="92" t="str">
        <f>IF(K14=0,"",INT(F14*INDEX($AB$8:$AG$10, MATCH(F13,$AA$8:$AA$10,0), MATCH(K14,$AB$7:$AG$7,0))))</f>
        <v/>
      </c>
      <c r="G15" s="93" t="str">
        <f>IF(K14=0,"",INT(G14*INDEX($AB$8:$AG$10, MATCH(F13,$AA$8:$AA$10,0), MATCH(K14,$AB$7:$AG$7,0)))+G13*INDEX($AU$3:$AZ$36, MATCH(K16,$AT$3:$AT$36,0), MATCH(K14,$AU$2:$AZ$2,0)))</f>
        <v/>
      </c>
      <c r="H15" s="94" t="str">
        <f>IF(K14=0,"",INT(H14*INDEX($AB$8:$AG$10, MATCH(F13,$AA$8:$AA$10,0), MATCH(K14,$AB$7:$AG$7,0)))+H13*INDEX($AU$3:$AZ$36, MATCH(K16,$AT$3:$AT$36,0), MATCH(K14,$AU$2:$AZ$2,0)))</f>
        <v/>
      </c>
      <c r="I15" s="95" t="str">
        <f>IF(K14=0,"",INT(I14*INDEX($AB$8:$AG$10, MATCH(F13,$AA$8:$AA$10,0), MATCH(K14,$AB$7:$AG$7,0)))+I13*INDEX($AU$3:$AZ$36, MATCH(K16,$AT$3:$AT$36,0), MATCH(K14,$AU$2:$AZ$2,0)))</f>
        <v/>
      </c>
      <c r="J15" s="96" t="str">
        <f>IF(K14=0,"",INT(J14*INDEX($AB$8:$AG$10, MATCH(F13,$AA$8:$AA$10,0), MATCH(K14,$AB$7:$AG$7,0)))+J13*INDEX($AU$3:$AZ$36, MATCH(K16,$AT$3:$AT$36,0), MATCH(K14,$AU$2:$AZ$2,0)))</f>
        <v/>
      </c>
      <c r="K15" s="147">
        <f>INDEX(カード情報!$D$2:$U$5594,MATCH($C$14,カード情報!$D$2:$D$5594,0),13)</f>
        <v>0</v>
      </c>
      <c r="L15" s="152" t="str">
        <f t="array" ref="L15">IF(INDEX(カード情報!$D$2:$U$5594,MATCH($C$14,カード情報!$D$2:$D$5594,0)+1,10)="","",INDEX(カード情報!$D$2:$U$5594,MATCH($C$14,カード情報!$D$2:$D$5594,0)+1,10))</f>
        <v>1～3R開始時に、味方全体のこうげきとすばやさを自身のHPが多いほどアップ</v>
      </c>
      <c r="M15" s="152" t="str">
        <f t="array" ref="M15">IF(INDEX(カード情報!$D$2:$U$5594,MATCH($C$14,カード情報!$D$2:$D$5594,0)+1,11)="","",INDEX(カード情報!$D$2:$U$5594,MATCH($C$14,カード情報!$D$2:$D$5594,0)+1,11))</f>
        <v>そのR限り</v>
      </c>
      <c r="AA15" s="750"/>
      <c r="AB15" s="750"/>
      <c r="AC15" s="750"/>
      <c r="AD15" s="750"/>
      <c r="AE15" s="750"/>
      <c r="AF15" s="750"/>
      <c r="AG15" s="750"/>
      <c r="AH15" s="750"/>
      <c r="AT15" s="148" t="s">
        <v>4205</v>
      </c>
      <c r="AU15" s="148">
        <v>203</v>
      </c>
      <c r="AV15" s="148" t="s">
        <v>3215</v>
      </c>
      <c r="AW15" s="149">
        <v>83</v>
      </c>
      <c r="AX15" s="148" t="s">
        <v>3215</v>
      </c>
      <c r="AY15" s="149">
        <v>54</v>
      </c>
      <c r="AZ15" s="148" t="s">
        <v>3215</v>
      </c>
      <c r="BA15" s="750"/>
      <c r="BB15" s="129"/>
      <c r="BC15" s="129"/>
      <c r="BD15" s="129"/>
    </row>
    <row r="16" spans="1:56" s="747" customFormat="1" ht="13.15" customHeight="1">
      <c r="A16" s="189"/>
      <c r="B16" s="189">
        <f>IF($A$19="S5-057",IF($A$12=3,$AB$60,0),IF($A$19="SP-078",$AB$53,IF($A$19="SP-102",IF($B$15="光",$AB$54,0),IF($A$19="S3-041",IF($A$11=3,$AB$55,0),IF($A$19="SP-169",$AB$56,IF($A$19="06-061",$AB$57,IF($A$19="08-055",$AB$58,IF($A$19="SP-215",IF($B$15="光",0,$AB$63),IF($A$19="X1-040",$AB$62,IF($A$19="X2-071",$AB$64,0))))))))))</f>
        <v>0.35</v>
      </c>
      <c r="C16" s="189">
        <f>IF($A$14="S5-057",IF($A$12=3,$AB$60,0),IF($A$14="SP-078",$AB$53,IF($A$14="S3-041",IF($A$11=3,$AB$55,0),IF($A$14="SP-169",$AB$56,IF($A$14="06-061",$AB$57,IF($A$14="08-055",$AB$58,IF($A$14="SP-215",IF($B$15="光",0,$AB$63),IF($A$14="X1-040",$AB$62,IF($A$14="X2-071",$AB$64,0)))))))))</f>
        <v>0.4</v>
      </c>
      <c r="D16" s="189">
        <f>IF($C$5="大魔導士",$AB$35,IF($C$5="魔軍司令",IF($A$10=0,$AB$36,IF($A$10=1,$AB$37,IF($A$10=2,$AB$38,0))),IF($C$5="家庭教師",IF($A$10=0,0,IF($A$10=1,$AB$41,IF($A$10=2,$AB$40,$AB$39))),0)))</f>
        <v>0</v>
      </c>
      <c r="E16" s="189">
        <f>IF($A$6="武-049",IF($B$15="暗黒",$AB$47,0),IF($A$6="武-009",IF($B$15="百獣",$AB$48,0),IF($A$6="S武-17",$AB$59,0)))</f>
        <v>0</v>
      </c>
      <c r="F16" s="189">
        <f>IF($A$7="S盾-17",$AB$61,IF($A$7="盾-052",$AB$43,0))</f>
        <v>0</v>
      </c>
      <c r="G16" s="189">
        <f>IF($A$8="Sア-09",IF($E$5="爪",$AB$52,0),0)</f>
        <v>0</v>
      </c>
      <c r="H16" s="189">
        <f>IF($A$9="Sア-09",IF($E$5="爪",$AB$52,0),0)</f>
        <v>0.6</v>
      </c>
      <c r="I16" s="189" cm="1">
        <f t="array" ref="I16">MAX(IF(ISNUMBER(I14:I15),I14:I15,""))</f>
        <v>1960</v>
      </c>
      <c r="J16" s="189">
        <f>INT(I16*($AB$32+SUM(B16:H16)+1))</f>
        <v>4900</v>
      </c>
      <c r="K16" s="157" t="str">
        <f>IF(K15=0,LEFT(C14,3),LEFT(C14,3)&amp;K15)</f>
        <v>X2-</v>
      </c>
      <c r="L16" s="189" t="str">
        <f>"B"&amp;RIGHT(K14,1)&amp;"_"</f>
        <v>B0_</v>
      </c>
      <c r="O16" s="748"/>
      <c r="P16" s="748"/>
      <c r="Q16" s="748"/>
      <c r="R16" s="748"/>
      <c r="S16" s="748"/>
      <c r="T16" s="748"/>
      <c r="U16" s="749"/>
      <c r="X16" s="750"/>
      <c r="AT16" s="148" t="s">
        <v>4206</v>
      </c>
      <c r="AU16" s="148" t="s">
        <v>3215</v>
      </c>
      <c r="AV16" s="148" t="s">
        <v>3215</v>
      </c>
      <c r="AW16" s="149">
        <v>86</v>
      </c>
      <c r="AX16" s="148" t="s">
        <v>3215</v>
      </c>
      <c r="AY16" s="148" t="s">
        <v>3215</v>
      </c>
      <c r="AZ16" s="148" t="s">
        <v>3215</v>
      </c>
    </row>
    <row r="17" spans="1:52" ht="13.15" customHeight="1">
      <c r="B17" s="189">
        <f>IF($A$19="S5-057",IF($A$26=3,$AB$60,0),IF($A$19="SP-078",$AB$53,IF($A$19="SP-102",IF($B$15="光",$AB$54,0),IF($A$19="S3-041",IF($A$25=3,$AB$55,0),IF($A$19="SP-169",$AB$56,IF($A$19="06-061",$AB$57,IF($A$19="08-055",$AB$58,IF($A$19="SP-215",IF($B$15="光",0,$AB$63),IF($A$19="X1-040",$AB$62,IF($A$19="X2-071",$AB$64,0))))))))))</f>
        <v>0.35</v>
      </c>
      <c r="C17" s="189">
        <f>IF($A$14="S5-057",IF($A$26=3,$AB$60,0),IF($A$14="SP-078",$AB$53,IF($A$14="S3-041",IF($A$25=3,$AB$55,0),IF($A$14="SP-169",$AB$56,IF($A$14="06-061",$AB$57,IF($A$14="08-055",$AB$58,IF($A$14="SP-215",IF($B$15="光",0,$AB$63),IF($A$14="X1-040",$AB$62,IF($A$14="X2-071",$AB$64,0)))))))))</f>
        <v>0.4</v>
      </c>
      <c r="D17" s="189">
        <f>IF($A$24="S5-057",IF($A$26=3,$AB$60,0),IF($A$24="SP-078",$AB$53,IF($A$24="SP-102",IF($B$15="光",$AB$54,0),IF($A$24="S3-041",IF($A$25=3,$AB$55,0),IF($A$24="SP-169",$AB$56,IF($A$24="06-061",$AB$57,IF($A$24="08-055",$AB$58,IF($A$24="SP-215",IF($B$15="光",0,$AB$63),IF($A$24="X1-040",$AB$62,IF($A$24="X2-071",$AB$64,0))))))))))</f>
        <v>0</v>
      </c>
      <c r="E17" s="189"/>
      <c r="F17" s="189"/>
      <c r="G17" s="189"/>
      <c r="H17" s="189"/>
      <c r="I17" s="189" cm="1">
        <f t="array" ref="I17">MAX(IF(ISNUMBER(I15:I16),I15:I16,""))</f>
        <v>1960</v>
      </c>
      <c r="J17" s="189">
        <f>INT(I17*($AB$32+SUM(B17:H17)+1))</f>
        <v>3724</v>
      </c>
      <c r="K17" s="794"/>
      <c r="AA17" s="149"/>
      <c r="AB17" s="933" t="s">
        <v>3325</v>
      </c>
      <c r="AC17" s="933"/>
      <c r="AD17" s="277" t="s">
        <v>15</v>
      </c>
      <c r="AE17" s="277" t="s">
        <v>7</v>
      </c>
      <c r="AF17" s="277" t="s">
        <v>8</v>
      </c>
      <c r="AG17" s="277" t="s">
        <v>9</v>
      </c>
      <c r="AH17" s="277" t="s">
        <v>14</v>
      </c>
      <c r="AI17" s="277" t="s">
        <v>15</v>
      </c>
      <c r="AJ17" s="277" t="s">
        <v>7</v>
      </c>
      <c r="AK17" s="277" t="s">
        <v>8</v>
      </c>
      <c r="AL17" s="277" t="s">
        <v>9</v>
      </c>
      <c r="AM17" s="277" t="s">
        <v>14</v>
      </c>
      <c r="AT17" s="148" t="s">
        <v>4207</v>
      </c>
      <c r="AU17" s="149">
        <v>196</v>
      </c>
      <c r="AV17" s="148" t="s">
        <v>3215</v>
      </c>
      <c r="AW17" s="149">
        <v>83</v>
      </c>
      <c r="AX17" s="149">
        <v>87</v>
      </c>
      <c r="AY17" s="149">
        <v>54</v>
      </c>
      <c r="AZ17" s="148">
        <v>55</v>
      </c>
    </row>
    <row r="18" spans="1:52" ht="15.6" customHeight="1">
      <c r="B18" s="191"/>
      <c r="C18" s="915" t="s">
        <v>3214</v>
      </c>
      <c r="D18" s="916"/>
      <c r="E18" s="917"/>
      <c r="F18" s="155">
        <v>1</v>
      </c>
      <c r="G18" s="156"/>
      <c r="H18" s="156"/>
      <c r="I18" s="156"/>
      <c r="J18" s="156"/>
      <c r="K18" s="277" t="s">
        <v>4211</v>
      </c>
      <c r="L18" s="152" t="str">
        <f>IF(INDEX(カード情報!$D$2:$U$5594,MATCH($C$19,カード情報!$D$2:$D$5594,0),6)="","",INDEX(カード情報!$D$2:$U$5594,MATCH($C$19,カード情報!$D$2:$D$5594,0),6))</f>
        <v>必殺技ブースター</v>
      </c>
      <c r="M18" s="152">
        <f>IF(INDEX(カード情報!$D$2:$U$5594,MATCH($C$19,カード情報!$D$2:$D$5594,0),7)="","",INDEX(カード情報!$D$2:$U$5594,MATCH($C$19,カード情報!$D$2:$D$5594,0),7))</f>
        <v>3</v>
      </c>
      <c r="AA18" s="277" t="s">
        <v>2358</v>
      </c>
      <c r="AB18" s="918"/>
      <c r="AC18" s="919"/>
      <c r="AD18" s="149">
        <f>SUM(AI19:AI30)</f>
        <v>120</v>
      </c>
      <c r="AE18" s="149">
        <f t="shared" ref="AE18:AH18" si="1">SUM(AJ19:AJ30)</f>
        <v>107</v>
      </c>
      <c r="AF18" s="149">
        <f t="shared" si="1"/>
        <v>62</v>
      </c>
      <c r="AG18" s="149">
        <f t="shared" si="1"/>
        <v>92</v>
      </c>
      <c r="AH18" s="149">
        <f t="shared" si="1"/>
        <v>102</v>
      </c>
      <c r="AI18" s="149"/>
      <c r="AJ18" s="149"/>
      <c r="AK18" s="149"/>
      <c r="AL18" s="149"/>
      <c r="AM18" s="149"/>
      <c r="AT18" s="148" t="s">
        <v>4208</v>
      </c>
      <c r="AU18" s="149">
        <v>202</v>
      </c>
      <c r="AV18" s="148" t="s">
        <v>3215</v>
      </c>
      <c r="AW18" s="149">
        <v>84</v>
      </c>
      <c r="AX18" s="148" t="s">
        <v>3215</v>
      </c>
      <c r="AY18" s="149">
        <v>55</v>
      </c>
      <c r="AZ18" s="148" t="s">
        <v>3215</v>
      </c>
    </row>
    <row r="19" spans="1:52" ht="15.6" customHeight="1">
      <c r="A19" s="189" t="str">
        <f>LEFT(C19,6)</f>
        <v>S5-057</v>
      </c>
      <c r="B19" s="190" t="str">
        <f>INDEX(カード情報!$D$2:$U$5594,MATCH($C$19,カード情報!$D$2:$D$5594,0),2)</f>
        <v>GR</v>
      </c>
      <c r="C19" s="154" t="s">
        <v>5557</v>
      </c>
      <c r="D19" s="180" t="str">
        <f>INDEX(カード情報!$D$2:$U$5594,MATCH($C$19,カード情報!$D$2:$D$5594,0),4)</f>
        <v>物理</v>
      </c>
      <c r="E19" s="180" t="str">
        <f>INDEX(カード情報!$D$2:$U$5594,MATCH($C$19,カード情報!$D$2:$D$5594,0),5)</f>
        <v>物理</v>
      </c>
      <c r="F19" s="92">
        <f>INDEX(カード情報!$D$2:$U$5594,MATCH($C$19,カード情報!$D$2:$D$5594,0),14)</f>
        <v>2620</v>
      </c>
      <c r="G19" s="93">
        <f>INDEX(カード情報!$D$2:$U$5594,MATCH($C$19,カード情報!$D$2:$D$5594,0),15)</f>
        <v>1660</v>
      </c>
      <c r="H19" s="94">
        <f>INDEX(カード情報!$D$2:$U$5594,MATCH($C$19,カード情報!$D$2:$D$5594,0),16)</f>
        <v>1010</v>
      </c>
      <c r="I19" s="95">
        <f>INDEX(カード情報!$D$2:$U$5594,MATCH($C$19,カード情報!$D$2:$D$5594,0),17)</f>
        <v>1290</v>
      </c>
      <c r="J19" s="96">
        <f>INDEX(カード情報!$D$2:$U$5594,MATCH($C$19,カード情報!$D$2:$D$5594,0),18)</f>
        <v>1610</v>
      </c>
      <c r="K19" s="146">
        <f>INDEX(カード情報!$D$2:$U$5594,MATCH($C$19,カード情報!$D$2:$D$5594,0),12)</f>
        <v>0</v>
      </c>
      <c r="L19" s="152" t="str">
        <f>IF(INDEX(カード情報!$D$2:$U$5594,MATCH($C$19,カード情報!$D$2:$D$5594,0),10)="","",INDEX(カード情報!$D$2:$U$5594,MATCH($C$19,カード情報!$D$2:$D$5594,0),10))</f>
        <v>各R開始時に、仲間が全員[光]のとき味方全体のこうげきとすばやさを中アップ</v>
      </c>
      <c r="M19" s="152" t="str">
        <f>IF(INDEX(カード情報!$D$2:$U$5594,MATCH($C$19,カード情報!$D$2:$D$5594,0),11)="","",INDEX(カード情報!$D$2:$U$5594,MATCH($C$19,カード情報!$D$2:$D$5594,0),11))</f>
        <v>そのR限り</v>
      </c>
      <c r="AA19" s="277" t="s">
        <v>2320</v>
      </c>
      <c r="AB19" s="752" t="s">
        <v>3326</v>
      </c>
      <c r="AC19" s="752" t="s">
        <v>3327</v>
      </c>
      <c r="AD19" s="149">
        <v>150</v>
      </c>
      <c r="AE19" s="149">
        <v>100</v>
      </c>
      <c r="AF19" s="149">
        <v>0</v>
      </c>
      <c r="AG19" s="149">
        <v>0</v>
      </c>
      <c r="AH19" s="149">
        <v>150</v>
      </c>
      <c r="AI19" s="149">
        <v>10</v>
      </c>
      <c r="AJ19" s="149">
        <v>10</v>
      </c>
      <c r="AK19" s="149">
        <v>0</v>
      </c>
      <c r="AL19" s="149">
        <v>0</v>
      </c>
      <c r="AM19" s="149">
        <v>10</v>
      </c>
      <c r="AN19" s="750" t="s">
        <v>2321</v>
      </c>
      <c r="AO19" s="750" t="s">
        <v>2322</v>
      </c>
      <c r="AP19" s="750"/>
      <c r="AT19" s="148" t="s">
        <v>4209</v>
      </c>
      <c r="AU19" s="148" t="s">
        <v>3215</v>
      </c>
      <c r="AV19" s="148" t="s">
        <v>3215</v>
      </c>
      <c r="AW19" s="149">
        <v>85</v>
      </c>
      <c r="AX19" s="148" t="s">
        <v>3215</v>
      </c>
      <c r="AY19" s="148" t="s">
        <v>3215</v>
      </c>
      <c r="AZ19" s="148" t="s">
        <v>3215</v>
      </c>
    </row>
    <row r="20" spans="1:52" s="747" customFormat="1" ht="15.6" customHeight="1">
      <c r="A20" s="189"/>
      <c r="B20" s="150" t="str">
        <f>INDEX(カード情報!$D$2:$U$5594,MATCH($C$19,カード情報!$D$2:$D$5594,0),3)</f>
        <v>光</v>
      </c>
      <c r="C20" s="924" t="s">
        <v>3221</v>
      </c>
      <c r="D20" s="925"/>
      <c r="E20" s="926"/>
      <c r="F20" s="92" t="str">
        <f>IF(K19=0,"",INT(F19*INDEX($AB$8:$AG$10, MATCH(F18,$AA$8:$AA$10,0), MATCH(K19,$AB$7:$AG$7,0))))</f>
        <v/>
      </c>
      <c r="G20" s="93" t="str">
        <f>IF(K19=0,"",INT(G19*INDEX($AB$8:$AG$10, MATCH(F18,$AA$8:$AA$10,0), MATCH(K19,$AB$7:$AG$7,0)))+G18*INDEX($AU$3:$AZ$36, MATCH(K21,$AT$3:$AT$36,0), MATCH(K19,$AU$2:$AZ$2,0)))</f>
        <v/>
      </c>
      <c r="H20" s="94" t="str">
        <f>IF(K19=0,"",INT(H19*INDEX($AB$8:$AG$10, MATCH(F18,$AA$8:$AA$10,0), MATCH(K19,$AB$7:$AG$7,0)))+H18*INDEX($AU$3:$AZ$36, MATCH(K21,$AT$3:$AT$36,0), MATCH(K19,$AU$2:$AZ$2,0)))</f>
        <v/>
      </c>
      <c r="I20" s="95" t="str">
        <f>IF(K19=0,"",INT(I19*INDEX($AB$8:$AG$10, MATCH(F18,$AA$8:$AA$10,0), MATCH(K19,$AB$7:$AG$7,0)))+I18*INDEX($AU$3:$AZ$36, MATCH(K21,$AT$3:$AT$36,0), MATCH(K19,$AU$2:$AZ$2,0)))</f>
        <v/>
      </c>
      <c r="J20" s="96" t="str">
        <f>IF(K19=0,"",INT(J19*INDEX($AB$8:$AG$10, MATCH(F18,$AA$8:$AA$10,0), MATCH(K19,$AB$7:$AG$7,0)))+J18*INDEX($AU$3:$AZ$36, MATCH(K21,$AT$3:$AT$36,0), MATCH(K19,$AU$2:$AZ$2,0)))</f>
        <v/>
      </c>
      <c r="K20" s="147">
        <f>INDEX(カード情報!$D$2:$U$5594,MATCH($C$19,カード情報!$D$2:$D$5594,0),13)</f>
        <v>0</v>
      </c>
      <c r="L20" s="152" t="str">
        <f t="array" ref="L20">IF(INDEX(カード情報!$D$2:$U$5594,MATCH($C$19,カード情報!$D$2:$D$5594,0)+1,10)="","",INDEX(カード情報!$D$2:$U$5594,MATCH($C$19,カード情報!$D$2:$D$5594,0)+1,10))</f>
        <v>自身がHP50%以上の間、味方全体が受ける物理ダメージを中軽減</v>
      </c>
      <c r="M20" s="152" t="str">
        <f t="array" ref="M20">IF(INDEX(カード情報!$D$2:$U$5594,MATCH($C$19,カード情報!$D$2:$D$5594,0)+1,11)="","",INDEX(カード情報!$D$2:$U$5594,MATCH($C$19,カード情報!$D$2:$D$5594,0)+1,11))</f>
        <v>常時</v>
      </c>
      <c r="O20" s="748"/>
      <c r="P20" s="748"/>
      <c r="Q20" s="748"/>
      <c r="R20" s="748"/>
      <c r="S20" s="748"/>
      <c r="T20" s="748"/>
      <c r="U20" s="749"/>
      <c r="V20" s="749"/>
      <c r="X20" s="751"/>
      <c r="AA20" s="277" t="s">
        <v>2324</v>
      </c>
      <c r="AB20" s="752" t="s">
        <v>3327</v>
      </c>
      <c r="AC20" s="752" t="s">
        <v>3328</v>
      </c>
      <c r="AD20" s="149">
        <v>100</v>
      </c>
      <c r="AE20" s="149">
        <v>150</v>
      </c>
      <c r="AF20" s="149">
        <v>0</v>
      </c>
      <c r="AG20" s="149">
        <v>150</v>
      </c>
      <c r="AH20" s="149">
        <v>0</v>
      </c>
      <c r="AI20" s="149">
        <v>10</v>
      </c>
      <c r="AJ20" s="149">
        <v>10</v>
      </c>
      <c r="AK20" s="149">
        <v>0</v>
      </c>
      <c r="AL20" s="149">
        <v>10</v>
      </c>
      <c r="AM20" s="149">
        <v>0</v>
      </c>
      <c r="AN20" s="750" t="s">
        <v>2332</v>
      </c>
      <c r="AO20" s="750" t="s">
        <v>2333</v>
      </c>
      <c r="AP20" s="750"/>
      <c r="AT20" s="148" t="s">
        <v>4210</v>
      </c>
      <c r="AU20" s="148" t="s">
        <v>3215</v>
      </c>
      <c r="AV20" s="148" t="s">
        <v>3215</v>
      </c>
      <c r="AW20" s="149">
        <v>86</v>
      </c>
      <c r="AX20" s="148" t="s">
        <v>3215</v>
      </c>
      <c r="AY20" s="148" t="s">
        <v>3215</v>
      </c>
      <c r="AZ20" s="148" t="s">
        <v>3215</v>
      </c>
    </row>
    <row r="21" spans="1:52" ht="13.15" customHeight="1">
      <c r="B21" s="189">
        <f>IF($A$14="S5-057",IF($A$12=3,$AB$60,0),IF($A$14="SP-078",$AB$53,IF($A$14="SP-102",IF($B$20="光",$AB$54,0),IF($A$14="S3-041",IF($A$11=3,$AB$55,0),IF($A$14="SP-169",$AB$56,IF($A$14="06-061",$AB$57,IF($A$14="08-055",$AB$58,IF($A$14="SP-215",IF($B$20="光",0,$AB$63),IF($A$14="X1-040",$AB$62,IF($A$14="X2-071",$AB$64,0))))))))))</f>
        <v>0.4</v>
      </c>
      <c r="C21" s="189">
        <f>IF($A$19="S5-057",IF($A$12=3,$AB$60,0),IF($A$19="SP-078",$AB$53,IF($A$19="S3-041",IF($A$11=3,$AB$55,0),IF($A$19="SP-169",$AB$56,IF($A$19="06-061",$AB$57,IF($A$19="08-055",$AB$58,IF($A$19="SP-215",IF($B$20="光",0,$AB$63),IF($A$19="X1-040",$AB$62,IF($A$19="X2-071",$AB$642,0)))))))))</f>
        <v>0.35</v>
      </c>
      <c r="D21" s="189">
        <f>IF($C$5="大魔導士",$AB$35,IF($C$5="魔軍司令",IF($A$10=0,$AB$36,IF($A$10=1,$AB$37,IF($A$10=2,$AB$38,0))),IF($C$5="家庭教師",IF($A$10=0,0,IF($A$10=1,$AB$41,IF($A$10=2,$AB$40,$AB$39))),0)))</f>
        <v>0</v>
      </c>
      <c r="E21" s="189">
        <f>IF($A$6="武-049",IF($B$20="暗黒",$AB$47-1,0),IF($A$6="武-009",IF($B$20="百獣",$AB$48-1,0),IF($A$6="S武-17",$AB$59,0)))</f>
        <v>0</v>
      </c>
      <c r="F21" s="189">
        <f>IF($A$7="S盾-17",$AB$61,IF($A$7="盾-052",$AB$43,0))</f>
        <v>0</v>
      </c>
      <c r="G21" s="189">
        <f>IF($A$8="Sア-09",IF($E$5="爪",$AB$52,0),0)</f>
        <v>0</v>
      </c>
      <c r="H21" s="189">
        <f>IF($A$9="Sア-09",IF($E$5="爪",$AB$52,0),0)</f>
        <v>0.6</v>
      </c>
      <c r="I21" s="189" cm="1">
        <f t="array" ref="I21">MAX(IF(ISNUMBER(I19:I20),I19:I20,""))</f>
        <v>1290</v>
      </c>
      <c r="J21" s="189">
        <f>INT(I21*($AB$32+SUM(B21:H21)+1))</f>
        <v>3225</v>
      </c>
      <c r="K21" s="157" t="str">
        <f>IF(K20=0,LEFT(C19,3),LEFT(C19,3)&amp;K20)</f>
        <v>S5-</v>
      </c>
      <c r="L21" s="189" t="str">
        <f>"B"&amp;RIGHT(K19,1)&amp;"_"</f>
        <v>B0_</v>
      </c>
      <c r="M21" s="747"/>
      <c r="AA21" s="277" t="s">
        <v>2325</v>
      </c>
      <c r="AB21" s="752" t="s">
        <v>3329</v>
      </c>
      <c r="AC21" s="752"/>
      <c r="AD21" s="149">
        <v>100</v>
      </c>
      <c r="AE21" s="149">
        <v>0</v>
      </c>
      <c r="AF21" s="149">
        <v>150</v>
      </c>
      <c r="AG21" s="149">
        <v>150</v>
      </c>
      <c r="AH21" s="149">
        <v>0</v>
      </c>
      <c r="AI21" s="149">
        <v>0</v>
      </c>
      <c r="AJ21" s="149">
        <v>0</v>
      </c>
      <c r="AK21" s="149">
        <v>10</v>
      </c>
      <c r="AL21" s="149">
        <v>10</v>
      </c>
      <c r="AM21" s="149">
        <v>10</v>
      </c>
      <c r="AN21" s="750" t="s">
        <v>2334</v>
      </c>
      <c r="AO21" s="750" t="s">
        <v>2335</v>
      </c>
      <c r="AT21" s="148" t="s">
        <v>4443</v>
      </c>
      <c r="AU21" s="148">
        <v>200</v>
      </c>
      <c r="AV21" s="148" t="s">
        <v>3215</v>
      </c>
      <c r="AW21" s="149">
        <v>85</v>
      </c>
      <c r="AX21" s="149">
        <v>85</v>
      </c>
      <c r="AY21" s="149">
        <v>52</v>
      </c>
      <c r="AZ21" s="148" t="s">
        <v>3215</v>
      </c>
    </row>
    <row r="22" spans="1:52" ht="13.15" customHeight="1">
      <c r="B22" s="189">
        <f>IF($A$14="S5-057",IF($A$26=3,$AB$60,0),IF($A$14="SP-078",$AB$53,IF($A$14="SP-102",IF($B$20="光",$AB$54,0),IF($A$14="S3-041",IF($A$25=3,$AB$55,0),IF($A$14="SP-169",$AB$56,IF($A$14="06-061",$AB$57,IF($A$14="08-055",$AB$58,IF($A$14="SP-215",IF($B$20="光",0,$AB$63),IF($A$14="X1-040",$AB$62,IF($A$14="X2-071",$AB$64,0))))))))))</f>
        <v>0.4</v>
      </c>
      <c r="C22" s="189">
        <f>IF($A$19="S5-057",IF($A$26=3,$AB$60,0),IF($A$19="SP-078",$AB$53,IF($A$19="S3-041",IF($A$25=3,$AB$55,0),IF($A$19="SP-169",$AB$56,IF($A$19="06-061",$AB$57,IF($A$19="08-055",$AB$58,IF($A$19="SP-215",IF($B$20="光",0,$AB$63),IF($A$19="X1-040",$AB$62,IF($A$19="X2-071",$AB$64,0)))))))))</f>
        <v>0.35</v>
      </c>
      <c r="D22" s="189">
        <f>IF($A$24="S5-057",IF($A$26=3,$AB$60,0),IF($A$24="SP-078",$AB$53,IF($A$24="SP-102",IF($B$20="光",$AB$54,0),IF($A$24="S3-041",IF($A$25=3,$AB$55,0),IF($A$24="SP-169",$AB$56,IF($A$24="06-061",$AB$57,IF($A$24="08-055",$AB$58,IF($A$24="SP-215",IF($B$20="光",0,$AB$63),IF($A$24="X1-040",$AB$62,IF($A$24="X2-071",$AB$64,0))))))))))</f>
        <v>0</v>
      </c>
      <c r="E22" s="189"/>
      <c r="F22" s="189"/>
      <c r="G22" s="189"/>
      <c r="H22" s="189"/>
      <c r="I22" s="189" cm="1">
        <f t="array" ref="I22">MAX(IF(ISNUMBER(I20:I21),I20:I21,""))</f>
        <v>1290</v>
      </c>
      <c r="J22" s="189">
        <f>INT(I22*($AB$32+SUM(B22:H22)+1))</f>
        <v>2451</v>
      </c>
      <c r="K22" s="794"/>
      <c r="V22" s="749" t="str">
        <f>盾!D3</f>
        <v>E盾-08  ひかりのたて [EX]</v>
      </c>
      <c r="X22" s="751"/>
      <c r="AA22" s="277" t="s">
        <v>2326</v>
      </c>
      <c r="AB22" s="752" t="s">
        <v>3329</v>
      </c>
      <c r="AC22" s="752"/>
      <c r="AD22" s="149">
        <v>150</v>
      </c>
      <c r="AE22" s="149">
        <v>0</v>
      </c>
      <c r="AF22" s="149">
        <v>150</v>
      </c>
      <c r="AG22" s="149">
        <v>0</v>
      </c>
      <c r="AH22" s="149">
        <v>100</v>
      </c>
      <c r="AI22" s="149">
        <v>10</v>
      </c>
      <c r="AJ22" s="149">
        <v>0</v>
      </c>
      <c r="AK22" s="149">
        <v>10</v>
      </c>
      <c r="AL22" s="149">
        <v>0</v>
      </c>
      <c r="AM22" s="149">
        <v>10</v>
      </c>
      <c r="AN22" s="750" t="s">
        <v>2336</v>
      </c>
      <c r="AO22" s="750" t="s">
        <v>2348</v>
      </c>
      <c r="AP22" s="750"/>
      <c r="AT22" s="148" t="s">
        <v>4575</v>
      </c>
      <c r="AU22" s="148" t="s">
        <v>3215</v>
      </c>
      <c r="AV22" s="148" t="s">
        <v>3215</v>
      </c>
      <c r="AW22" s="149">
        <v>86</v>
      </c>
      <c r="AX22" s="149">
        <v>87</v>
      </c>
      <c r="AY22" s="149">
        <v>53</v>
      </c>
      <c r="AZ22" s="148" t="s">
        <v>3215</v>
      </c>
    </row>
    <row r="23" spans="1:52" ht="15.6" customHeight="1">
      <c r="B23" s="193" t="s">
        <v>3356</v>
      </c>
      <c r="C23" s="915" t="s">
        <v>3214</v>
      </c>
      <c r="D23" s="916"/>
      <c r="E23" s="917"/>
      <c r="F23" s="155"/>
      <c r="G23" s="156"/>
      <c r="H23" s="156"/>
      <c r="I23" s="156"/>
      <c r="J23" s="156"/>
      <c r="K23" s="277" t="s">
        <v>4211</v>
      </c>
      <c r="L23" s="152" t="str">
        <f>IF(INDEX(カード情報!$D$2:$U$5594,MATCH($C$24,カード情報!$D$2:$D$5594,0),6)="","",INDEX(カード情報!$D$2:$U$5594,MATCH($C$24,カード情報!$D$2:$D$5594,0),6))</f>
        <v/>
      </c>
      <c r="M23" s="152" t="str">
        <f>IF(INDEX(カード情報!$D$2:$U$5594,MATCH($C$24,カード情報!$D$2:$D$5594,0),7)="","",INDEX(カード情報!$D$2:$U$5594,MATCH($C$24,カード情報!$D$2:$D$5594,0),7))</f>
        <v/>
      </c>
      <c r="V23" s="749" t="str">
        <f>盾!D4</f>
        <v>E盾-07  超越魔王の盾 [EX]</v>
      </c>
      <c r="W23" s="749" t="str">
        <f>アクセサリー!D3</f>
        <v>Eア-12  大魔王のエンブレム [EX]</v>
      </c>
      <c r="X23" s="751"/>
      <c r="AA23" s="277" t="s">
        <v>2327</v>
      </c>
      <c r="AB23" s="752" t="s">
        <v>2232</v>
      </c>
      <c r="AC23" s="752"/>
      <c r="AD23" s="149">
        <v>250</v>
      </c>
      <c r="AE23" s="149">
        <v>0</v>
      </c>
      <c r="AF23" s="149">
        <v>0</v>
      </c>
      <c r="AG23" s="149">
        <v>0</v>
      </c>
      <c r="AH23" s="149">
        <v>150</v>
      </c>
      <c r="AI23" s="149">
        <v>15</v>
      </c>
      <c r="AJ23" s="149">
        <v>15</v>
      </c>
      <c r="AK23" s="149">
        <v>0</v>
      </c>
      <c r="AL23" s="149">
        <v>0</v>
      </c>
      <c r="AM23" s="149">
        <v>15</v>
      </c>
      <c r="AN23" s="750" t="s">
        <v>2337</v>
      </c>
      <c r="AO23" s="750" t="s">
        <v>2338</v>
      </c>
      <c r="AP23" s="750" t="s">
        <v>2339</v>
      </c>
      <c r="AT23" s="148" t="s">
        <v>4576</v>
      </c>
      <c r="AU23" s="148" t="s">
        <v>3215</v>
      </c>
      <c r="AV23" s="148" t="s">
        <v>3215</v>
      </c>
      <c r="AW23" s="149">
        <v>87</v>
      </c>
      <c r="AX23" s="148" t="s">
        <v>3215</v>
      </c>
      <c r="AY23" s="149">
        <v>54</v>
      </c>
      <c r="AZ23" s="148" t="s">
        <v>3215</v>
      </c>
    </row>
    <row r="24" spans="1:52" ht="15.6" customHeight="1">
      <c r="A24" s="189" t="str">
        <f>LEFT(C24,6)</f>
        <v>SP-079</v>
      </c>
      <c r="B24" s="190" t="str">
        <f>INDEX(カード情報!$D$2:$U$5594,MATCH($C$24,カード情報!$D$2:$D$5594,0),2)</f>
        <v>SP</v>
      </c>
      <c r="C24" s="154" t="s">
        <v>5040</v>
      </c>
      <c r="D24" s="180" t="str">
        <f>INDEX(カード情報!$D$2:$U$5594,MATCH($C$24,カード情報!$D$2:$D$5594,0),4)</f>
        <v>呪文</v>
      </c>
      <c r="E24" s="180" t="str">
        <f>INDEX(カード情報!$D$2:$U$5594,MATCH($C$24,カード情報!$D$2:$D$5594,0),5)</f>
        <v>呪文</v>
      </c>
      <c r="F24" s="92">
        <f>INDEX(カード情報!$D$2:$U$5594,MATCH($C$24,カード情報!$D$2:$D$5594,0),14)</f>
        <v>2110</v>
      </c>
      <c r="G24" s="93">
        <f>INDEX(カード情報!$D$2:$U$5594,MATCH($C$24,カード情報!$D$2:$D$5594,0),15)</f>
        <v>730</v>
      </c>
      <c r="H24" s="94">
        <f>INDEX(カード情報!$D$2:$U$5594,MATCH($C$24,カード情報!$D$2:$D$5594,0),16)</f>
        <v>1600</v>
      </c>
      <c r="I24" s="95">
        <f>INDEX(カード情報!$D$2:$U$5594,MATCH($C$24,カード情報!$D$2:$D$5594,0),17)</f>
        <v>1200</v>
      </c>
      <c r="J24" s="96">
        <f>INDEX(カード情報!$D$2:$U$5594,MATCH($C$24,カード情報!$D$2:$D$5594,0),18)</f>
        <v>960</v>
      </c>
      <c r="K24" s="146">
        <f>INDEX(カード情報!$D$2:$U$5594,MATCH($C$24,カード情報!$D$2:$D$5594,0),12)</f>
        <v>0</v>
      </c>
      <c r="L24" s="152" t="str">
        <f>IF(INDEX(カード情報!$D$2:$U$5594,MATCH($C$24,カード情報!$D$2:$D$5594,0),10)="","",INDEX(カード情報!$D$2:$U$5594,MATCH($C$24,カード情報!$D$2:$D$5594,0),10))</f>
        <v>切り札として登場したときに、味方全体の闘気ゲージ小アップ</v>
      </c>
      <c r="M24" s="152" t="str">
        <f>IF(INDEX(カード情報!$D$2:$U$5594,MATCH($C$24,カード情報!$D$2:$D$5594,0),11)="","",INDEX(カード情報!$D$2:$U$5594,MATCH($C$24,カード情報!$D$2:$D$5594,0),11))</f>
        <v>1回限り</v>
      </c>
      <c r="U24" s="749" t="str">
        <f>武器!D3</f>
        <v>E武-13  新生・鎧の魔槍 [EX]</v>
      </c>
      <c r="V24" s="749" t="str">
        <f>盾!D5</f>
        <v>E盾-06  てんくうのたて [EX]</v>
      </c>
      <c r="W24" s="749" t="str">
        <f>アクセサリー!D4</f>
        <v>Eア-11  時空の兜 [EX]</v>
      </c>
      <c r="AA24" s="277" t="s">
        <v>2328</v>
      </c>
      <c r="AB24" s="752" t="s">
        <v>3329</v>
      </c>
      <c r="AC24" s="752"/>
      <c r="AD24" s="149">
        <v>150</v>
      </c>
      <c r="AE24" s="149">
        <v>0</v>
      </c>
      <c r="AF24" s="149">
        <v>250</v>
      </c>
      <c r="AG24" s="149">
        <v>0</v>
      </c>
      <c r="AH24" s="149">
        <v>0</v>
      </c>
      <c r="AI24" s="149">
        <v>15</v>
      </c>
      <c r="AJ24" s="149">
        <v>0</v>
      </c>
      <c r="AK24" s="149">
        <v>15</v>
      </c>
      <c r="AL24" s="149">
        <v>0</v>
      </c>
      <c r="AM24" s="149">
        <v>15</v>
      </c>
      <c r="AN24" s="750" t="s">
        <v>2349</v>
      </c>
      <c r="AO24" s="750" t="s">
        <v>2340</v>
      </c>
      <c r="AP24" s="750" t="s">
        <v>2350</v>
      </c>
      <c r="AT24" s="148" t="s">
        <v>4608</v>
      </c>
      <c r="AU24" s="148">
        <v>198</v>
      </c>
      <c r="AV24" s="148" t="s">
        <v>4897</v>
      </c>
      <c r="AW24" s="148">
        <v>85</v>
      </c>
      <c r="AX24" s="148">
        <v>88</v>
      </c>
      <c r="AY24" s="148">
        <v>53</v>
      </c>
      <c r="AZ24" s="148">
        <v>55</v>
      </c>
    </row>
    <row r="25" spans="1:52" ht="15.6" customHeight="1">
      <c r="A25" s="189">
        <f>COUNTIF($B$15,"百獣")+COUNTIF($B$20,"百獣")+COUNTIF($B$25,"百獣")</f>
        <v>0</v>
      </c>
      <c r="B25" s="150" t="str">
        <f>INDEX(カード情報!$D$2:$U$5594,MATCH($C$24,カード情報!$D$2:$D$5594,0),3)</f>
        <v>光</v>
      </c>
      <c r="C25" s="924" t="s">
        <v>3221</v>
      </c>
      <c r="D25" s="925"/>
      <c r="E25" s="926"/>
      <c r="F25" s="92" t="str">
        <f>IF(K24=0,"",INT(F24*INDEX($AB$8:$AG$10, MATCH(F23,$AA$8:$AA$10,0), MATCH(K24,$AB$7:$AG$7,0))))</f>
        <v/>
      </c>
      <c r="G25" s="93" t="str">
        <f>IF(K24=0,"",INT(G24*INDEX($AB$8:$AG$10, MATCH(F23,$AA$8:$AA$10,0), MATCH(K24,$AB$7:$AG$7,0)))+G23*INDEX($AU$3:$AZ$36, MATCH(K26,$AT$3:$AT$36,0), MATCH(K24,$AU$2:$AZ$2,0)))</f>
        <v/>
      </c>
      <c r="H25" s="94" t="str">
        <f>IF(K24=0,"",INT(H24*INDEX($AB$8:$AG$10, MATCH(F23,$AA$8:$AA$10,0), MATCH(K24,$AB$7:$AG$7,0)))+H23*INDEX($AU$3:$AZ$36, MATCH(K26,$AT$3:$AT$36,0), MATCH(K24,$AU$2:$AZ$2,0)))</f>
        <v/>
      </c>
      <c r="I25" s="95" t="str">
        <f>IF(K24=0,"",INT(I24*INDEX($AB$8:$AG$10, MATCH(F23,$AA$8:$AA$10,0), MATCH(K24,$AB$7:$AG$7,0)))+I23*INDEX($AU$3:$AZ$36, MATCH(K26,$AT$3:$AT$36,0), MATCH(K24,$AU$2:$AZ$2,0)))</f>
        <v/>
      </c>
      <c r="J25" s="96" t="str">
        <f>IF(K24=0,"",INT(J24*INDEX($AB$8:$AG$10, MATCH(F23,$AA$8:$AA$10,0), MATCH(K24,$AB$7:$AG$7,0)))+J23*INDEX($AU$3:$AZ$36, MATCH(K26,$AT$3:$AT$36,0), MATCH(K24,$AU$2:$AZ$2,0)))</f>
        <v/>
      </c>
      <c r="K25" s="147">
        <f>INDEX(カード情報!$D$2:$U$5594,MATCH($C$24,カード情報!$D$2:$D$5594,0),13)</f>
        <v>0</v>
      </c>
      <c r="L25" s="152" t="str">
        <f t="array" ref="L25">IF(INDEX(カード情報!$D$2:$U$5594,MATCH($C$24,カード情報!$D$2:$D$5594,0)+1,10)="","",INDEX(カード情報!$D$2:$U$5594,MATCH($C$24,カード情報!$D$2:$D$5594,0)+1,10))</f>
        <v>必殺技を使うときに、味方[光]のこうげきとまりょくを中アップ</v>
      </c>
      <c r="M25" s="152" t="str">
        <f t="array" ref="M25">IF(INDEX(カード情報!$D$2:$U$5594,MATCH($C$24,カード情報!$D$2:$D$5594,0)+1,11)="","",INDEX(カード情報!$D$2:$U$5594,MATCH($C$24,カード情報!$D$2:$D$5594,0)+1,11))</f>
        <v>そのR限り</v>
      </c>
      <c r="U25" s="749" t="str">
        <f>武器!D4</f>
        <v>E武-12  ロトのつるぎ [EX]</v>
      </c>
      <c r="V25" s="749" t="str">
        <f>盾!D6</f>
        <v>E盾-05  氷炎将軍の盾 [EX]</v>
      </c>
      <c r="W25" s="749" t="str">
        <f>アクセサリー!D5</f>
        <v>Eア-10  やすらぎのローブ [EX]</v>
      </c>
      <c r="AA25" s="277" t="s">
        <v>2329</v>
      </c>
      <c r="AB25" s="752" t="s">
        <v>3326</v>
      </c>
      <c r="AC25" s="752" t="s">
        <v>3330</v>
      </c>
      <c r="AD25" s="149">
        <v>0</v>
      </c>
      <c r="AE25" s="149">
        <v>250</v>
      </c>
      <c r="AF25" s="149">
        <v>0</v>
      </c>
      <c r="AG25" s="149">
        <v>150</v>
      </c>
      <c r="AH25" s="149">
        <v>0</v>
      </c>
      <c r="AI25" s="149">
        <v>15</v>
      </c>
      <c r="AJ25" s="149">
        <v>15</v>
      </c>
      <c r="AK25" s="149">
        <v>0</v>
      </c>
      <c r="AL25" s="149">
        <v>15</v>
      </c>
      <c r="AM25" s="149">
        <v>0</v>
      </c>
      <c r="AN25" s="750" t="s">
        <v>2341</v>
      </c>
      <c r="AO25" s="750" t="s">
        <v>2342</v>
      </c>
      <c r="AP25" s="750" t="s">
        <v>2333</v>
      </c>
      <c r="AT25" s="148" t="s">
        <v>4609</v>
      </c>
      <c r="AU25" s="148">
        <v>202</v>
      </c>
      <c r="AV25" s="148" t="s">
        <v>4896</v>
      </c>
      <c r="AW25" s="148">
        <v>86</v>
      </c>
      <c r="AX25" s="148" t="s">
        <v>4896</v>
      </c>
      <c r="AY25" s="148">
        <v>54</v>
      </c>
      <c r="AZ25" s="148" t="s">
        <v>4897</v>
      </c>
    </row>
    <row r="26" spans="1:52" ht="15.6" customHeight="1" thickBot="1">
      <c r="A26" s="189">
        <f>COUNTIF($B$15,"光")+COUNTIF($B$20,"光")+COUNTIF($B$25,"光")</f>
        <v>3</v>
      </c>
      <c r="B26" s="189">
        <f>IF($A$14="S5-057",IF($A$26=3,$AB$60,0),IF($A$14="SP-078",$AB$53,IF($A$14="SP-102",IF($B$25="光",$AB$54,0),IF($A$14="S3-041",IF($A$25=3,$AB$55,0),IF($A$14="SP-169",$AB$56,IF($A$14="06-061",$AB$57,IF($A$14="08-055",$AB$58,IF($A$14="SP-215",IF($B$25="光",0,$AB$63),IF($A$14="X1-040",$AB$62,IF($A$14="X2-071",$AB$64,0))))))))))</f>
        <v>0.4</v>
      </c>
      <c r="C26" s="189">
        <f>IF($A$24="S5-057",IF($A$26=3,$AB$60,0),IF($A$24="SP-078",$AB$53,IF($A$24="S3-041",IF($A$25=3,$AB$55,0),IF($A$24="SP-169",$AB$56,IF($A$24="06-061",$AB$57,IF($A$24="08-055",$AB$58,IF($A$24="SP-215",IF($B$25="光",0,$AB$63),IF($A$24="X1-040",$AB$62,IF($A$24="X2-071",$AB$64,0)))))))))</f>
        <v>0</v>
      </c>
      <c r="D26" s="189">
        <f>IF($A$19="S5-057",IF($A$26=3,$AB$60,0),IF($A$19="SP-078",$AB$53,IF($A$19="SP-102",IF($B$25="光",$AB$54,0),IF($A$19="S3-041",IF($A$25=3,$AB$55,0),IF($A$19="SP-169",$AB$56,IF($A$19="06-061",$AB$57,IF($A$19="08-055",$AB$58,IF($A$19="SP-215",IF($B$25="光",0,$AB$63),IF($A$19="X1-040",$AB$62,IF($A$19="X2-071",$AB$64,0))))))))))</f>
        <v>0.35</v>
      </c>
      <c r="E26" s="189"/>
      <c r="F26" s="189"/>
      <c r="G26" s="189"/>
      <c r="H26" s="189"/>
      <c r="I26" s="189" cm="1">
        <f t="array" ref="I26">MAX(IF(ISNUMBER(I24:I25),I24:I25,""))</f>
        <v>1200</v>
      </c>
      <c r="J26" s="189">
        <f>INT(INT(I26*1.15)*(SUM(D26:H26)+1))</f>
        <v>1863</v>
      </c>
      <c r="K26" s="157" t="str">
        <f>IF(K25=0,LEFT(C24,3),LEFT(C24,3)&amp;K25)</f>
        <v>SP-</v>
      </c>
      <c r="L26" s="189" t="str">
        <f>"B"&amp;RIGHT(K24,1)&amp;"_"</f>
        <v>B0_</v>
      </c>
      <c r="U26" s="749" t="str">
        <f>武器!D5</f>
        <v>E武-11  ムーンブルクの杖 [EX]</v>
      </c>
      <c r="V26" s="749" t="str">
        <f>盾!D7</f>
        <v>E盾-04  ちからのたて [EX]</v>
      </c>
      <c r="W26" s="749" t="str">
        <f>アクセサリー!D6</f>
        <v>Eア-09  竜の血 [EX]</v>
      </c>
      <c r="AA26" s="277" t="s">
        <v>2330</v>
      </c>
      <c r="AB26" s="752" t="s">
        <v>3329</v>
      </c>
      <c r="AC26" s="752"/>
      <c r="AD26" s="149">
        <v>0</v>
      </c>
      <c r="AE26" s="149">
        <v>0</v>
      </c>
      <c r="AF26" s="149">
        <v>250</v>
      </c>
      <c r="AG26" s="149">
        <v>150</v>
      </c>
      <c r="AH26" s="149">
        <v>0</v>
      </c>
      <c r="AI26" s="149">
        <v>15</v>
      </c>
      <c r="AJ26" s="149">
        <v>0</v>
      </c>
      <c r="AK26" s="149">
        <v>15</v>
      </c>
      <c r="AL26" s="149">
        <v>15</v>
      </c>
      <c r="AM26" s="149">
        <v>0</v>
      </c>
      <c r="AN26" s="750" t="s">
        <v>2343</v>
      </c>
      <c r="AO26" s="750" t="s">
        <v>2344</v>
      </c>
      <c r="AP26" s="750" t="s">
        <v>2335</v>
      </c>
      <c r="AT26" s="148" t="s">
        <v>5281</v>
      </c>
      <c r="AU26" s="148">
        <v>192</v>
      </c>
      <c r="AV26" s="148" t="s">
        <v>3215</v>
      </c>
      <c r="AW26" s="148">
        <v>81</v>
      </c>
      <c r="AX26" s="148">
        <v>84</v>
      </c>
      <c r="AY26" s="148">
        <v>52</v>
      </c>
      <c r="AZ26" s="148">
        <v>54</v>
      </c>
    </row>
    <row r="27" spans="1:52" ht="15.6" customHeight="1">
      <c r="C27" s="936" t="s">
        <v>3975</v>
      </c>
      <c r="D27" s="936"/>
      <c r="E27" s="936"/>
      <c r="F27" s="936"/>
      <c r="G27" s="936"/>
      <c r="H27" s="936"/>
      <c r="I27" s="937">
        <f>IF($B$2="あり",INT((J11+J16+J21)/3),INT((J17+J22+J26)/3))</f>
        <v>4656</v>
      </c>
      <c r="K27" s="371" t="s">
        <v>5555</v>
      </c>
      <c r="U27" s="749" t="str">
        <f>武器!D6</f>
        <v>E武-10  時空の斧 [EX]</v>
      </c>
      <c r="V27" s="749" t="str">
        <f>盾!D8</f>
        <v>E盾-03  ロトの盾 [EX]</v>
      </c>
      <c r="W27" s="749" t="str">
        <f>アクセサリー!D7</f>
        <v>Eア-08  時空のネックレス [EX]</v>
      </c>
      <c r="AA27" s="277" t="s">
        <v>2331</v>
      </c>
      <c r="AB27" s="752" t="s">
        <v>3327</v>
      </c>
      <c r="AC27" s="752" t="s">
        <v>3328</v>
      </c>
      <c r="AD27" s="149">
        <v>0</v>
      </c>
      <c r="AE27" s="149">
        <v>250</v>
      </c>
      <c r="AF27" s="149">
        <v>0</v>
      </c>
      <c r="AG27" s="149">
        <v>150</v>
      </c>
      <c r="AH27" s="149">
        <v>0</v>
      </c>
      <c r="AI27" s="149">
        <v>15</v>
      </c>
      <c r="AJ27" s="149">
        <v>15</v>
      </c>
      <c r="AK27" s="149">
        <v>0</v>
      </c>
      <c r="AL27" s="149">
        <v>15</v>
      </c>
      <c r="AM27" s="149">
        <v>0</v>
      </c>
      <c r="AN27" s="750" t="s">
        <v>2345</v>
      </c>
      <c r="AO27" s="750" t="s">
        <v>2347</v>
      </c>
      <c r="AP27" s="750" t="s">
        <v>2346</v>
      </c>
      <c r="AT27" s="148" t="s">
        <v>5282</v>
      </c>
      <c r="AU27" s="148">
        <v>195</v>
      </c>
      <c r="AV27" s="148" t="s">
        <v>3215</v>
      </c>
      <c r="AW27" s="148">
        <v>82</v>
      </c>
      <c r="AX27" s="148">
        <v>86</v>
      </c>
      <c r="AY27" s="148">
        <v>53</v>
      </c>
      <c r="AZ27" s="148">
        <v>55</v>
      </c>
    </row>
    <row r="28" spans="1:52" ht="15.6" customHeight="1" thickBot="1">
      <c r="C28" s="936"/>
      <c r="D28" s="936"/>
      <c r="E28" s="936"/>
      <c r="F28" s="936"/>
      <c r="G28" s="936"/>
      <c r="H28" s="936"/>
      <c r="I28" s="938"/>
      <c r="J28" s="251">
        <f>IF($B$2="あり",INT((INT(I10*($AB$32+SUM(B11:I11)+(-0.31*$K$28)+1))+INT(I16*($AB$32+SUM(B16:H16)+(-0.31*$K$28)+1))+INT(I21*($AB$32+SUM(B21:H21)+(-0.31*$K$28)+1)))/3),INT((INT(I17*($AB$32+SUM(B17:H17)+(-0.31*$K$28)+1))+INT(I22*($AB$32+SUM(B22:H22)+(-0.31*$K$28)+1))+INT(I26*($AB$32+SUM(B26:H26)+(-0.31*$K$28)+1)))/3))</f>
        <v>4083</v>
      </c>
      <c r="K28" s="156">
        <v>1</v>
      </c>
      <c r="L28" s="17" t="s">
        <v>4351</v>
      </c>
      <c r="U28" s="749" t="str">
        <f>武器!D7</f>
        <v>E武-09  りゅうおうの杖 [EX]</v>
      </c>
      <c r="V28" s="749" t="str">
        <f>盾!D9</f>
        <v>E盾-02  メタスラの盾 [EX]</v>
      </c>
      <c r="W28" s="749" t="str">
        <f>アクセサリー!D8</f>
        <v>Eア-07  シルバーフェザー [EX]</v>
      </c>
      <c r="AA28" s="277" t="s">
        <v>4188</v>
      </c>
      <c r="AB28" s="752" t="s">
        <v>2223</v>
      </c>
      <c r="AC28" s="752" t="s">
        <v>2220</v>
      </c>
      <c r="AD28" s="149">
        <v>150</v>
      </c>
      <c r="AE28" s="149">
        <v>250</v>
      </c>
      <c r="AF28" s="149">
        <v>0</v>
      </c>
      <c r="AG28" s="149">
        <v>0</v>
      </c>
      <c r="AH28" s="149">
        <v>0</v>
      </c>
      <c r="AI28" s="149">
        <v>15</v>
      </c>
      <c r="AJ28" s="149">
        <v>15</v>
      </c>
      <c r="AK28" s="149">
        <v>0</v>
      </c>
      <c r="AL28" s="149">
        <v>0</v>
      </c>
      <c r="AM28" s="149">
        <v>15</v>
      </c>
      <c r="AN28" s="750" t="s">
        <v>4201</v>
      </c>
      <c r="AO28" s="750" t="s">
        <v>4202</v>
      </c>
      <c r="AP28" s="750" t="s">
        <v>4203</v>
      </c>
      <c r="AQ28" s="750"/>
      <c r="AR28" s="750"/>
      <c r="AS28" s="750"/>
      <c r="AT28" s="148" t="s">
        <v>5283</v>
      </c>
      <c r="AU28" s="148" t="s">
        <v>3215</v>
      </c>
      <c r="AV28" s="148" t="s">
        <v>3215</v>
      </c>
      <c r="AW28" s="148">
        <v>83</v>
      </c>
      <c r="AX28" s="148">
        <v>88</v>
      </c>
      <c r="AY28" s="148" t="s">
        <v>3215</v>
      </c>
      <c r="AZ28" s="148" t="s">
        <v>3215</v>
      </c>
    </row>
    <row r="29" spans="1:52" ht="15.6" customHeight="1">
      <c r="I29" s="17" t="s">
        <v>5039</v>
      </c>
      <c r="U29" s="749" t="str">
        <f>武器!D8</f>
        <v>E武-08  真空の斧 [EX]</v>
      </c>
      <c r="V29" s="749" t="str">
        <f>盾!D10</f>
        <v>E盾-01  ダイのてつの盾 [EX]</v>
      </c>
      <c r="W29" s="749" t="str">
        <f>アクセサリー!D9</f>
        <v>Eア-06  竜の牙 [EX]</v>
      </c>
      <c r="AA29" s="277" t="s">
        <v>5288</v>
      </c>
      <c r="AB29" s="752" t="s">
        <v>2223</v>
      </c>
      <c r="AC29" s="752" t="s">
        <v>2221</v>
      </c>
      <c r="AD29" s="149">
        <v>0</v>
      </c>
      <c r="AE29" s="149">
        <v>250</v>
      </c>
      <c r="AF29" s="149">
        <v>0</v>
      </c>
      <c r="AG29" s="149">
        <v>0</v>
      </c>
      <c r="AH29" s="149">
        <v>150</v>
      </c>
      <c r="AI29" s="149">
        <v>0</v>
      </c>
      <c r="AJ29" s="149">
        <v>15</v>
      </c>
      <c r="AK29" s="149">
        <v>0</v>
      </c>
      <c r="AL29" s="149">
        <v>15</v>
      </c>
      <c r="AM29" s="149">
        <v>15</v>
      </c>
      <c r="AN29" s="750" t="s">
        <v>5290</v>
      </c>
      <c r="AO29" s="750" t="s">
        <v>5294</v>
      </c>
      <c r="AP29" s="750" t="s">
        <v>5295</v>
      </c>
      <c r="AQ29" s="750"/>
      <c r="AR29" s="750"/>
      <c r="AS29" s="750"/>
      <c r="AT29" s="148" t="s">
        <v>5284</v>
      </c>
      <c r="AU29" s="148" t="s">
        <v>3215</v>
      </c>
      <c r="AV29" s="148" t="s">
        <v>3215</v>
      </c>
      <c r="AW29" s="148">
        <v>84</v>
      </c>
      <c r="AX29" s="148" t="s">
        <v>3215</v>
      </c>
      <c r="AY29" s="148" t="s">
        <v>3215</v>
      </c>
      <c r="AZ29" s="148" t="s">
        <v>3215</v>
      </c>
    </row>
    <row r="30" spans="1:52" ht="15.6" customHeight="1">
      <c r="I30" s="17" t="s">
        <v>5849</v>
      </c>
      <c r="U30" s="749" t="str">
        <f>武器!D9</f>
        <v>E武-07  メタルフィスト [EX]</v>
      </c>
      <c r="V30" s="749" t="str">
        <f>盾!D11</f>
        <v>S盾-18  堕天使の盾 [超]</v>
      </c>
      <c r="W30" s="749" t="str">
        <f>アクセサリー!D10</f>
        <v>Eア-05  アバンの冠 [EX]</v>
      </c>
      <c r="AA30" s="756" t="s">
        <v>5289</v>
      </c>
      <c r="AB30" s="752" t="s">
        <v>5292</v>
      </c>
      <c r="AC30" s="752"/>
      <c r="AD30" s="149">
        <v>80</v>
      </c>
      <c r="AE30" s="149">
        <v>80</v>
      </c>
      <c r="AF30" s="149">
        <v>80</v>
      </c>
      <c r="AG30" s="149">
        <v>80</v>
      </c>
      <c r="AH30" s="149">
        <v>80</v>
      </c>
      <c r="AI30" s="149">
        <v>0</v>
      </c>
      <c r="AJ30" s="149">
        <v>12</v>
      </c>
      <c r="AK30" s="149">
        <v>12</v>
      </c>
      <c r="AL30" s="149">
        <v>12</v>
      </c>
      <c r="AM30" s="149">
        <v>12</v>
      </c>
      <c r="AN30" s="750" t="s">
        <v>5292</v>
      </c>
      <c r="AO30" s="750" t="s">
        <v>5292</v>
      </c>
      <c r="AP30" s="747" t="s">
        <v>5292</v>
      </c>
      <c r="AQ30" s="750"/>
      <c r="AR30" s="750"/>
      <c r="AS30" s="750"/>
      <c r="AT30" s="148" t="s">
        <v>5705</v>
      </c>
      <c r="AU30" s="148" t="s">
        <v>3215</v>
      </c>
      <c r="AV30" s="148" t="s">
        <v>3215</v>
      </c>
      <c r="AW30" s="148">
        <v>81</v>
      </c>
      <c r="AX30" s="148">
        <v>82</v>
      </c>
      <c r="AY30" s="148">
        <v>52</v>
      </c>
      <c r="AZ30" s="148">
        <v>54</v>
      </c>
    </row>
    <row r="31" spans="1:52" ht="15.6" customHeight="1">
      <c r="I31" s="240" t="s">
        <v>4256</v>
      </c>
      <c r="U31" s="749" t="str">
        <f>武器!D10</f>
        <v>E武-06  メタスラの剣 [EX]</v>
      </c>
      <c r="V31" s="749" t="str">
        <f>盾!D13</f>
        <v>S盾-17  メタルキングの盾 [超]</v>
      </c>
      <c r="W31" s="749" t="str">
        <f>アクセサリー!D11</f>
        <v>Eア-04  カールのまもり [EX]</v>
      </c>
      <c r="AH31" s="750"/>
      <c r="AI31" s="750"/>
      <c r="AJ31" s="750"/>
      <c r="AK31" s="750"/>
      <c r="AL31" s="750"/>
      <c r="AM31" s="750"/>
      <c r="AN31" s="750"/>
      <c r="AO31" s="750"/>
      <c r="AQ31" s="750"/>
      <c r="AR31" s="750"/>
      <c r="AS31" s="750"/>
      <c r="AT31" s="148" t="s">
        <v>5706</v>
      </c>
      <c r="AU31" s="148" t="s">
        <v>3215</v>
      </c>
      <c r="AV31" s="148" t="s">
        <v>3215</v>
      </c>
      <c r="AW31" s="148">
        <v>84</v>
      </c>
      <c r="AX31" s="148" t="s">
        <v>5817</v>
      </c>
      <c r="AY31" s="148">
        <v>53</v>
      </c>
      <c r="AZ31" s="148" t="s">
        <v>3215</v>
      </c>
    </row>
    <row r="32" spans="1:52" ht="12" customHeight="1">
      <c r="U32" s="749" t="str">
        <f>武器!D11</f>
        <v>E武-05  メタスラのやり [EX]</v>
      </c>
      <c r="V32" s="749" t="str">
        <f>盾!D15</f>
        <v>S盾-16  鎧の魔槍の盾 [超]</v>
      </c>
      <c r="W32" s="749" t="str">
        <f>アクセサリー!D12</f>
        <v>Eア-03  ひかりのたま [EX]</v>
      </c>
      <c r="AA32" s="750" t="s">
        <v>3335</v>
      </c>
      <c r="AB32" s="750">
        <v>0.15</v>
      </c>
      <c r="AD32" s="749" t="str">
        <f>アクセサリー!$D$220</f>
        <v>ア-026  百獣のゆびわ</v>
      </c>
      <c r="AE32" s="750" t="str">
        <f>LEFT(AD32,5)</f>
        <v>ア-026</v>
      </c>
      <c r="AF32" s="750" t="s">
        <v>3357</v>
      </c>
      <c r="AG32" s="750"/>
      <c r="AH32" s="750"/>
      <c r="AI32" s="750"/>
      <c r="AJ32" s="750"/>
      <c r="AK32" s="750"/>
      <c r="AL32" s="750"/>
      <c r="AM32" s="750"/>
      <c r="AN32" s="750"/>
      <c r="AO32" s="750"/>
      <c r="AQ32" s="750"/>
      <c r="AR32" s="750"/>
      <c r="AS32" s="750"/>
      <c r="AT32" s="148" t="s">
        <v>5707</v>
      </c>
      <c r="AU32" s="148" t="s">
        <v>3215</v>
      </c>
      <c r="AV32" s="148" t="s">
        <v>3215</v>
      </c>
      <c r="AW32" s="148">
        <v>85</v>
      </c>
      <c r="AX32" s="148" t="s">
        <v>3215</v>
      </c>
      <c r="AY32" s="148">
        <v>54</v>
      </c>
      <c r="AZ32" s="148" t="s">
        <v>3215</v>
      </c>
    </row>
    <row r="33" spans="21:52" ht="12" customHeight="1">
      <c r="U33" s="749" t="str">
        <f>武器!D12</f>
        <v>E武-04  時空のやり [EX]</v>
      </c>
      <c r="V33" s="749" t="str">
        <f>盾!D17</f>
        <v>S盾-15  女神の盾 [超]</v>
      </c>
      <c r="W33" s="749" t="str">
        <f>アクセサリー!D13</f>
        <v>Eア-02  六星のレリーフ [EX]</v>
      </c>
      <c r="X33" s="751" t="str">
        <f>カード情報!D3</f>
        <v>X2-001  ダイ</v>
      </c>
      <c r="AA33" s="750" t="s">
        <v>3332</v>
      </c>
      <c r="AB33" s="750">
        <v>0.05</v>
      </c>
      <c r="AC33" s="750"/>
      <c r="AD33" s="749" t="str">
        <f>アクセサリー!$D$212</f>
        <v>ア-034  不死のゆびわ</v>
      </c>
      <c r="AE33" s="750" t="str">
        <f t="shared" ref="AE33:AE39" si="2">LEFT(AD33,5)</f>
        <v>ア-034</v>
      </c>
      <c r="AF33" s="750" t="s">
        <v>3358</v>
      </c>
      <c r="AG33" s="750"/>
      <c r="AH33" s="750"/>
      <c r="AI33" s="750"/>
      <c r="AJ33" s="750"/>
      <c r="AK33" s="750"/>
      <c r="AL33" s="750"/>
      <c r="AM33" s="750"/>
      <c r="AN33" s="750"/>
      <c r="AO33" s="750"/>
      <c r="AQ33" s="750"/>
      <c r="AR33" s="750"/>
      <c r="AS33" s="750"/>
      <c r="AT33" s="148" t="s">
        <v>5708</v>
      </c>
      <c r="AU33" s="148" t="s">
        <v>3215</v>
      </c>
      <c r="AV33" s="148" t="s">
        <v>3215</v>
      </c>
      <c r="AW33" s="148" t="s">
        <v>3215</v>
      </c>
      <c r="AX33" s="148" t="s">
        <v>3215</v>
      </c>
      <c r="AY33" s="148" t="s">
        <v>3215</v>
      </c>
      <c r="AZ33" s="148" t="s">
        <v>3215</v>
      </c>
    </row>
    <row r="34" spans="21:52" ht="12" customHeight="1">
      <c r="U34" s="749" t="str">
        <f>武器!D13</f>
        <v>E武-03  ダイの剣 [EX]</v>
      </c>
      <c r="V34" s="749" t="str">
        <f>盾!D19</f>
        <v>S盾-14  トルナードの盾 [超]</v>
      </c>
      <c r="W34" s="749" t="str">
        <f>アクセサリー!D14</f>
        <v>Eア-01  ロトのしるし [EX]</v>
      </c>
      <c r="X34" s="751" t="str">
        <f>カード情報!D5</f>
        <v>X2-002  マァム</v>
      </c>
      <c r="AA34" s="750" t="s">
        <v>3333</v>
      </c>
      <c r="AB34" s="750">
        <v>0.05</v>
      </c>
      <c r="AC34" s="750"/>
      <c r="AD34" s="749" t="str">
        <f>アクセサリー!$D$204</f>
        <v>ア-042  氷炎のゆびわ</v>
      </c>
      <c r="AE34" s="750" t="str">
        <f t="shared" si="2"/>
        <v>ア-042</v>
      </c>
      <c r="AF34" s="750" t="s">
        <v>3359</v>
      </c>
      <c r="AG34" s="750"/>
      <c r="AH34" s="750"/>
      <c r="AI34" s="750"/>
      <c r="AJ34" s="750"/>
      <c r="AK34" s="750"/>
      <c r="AL34" s="750"/>
      <c r="AM34" s="750"/>
      <c r="AN34" s="750"/>
      <c r="AO34" s="750"/>
      <c r="AQ34" s="750"/>
      <c r="AR34" s="750"/>
      <c r="AS34" s="750"/>
    </row>
    <row r="35" spans="21:52" ht="12" customHeight="1">
      <c r="U35" s="749" t="str">
        <f>武器!D16</f>
        <v>S武-27  王家のレイピア [超]</v>
      </c>
      <c r="V35" s="749" t="str">
        <f>盾!D21</f>
        <v>S盾-13  超越魔王の盾 [超]</v>
      </c>
      <c r="W35" s="749" t="str">
        <f>アクセサリー!D15</f>
        <v>Sア-23  超越大魔王のマント [超]</v>
      </c>
      <c r="X35" s="751" t="str">
        <f>カード情報!D7</f>
        <v>X2-003  レオナ</v>
      </c>
      <c r="AA35" s="750" t="s">
        <v>3969</v>
      </c>
      <c r="AB35" s="750">
        <v>0.02</v>
      </c>
      <c r="AC35" s="750"/>
      <c r="AD35" s="749" t="str">
        <f>アクセサリー!$D$198</f>
        <v>ア-048  超竜のゆびわ</v>
      </c>
      <c r="AE35" s="750" t="str">
        <f t="shared" si="2"/>
        <v>ア-048</v>
      </c>
      <c r="AF35" s="750" t="s">
        <v>3362</v>
      </c>
      <c r="AG35" s="750"/>
      <c r="AH35" s="750"/>
      <c r="AI35" s="750"/>
      <c r="AJ35" s="750"/>
      <c r="AK35" s="750"/>
      <c r="AL35" s="750"/>
      <c r="AM35" s="750"/>
      <c r="AN35" s="750"/>
      <c r="AO35" s="750"/>
      <c r="AQ35" s="750"/>
      <c r="AR35" s="750"/>
      <c r="AS35" s="750"/>
    </row>
    <row r="36" spans="21:52" ht="12" customHeight="1">
      <c r="U36" s="749" t="str">
        <f>武器!D18</f>
        <v>S武-26  メタルキングの剣 [超]</v>
      </c>
      <c r="V36" s="749" t="str">
        <f>盾!D23</f>
        <v>S盾-12  スフィーダの盾 [超]</v>
      </c>
      <c r="W36" s="749" t="str">
        <f>アクセサリー!D17</f>
        <v>Sア-22  真の勇者の証 [超]</v>
      </c>
      <c r="X36" s="751" t="str">
        <f>カード情報!D9</f>
        <v>X2-004  ブラス</v>
      </c>
      <c r="AA36" s="750" t="s">
        <v>4200</v>
      </c>
      <c r="AB36" s="750">
        <v>0.21</v>
      </c>
      <c r="AC36" s="750"/>
      <c r="AD36" s="749" t="str">
        <f>アクセサリー!$D$189</f>
        <v>ア-057  妖魔のゆびわ</v>
      </c>
      <c r="AE36" s="750" t="str">
        <f t="shared" si="2"/>
        <v>ア-057</v>
      </c>
      <c r="AF36" s="750" t="s">
        <v>3360</v>
      </c>
      <c r="AG36" s="750"/>
      <c r="AH36" s="750"/>
      <c r="AI36" s="750"/>
      <c r="AJ36" s="750"/>
      <c r="AK36" s="750"/>
      <c r="AL36" s="750"/>
      <c r="AM36" s="750"/>
      <c r="AN36" s="750"/>
      <c r="AO36" s="750"/>
      <c r="AQ36" s="750"/>
      <c r="AR36" s="750"/>
      <c r="AS36" s="750"/>
    </row>
    <row r="37" spans="21:52" ht="12" customHeight="1">
      <c r="U37" s="749" t="str">
        <f>武器!D20</f>
        <v>S武-25  メタルキングのやり [超]</v>
      </c>
      <c r="V37" s="749" t="str">
        <f>盾!D25</f>
        <v>S盾-11  冥竜王の盾 [超]</v>
      </c>
      <c r="W37" s="749" t="str">
        <f>アクセサリー!D19</f>
        <v>Sア-21  メタルキングヘルム [超]</v>
      </c>
      <c r="X37" s="751" t="str">
        <f>カード情報!D11</f>
        <v>X2-005  いたずらもぐら</v>
      </c>
      <c r="AB37" s="750">
        <v>0.09</v>
      </c>
      <c r="AC37" s="750"/>
      <c r="AD37" s="749" t="str">
        <f>アクセサリー!$D$174</f>
        <v>ア-072  魔影のゆびわ</v>
      </c>
      <c r="AE37" s="750" t="str">
        <f t="shared" si="2"/>
        <v>ア-072</v>
      </c>
      <c r="AF37" s="750" t="s">
        <v>3361</v>
      </c>
      <c r="AG37" s="750"/>
      <c r="AH37" s="750"/>
      <c r="AI37" s="750"/>
      <c r="AJ37" s="750"/>
      <c r="AK37" s="750"/>
      <c r="AL37" s="750"/>
      <c r="AM37" s="750"/>
      <c r="AN37" s="750"/>
      <c r="AO37" s="750"/>
      <c r="AQ37" s="750"/>
      <c r="AR37" s="750"/>
      <c r="AS37" s="750"/>
    </row>
    <row r="38" spans="21:52" ht="12" customHeight="1">
      <c r="U38" s="749" t="str">
        <f>武器!D22</f>
        <v>S武-24  光魔の杖 [超]</v>
      </c>
      <c r="V38" s="749" t="str">
        <f>盾!D27</f>
        <v>S盾-10  ちからのたて [超]</v>
      </c>
      <c r="W38" s="749" t="str">
        <f>アクセサリー!D21</f>
        <v>Sア-20  黄金のティアラ [超]</v>
      </c>
      <c r="X38" s="751" t="str">
        <f>カード情報!D13</f>
        <v>X2-006  トンブレロ</v>
      </c>
      <c r="AB38" s="750">
        <v>0.03</v>
      </c>
      <c r="AD38" s="749" t="str">
        <f>アクセサリー!$D$168</f>
        <v>ア-078  光のゆびわ</v>
      </c>
      <c r="AE38" s="750" t="str">
        <f t="shared" si="2"/>
        <v>ア-078</v>
      </c>
      <c r="AF38" s="750" t="s">
        <v>3364</v>
      </c>
      <c r="AG38" s="750"/>
      <c r="AH38" s="750"/>
      <c r="AI38" s="750"/>
      <c r="AJ38" s="750"/>
      <c r="AK38" s="750"/>
      <c r="AL38" s="750"/>
      <c r="AM38" s="750"/>
      <c r="AN38" s="750"/>
      <c r="AO38" s="750"/>
      <c r="AQ38" s="750"/>
      <c r="AR38" s="750"/>
      <c r="AS38" s="750"/>
    </row>
    <row r="39" spans="21:52" ht="12" customHeight="1">
      <c r="U39" s="749" t="str">
        <f>武器!D24</f>
        <v>S武-23  ブラックロッド [超]</v>
      </c>
      <c r="V39" s="749" t="str">
        <f>盾!D29</f>
        <v>S盾-09  竜の騎士の大盾 [超]</v>
      </c>
      <c r="W39" s="749" t="str">
        <f>アクセサリー!D23</f>
        <v>Sア-19  ラプソーンのまもり [超]</v>
      </c>
      <c r="X39" s="751" t="str">
        <f>カード情報!D15</f>
        <v>X2-007  じんめんじゅ</v>
      </c>
      <c r="AA39" s="750" t="s">
        <v>5288</v>
      </c>
      <c r="AB39" s="750">
        <v>0.17</v>
      </c>
      <c r="AD39" s="749" t="str">
        <f>アクセサリー!$D$167</f>
        <v>ア-079  暗黒のゆびわ</v>
      </c>
      <c r="AE39" s="750" t="str">
        <f t="shared" si="2"/>
        <v>ア-079</v>
      </c>
      <c r="AF39" s="750" t="s">
        <v>3363</v>
      </c>
      <c r="AG39" s="750"/>
      <c r="AH39" s="750"/>
      <c r="AI39" s="750"/>
      <c r="AJ39" s="750"/>
      <c r="AK39" s="750"/>
      <c r="AL39" s="750"/>
      <c r="AM39" s="750"/>
      <c r="AN39" s="750"/>
      <c r="AO39" s="750"/>
      <c r="AQ39" s="750"/>
      <c r="AR39" s="750"/>
      <c r="AS39" s="750"/>
    </row>
    <row r="40" spans="21:52" ht="12" customHeight="1">
      <c r="U40" s="749" t="str">
        <f>武器!D26</f>
        <v>S武-22  新生・鎧の魔槍 [超]</v>
      </c>
      <c r="V40" s="749" t="str">
        <f>盾!D31</f>
        <v>S盾-08  魔剣士の盾 [超]</v>
      </c>
      <c r="W40" s="749" t="str">
        <f>アクセサリー!D25</f>
        <v>Sア-18  マァムのサークレット [超]</v>
      </c>
      <c r="X40" s="751" t="str">
        <f>カード情報!D17</f>
        <v>X2-008  キラーパンサー</v>
      </c>
      <c r="AB40" s="750">
        <v>7.0000000000000007E-2</v>
      </c>
      <c r="AD40" s="750"/>
      <c r="AE40" s="750"/>
      <c r="AF40" s="750"/>
      <c r="AG40" s="750"/>
      <c r="AH40" s="750"/>
      <c r="AI40" s="750"/>
      <c r="AJ40" s="750"/>
      <c r="AK40" s="750"/>
      <c r="AL40" s="750"/>
      <c r="AM40" s="750"/>
      <c r="AN40" s="750"/>
      <c r="AO40" s="750"/>
      <c r="AQ40" s="750"/>
      <c r="AR40" s="750"/>
      <c r="AS40" s="750"/>
    </row>
    <row r="41" spans="21:52" ht="12" customHeight="1">
      <c r="U41" s="749" t="str">
        <f>武器!D28</f>
        <v>S武-21  新生・ダイの剣 [超]</v>
      </c>
      <c r="V41" s="749" t="str">
        <f>盾!D33</f>
        <v>S盾-07  聖女の盾 [超]</v>
      </c>
      <c r="W41" s="749" t="str">
        <f>アクセサリー!D27</f>
        <v>Sア-17  ダムドのマント [超]</v>
      </c>
      <c r="X41" s="751" t="str">
        <f>カード情報!D19</f>
        <v>X2-009  ボーンファイター</v>
      </c>
      <c r="AB41" s="750">
        <v>0.03</v>
      </c>
      <c r="AD41" s="750"/>
      <c r="AE41" s="750"/>
      <c r="AF41" s="750"/>
      <c r="AG41" s="750"/>
      <c r="AH41" s="750"/>
      <c r="AI41" s="750"/>
      <c r="AJ41" s="750"/>
      <c r="AK41" s="750"/>
      <c r="AL41" s="750"/>
      <c r="AM41" s="750"/>
      <c r="AN41" s="750"/>
      <c r="AO41" s="750"/>
      <c r="AQ41" s="750"/>
      <c r="AR41" s="750"/>
      <c r="AS41" s="750"/>
    </row>
    <row r="42" spans="21:52" ht="12" customHeight="1">
      <c r="U42" s="749" t="str">
        <f>武器!D30</f>
        <v>S武-20  ハンマースピア [超]</v>
      </c>
      <c r="V42" s="749" t="str">
        <f>盾!D35</f>
        <v>S盾-06  大魔王の大盾 [超]</v>
      </c>
      <c r="W42" s="749" t="str">
        <f>アクセサリー!D29</f>
        <v>Sア-16  セバスの兜 [超]</v>
      </c>
      <c r="X42" s="751" t="str">
        <f>カード情報!D21</f>
        <v>X2-010  どくどくゾンビ</v>
      </c>
      <c r="AA42" s="750" t="s">
        <v>5291</v>
      </c>
      <c r="AB42" s="750">
        <v>0.21</v>
      </c>
      <c r="AD42" s="750"/>
      <c r="AE42" s="750"/>
      <c r="AF42" s="750"/>
      <c r="AG42" s="750"/>
      <c r="AH42" s="750"/>
      <c r="AI42" s="750"/>
      <c r="AJ42" s="750"/>
      <c r="AK42" s="750"/>
      <c r="AL42" s="750"/>
      <c r="AM42" s="750"/>
      <c r="AN42" s="750"/>
      <c r="AO42" s="750"/>
      <c r="AQ42" s="750"/>
      <c r="AR42" s="750"/>
      <c r="AS42" s="750"/>
    </row>
    <row r="43" spans="21:52" ht="12" customHeight="1">
      <c r="U43" s="749" t="str">
        <f>武器!D32</f>
        <v>S武-19  まじんのオノ [超]</v>
      </c>
      <c r="V43" s="749" t="str">
        <f>盾!D37</f>
        <v>S盾-05  はぐメタの盾 [超]</v>
      </c>
      <c r="W43" s="749" t="str">
        <f>アクセサリー!D31</f>
        <v>Sア-15  魔法の闘衣のマント [超]</v>
      </c>
      <c r="X43" s="751" t="str">
        <f>カード情報!D23</f>
        <v>X2-011  スマイルロック</v>
      </c>
      <c r="AA43" s="750" t="s">
        <v>3334</v>
      </c>
      <c r="AB43" s="750">
        <v>0.2</v>
      </c>
      <c r="AD43" s="750"/>
      <c r="AE43" s="750"/>
      <c r="AF43" s="750"/>
      <c r="AG43" s="750"/>
      <c r="AH43" s="750"/>
      <c r="AI43" s="750"/>
      <c r="AJ43" s="750"/>
      <c r="AK43" s="750"/>
      <c r="AL43" s="750"/>
      <c r="AM43" s="750"/>
      <c r="AN43" s="750"/>
      <c r="AO43" s="750"/>
      <c r="AQ43" s="750"/>
      <c r="AR43" s="750"/>
      <c r="AS43" s="750"/>
    </row>
    <row r="44" spans="21:52" ht="12" customHeight="1">
      <c r="U44" s="749" t="str">
        <f>武器!D34</f>
        <v>S武-18  オチェアーノの剣 [超]</v>
      </c>
      <c r="V44" s="749" t="str">
        <f>盾!D39</f>
        <v>S盾-04  竜魔人の盾 [超]</v>
      </c>
      <c r="W44" s="749" t="str">
        <f>アクセサリー!D33</f>
        <v>Sア-14  超魔生物ハドラーの鎧 [超]</v>
      </c>
      <c r="X44" s="751" t="str">
        <f>カード情報!D25</f>
        <v>X2-012  ホークマン</v>
      </c>
      <c r="AA44" s="750" t="s">
        <v>3970</v>
      </c>
      <c r="AB44" s="750">
        <v>0.35</v>
      </c>
      <c r="AD44" s="750"/>
      <c r="AE44" s="750"/>
      <c r="AF44" s="750"/>
      <c r="AG44" s="750"/>
      <c r="AH44" s="750"/>
      <c r="AI44" s="750"/>
      <c r="AJ44" s="750"/>
      <c r="AK44" s="750"/>
      <c r="AL44" s="750"/>
      <c r="AM44" s="750"/>
      <c r="AN44" s="750"/>
      <c r="AO44" s="750"/>
      <c r="AQ44" s="750"/>
      <c r="AR44" s="750"/>
      <c r="AS44" s="750"/>
    </row>
    <row r="45" spans="21:52" ht="12" customHeight="1">
      <c r="U45" s="749" t="str">
        <f>武器!D36</f>
        <v>S武-17  あくまのツメ [超]</v>
      </c>
      <c r="V45" s="749" t="str">
        <f>盾!D41</f>
        <v>S盾-03  ロトの盾 [超]</v>
      </c>
      <c r="W45" s="749" t="str">
        <f>アクセサリー!D35</f>
        <v>Sア-13  竜の騎士のグローブ [超]</v>
      </c>
      <c r="X45" s="751" t="str">
        <f>カード情報!D27</f>
        <v>X2-013  ゴールドマン</v>
      </c>
      <c r="AA45" s="750" t="s">
        <v>3971</v>
      </c>
      <c r="AB45" s="750">
        <v>0.31</v>
      </c>
      <c r="AD45" s="750"/>
      <c r="AE45" s="750"/>
      <c r="AF45" s="750"/>
      <c r="AG45" s="750"/>
      <c r="AH45" s="750"/>
      <c r="AI45" s="750"/>
      <c r="AJ45" s="750"/>
      <c r="AK45" s="750"/>
      <c r="AL45" s="750"/>
      <c r="AM45" s="750"/>
      <c r="AN45" s="750"/>
      <c r="AO45" s="750"/>
      <c r="AQ45" s="750"/>
      <c r="AR45" s="750"/>
      <c r="AS45" s="750"/>
    </row>
    <row r="46" spans="21:52" ht="12" customHeight="1">
      <c r="U46" s="749" t="str">
        <f>武器!D38</f>
        <v>S武-16  生命の剣 [超]</v>
      </c>
      <c r="V46" s="749" t="str">
        <f>盾!D43</f>
        <v>S盾-02  ひかりのたて [超]</v>
      </c>
      <c r="W46" s="749" t="str">
        <f>アクセサリー!D37</f>
        <v>Sア-12  超越大魔王のローブ [超]</v>
      </c>
      <c r="X46" s="751" t="str">
        <f>カード情報!D29</f>
        <v>X2-014  メトロゴースト</v>
      </c>
      <c r="AA46" s="750" t="s">
        <v>3972</v>
      </c>
      <c r="AB46" s="750">
        <v>0.15</v>
      </c>
      <c r="AD46" s="750"/>
      <c r="AE46" s="750"/>
      <c r="AF46" s="750"/>
      <c r="AG46" s="750"/>
      <c r="AH46" s="750"/>
      <c r="AI46" s="750"/>
      <c r="AJ46" s="750"/>
      <c r="AK46" s="750"/>
      <c r="AL46" s="750"/>
      <c r="AM46" s="750"/>
      <c r="AN46" s="750"/>
      <c r="AO46" s="750"/>
      <c r="AQ46" s="750"/>
      <c r="AR46" s="750"/>
      <c r="AS46" s="750"/>
    </row>
    <row r="47" spans="21:52" ht="12" customHeight="1">
      <c r="U47" s="749" t="str">
        <f>武器!D40</f>
        <v>S武-15  ラミアスのつるぎ [超]</v>
      </c>
      <c r="V47" s="749" t="str">
        <f>盾!D45</f>
        <v>S盾-01  ドラゴンシールド [超]</v>
      </c>
      <c r="W47" s="749" t="str">
        <f>アクセサリー!D39</f>
        <v>Sア-11  ゴールドフェザー [超]</v>
      </c>
      <c r="X47" s="751" t="str">
        <f>カード情報!D31</f>
        <v>X2-015  ブラックドラゴン</v>
      </c>
      <c r="AA47" s="750" t="s">
        <v>3973</v>
      </c>
      <c r="AB47" s="750">
        <v>0.31</v>
      </c>
      <c r="AC47" s="750"/>
      <c r="AD47" s="750"/>
      <c r="AE47" s="750"/>
      <c r="AF47" s="750"/>
      <c r="AG47" s="750"/>
      <c r="AH47" s="750"/>
      <c r="AI47" s="750"/>
      <c r="AJ47" s="750"/>
      <c r="AK47" s="750"/>
      <c r="AL47" s="750"/>
      <c r="AM47" s="750"/>
    </row>
    <row r="48" spans="21:52" ht="12" customHeight="1">
      <c r="U48" s="749" t="str">
        <f>武器!D42</f>
        <v>S武-14  らせつのまそう [超]</v>
      </c>
      <c r="V48" s="749" t="str">
        <f>盾!D47</f>
        <v>盾-059  ウルベアの大盾</v>
      </c>
      <c r="W48" s="749" t="str">
        <f>アクセサリー!D41</f>
        <v>Sア-10  冥竜王の冠 [超]</v>
      </c>
      <c r="X48" s="751" t="str">
        <f>カード情報!D33</f>
        <v>X2-016  ポップ</v>
      </c>
      <c r="AA48" s="750" t="s">
        <v>3974</v>
      </c>
      <c r="AB48" s="750">
        <v>0.2</v>
      </c>
      <c r="AC48" s="750"/>
      <c r="AD48" s="750"/>
      <c r="AE48" s="750"/>
      <c r="AF48" s="750"/>
      <c r="AG48" s="750"/>
      <c r="AH48" s="750"/>
      <c r="AI48" s="750"/>
      <c r="AJ48" s="750"/>
      <c r="AK48" s="750"/>
      <c r="AL48" s="750"/>
      <c r="AM48" s="750"/>
    </row>
    <row r="49" spans="21:28" ht="12" customHeight="1">
      <c r="U49" s="749" t="str">
        <f>武器!D44</f>
        <v>S武-13  ウルノーガの杖 [超]</v>
      </c>
      <c r="V49" s="749" t="str">
        <f>盾!D48</f>
        <v>盾-058  はめつの盾</v>
      </c>
      <c r="W49" s="749" t="str">
        <f>アクセサリー!D43</f>
        <v>Sア-09  かぜのマント [超]</v>
      </c>
      <c r="X49" s="751" t="str">
        <f>カード情報!D35</f>
        <v>X2-017  シグマ</v>
      </c>
      <c r="AA49" s="750" t="s">
        <v>4015</v>
      </c>
      <c r="AB49" s="750">
        <v>0.31</v>
      </c>
    </row>
    <row r="50" spans="21:28" ht="12" customHeight="1">
      <c r="U50" s="749" t="str">
        <f>武器!D46</f>
        <v>S武-12  ダイの剣 [超]</v>
      </c>
      <c r="V50" s="749" t="str">
        <f>盾!D49</f>
        <v>盾-057  ゴメちゃんシールド</v>
      </c>
      <c r="W50" s="749" t="str">
        <f>アクセサリー!D45</f>
        <v>Sア-08  カールのまもり [超]</v>
      </c>
      <c r="X50" s="751" t="str">
        <f>カード情報!D37</f>
        <v>X2-018  フェンブレン</v>
      </c>
      <c r="AA50" s="750" t="s">
        <v>3928</v>
      </c>
      <c r="AB50" s="750">
        <v>0.2</v>
      </c>
    </row>
    <row r="51" spans="21:28" ht="12" customHeight="1">
      <c r="U51" s="749" t="str">
        <f>武器!D48</f>
        <v>S武-11  魔王の剣 [超]</v>
      </c>
      <c r="V51" s="749" t="str">
        <f>盾!D50</f>
        <v>盾-056  銀の竜の騎士の大盾</v>
      </c>
      <c r="W51" s="749" t="str">
        <f>アクセサリー!D47</f>
        <v>Sア-07  ハドラーのマント [超]</v>
      </c>
      <c r="X51" s="751" t="str">
        <f>カード情報!D39</f>
        <v>X2-019  ブロック</v>
      </c>
      <c r="AA51" s="750" t="s">
        <v>4016</v>
      </c>
      <c r="AB51" s="750">
        <v>-0.31</v>
      </c>
    </row>
    <row r="52" spans="21:28" ht="12" customHeight="1">
      <c r="U52" s="749" t="str">
        <f>武器!D50</f>
        <v>S武-10  鎧の魔剣 [超]</v>
      </c>
      <c r="V52" s="749" t="str">
        <f>盾!D51</f>
        <v>盾-055  まかいのたて</v>
      </c>
      <c r="W52" s="749" t="str">
        <f>アクセサリー!D49</f>
        <v>Sア-06  おうごんのうでわ [超]</v>
      </c>
      <c r="X52" s="751" t="str">
        <f>カード情報!D41</f>
        <v>X2-020  キングスライム</v>
      </c>
      <c r="AA52" s="750" t="s">
        <v>4336</v>
      </c>
      <c r="AB52" s="750">
        <v>0.6</v>
      </c>
    </row>
    <row r="53" spans="21:28" ht="12" customHeight="1">
      <c r="U53" s="749" t="str">
        <f>武器!D52</f>
        <v>S武-09  魔剣士のつるぎ [超]</v>
      </c>
      <c r="V53" s="749" t="str">
        <f>盾!D52</f>
        <v>盾-054  金の竜の騎士の大盾</v>
      </c>
      <c r="W53" s="749" t="str">
        <f>アクセサリー!D51</f>
        <v>Sア-05  マァムの肩当て [超]</v>
      </c>
      <c r="X53" s="751" t="str">
        <f>カード情報!D43</f>
        <v>X2-021  しりょうのきし</v>
      </c>
      <c r="AA53" s="750" t="s">
        <v>4011</v>
      </c>
      <c r="AB53" s="750">
        <v>0.31</v>
      </c>
    </row>
    <row r="54" spans="21:28" ht="12" customHeight="1">
      <c r="U54" s="749" t="str">
        <f>武器!D54</f>
        <v>S武-08  はぐメタの剣 [超]</v>
      </c>
      <c r="V54" s="749" t="str">
        <f>盾!D53</f>
        <v>盾-053  邪眼の大盾</v>
      </c>
      <c r="W54" s="749" t="str">
        <f>アクセサリー!D53</f>
        <v>Sア-04  シルバーフェザー [超]</v>
      </c>
      <c r="X54" s="751" t="str">
        <f>カード情報!D45</f>
        <v>X2-022  グール</v>
      </c>
      <c r="AA54" s="750" t="s">
        <v>4012</v>
      </c>
      <c r="AB54" s="750">
        <v>0.31</v>
      </c>
    </row>
    <row r="55" spans="21:28" ht="12" customHeight="1">
      <c r="U55" s="749" t="str">
        <f>武器!D56</f>
        <v>S武-07  はぐメタのやり [超]</v>
      </c>
      <c r="V55" s="749" t="str">
        <f>盾!D54</f>
        <v>盾-052  メタルキングの盾</v>
      </c>
      <c r="W55" s="749" t="str">
        <f>アクセサリー!D55</f>
        <v>Sア-03  ロトのしるし [超]</v>
      </c>
      <c r="X55" s="751" t="str">
        <f>カード情報!D47</f>
        <v>X2-023  メガザルロック</v>
      </c>
      <c r="AA55" s="750" t="s">
        <v>4220</v>
      </c>
      <c r="AB55" s="750">
        <v>0.31</v>
      </c>
    </row>
    <row r="56" spans="21:28" ht="12" customHeight="1">
      <c r="U56" s="749" t="str">
        <f>武器!D58</f>
        <v>S武-06  羽ばたきの杖 [超]</v>
      </c>
      <c r="V56" s="749" t="str">
        <f>盾!D55</f>
        <v>盾-051  トルナードの盾</v>
      </c>
      <c r="W56" s="749" t="str">
        <f>アクセサリー!D57</f>
        <v>Sア-02  大魔王のエンブレム [超]</v>
      </c>
      <c r="X56" s="751" t="str">
        <f>カード情報!D49</f>
        <v>X2-024  フロストギズモ</v>
      </c>
      <c r="AA56" s="750" t="s">
        <v>4257</v>
      </c>
      <c r="AB56" s="750">
        <v>0.15</v>
      </c>
    </row>
    <row r="57" spans="21:28" ht="12" customHeight="1">
      <c r="U57" s="749" t="str">
        <f>武器!D60</f>
        <v>S武-05  グレイトアックス [超]</v>
      </c>
      <c r="V57" s="749" t="str">
        <f>盾!D56</f>
        <v>盾-050  女神の盾</v>
      </c>
      <c r="W57" s="749" t="str">
        <f>アクセサリー!D59</f>
        <v>Sア-01  魔法の闘衣のかんむり [超]</v>
      </c>
      <c r="X57" s="751" t="str">
        <f>カード情報!D51</f>
        <v>X2-025  ヒートギズモ</v>
      </c>
      <c r="AA57" s="750" t="s">
        <v>4258</v>
      </c>
      <c r="AB57" s="750">
        <v>0.2</v>
      </c>
    </row>
    <row r="58" spans="21:28" ht="12" customHeight="1">
      <c r="U58" s="749" t="str">
        <f>武器!D62</f>
        <v>S武-04  ロトのつるぎ [超]</v>
      </c>
      <c r="V58" s="749" t="str">
        <f>盾!D57</f>
        <v>盾-049  オリハルコンの盾</v>
      </c>
      <c r="W58" s="749" t="str">
        <f>アクセサリー!D61</f>
        <v>ア-185  レジェンドメダル[EX1弾]</v>
      </c>
      <c r="X58" s="751" t="str">
        <f>カード情報!D53</f>
        <v>X2-026  アンクルホーン</v>
      </c>
      <c r="AA58" s="750" t="s">
        <v>4259</v>
      </c>
      <c r="AB58" s="750">
        <v>0.15</v>
      </c>
    </row>
    <row r="59" spans="21:28" ht="12" customHeight="1">
      <c r="U59" s="749" t="str">
        <f>武器!D64</f>
        <v>S武-03  メタルフィスト [超]</v>
      </c>
      <c r="V59" s="749" t="str">
        <f>盾!D58</f>
        <v>盾-048  えいえんの盾</v>
      </c>
      <c r="W59" s="749" t="str">
        <f>アクセサリー!D62</f>
        <v>ア-184  XSメダル[超5弾]</v>
      </c>
      <c r="X59" s="751" t="str">
        <f>カード情報!D55</f>
        <v>X2-027  シュバルツシュルト</v>
      </c>
      <c r="AA59" s="750" t="s">
        <v>4581</v>
      </c>
      <c r="AB59" s="750">
        <v>0.2</v>
      </c>
    </row>
    <row r="60" spans="21:28" ht="12" customHeight="1">
      <c r="U60" s="749" t="str">
        <f>武器!D66</f>
        <v>S武-02  真魔剛竜剣 [超]</v>
      </c>
      <c r="V60" s="749" t="str">
        <f>盾!D59</f>
        <v>盾-047  アバンの大盾</v>
      </c>
      <c r="W60" s="749" t="str">
        <f>アクセサリー!D63</f>
        <v>ア-183  うさみみバンド</v>
      </c>
      <c r="X60" s="751" t="str">
        <f>カード情報!D57</f>
        <v>X2-028  おどるほうせき</v>
      </c>
      <c r="AA60" s="750" t="s">
        <v>5032</v>
      </c>
      <c r="AB60" s="750">
        <v>0.35</v>
      </c>
    </row>
    <row r="61" spans="21:28" ht="12" customHeight="1">
      <c r="U61" s="749" t="str">
        <f>武器!D68</f>
        <v>S武-01  ドラゴンの杖 [超]</v>
      </c>
      <c r="V61" s="749" t="str">
        <f>盾!D60</f>
        <v>盾-046  シャハルの鏡</v>
      </c>
      <c r="W61" s="749" t="str">
        <f>アクセサリー!D64</f>
        <v>ア-182  バニースーツ</v>
      </c>
      <c r="X61" s="751" t="str">
        <f>カード情報!D59</f>
        <v>X2-029  スカイドラゴン</v>
      </c>
      <c r="AA61" s="750" t="s">
        <v>5033</v>
      </c>
      <c r="AB61" s="750">
        <v>0.2</v>
      </c>
    </row>
    <row r="62" spans="21:28" ht="12" customHeight="1">
      <c r="U62" s="749" t="str">
        <f>武器!D70</f>
        <v>武-109  えいゆうのやり</v>
      </c>
      <c r="V62" s="749" t="str">
        <f>盾!D61</f>
        <v>盾-045  魔剣士の盾</v>
      </c>
      <c r="W62" s="749" t="str">
        <f>アクセサリー!D65</f>
        <v>ア-181  神の涙</v>
      </c>
      <c r="X62" s="751" t="str">
        <f>カード情報!D61</f>
        <v>X2-030  カイザードラゴン</v>
      </c>
      <c r="AA62" s="750" t="s">
        <v>5352</v>
      </c>
      <c r="AB62" s="750">
        <v>0.31</v>
      </c>
    </row>
    <row r="63" spans="21:28" ht="12" customHeight="1">
      <c r="U63" s="749" t="str">
        <f>武器!D71</f>
        <v>武-108  いかずちのつえ</v>
      </c>
      <c r="V63" s="749" t="str">
        <f>盾!D62</f>
        <v>盾-044  てんくうのたて</v>
      </c>
      <c r="W63" s="749" t="str">
        <f>アクセサリー!D66</f>
        <v>ア-180  ゴメちゃんネックレス</v>
      </c>
      <c r="X63" s="751" t="str">
        <f>カード情報!D63</f>
        <v>X2-031  マトリフ</v>
      </c>
      <c r="AA63" s="750" t="s">
        <v>5552</v>
      </c>
      <c r="AB63" s="750">
        <v>0.31</v>
      </c>
    </row>
    <row r="64" spans="21:28" ht="12" customHeight="1">
      <c r="U64" s="749" t="str">
        <f>武器!D72</f>
        <v>武-107  オリハルコンのツメ</v>
      </c>
      <c r="V64" s="749" t="str">
        <f>盾!D63</f>
        <v>盾-043  ふうじんのたて</v>
      </c>
      <c r="W64" s="749" t="str">
        <f>アクセサリー!D67</f>
        <v>ア-179  ゴメちゃんピアス</v>
      </c>
      <c r="X64" s="751" t="str">
        <f>カード情報!D65</f>
        <v>X2-032  超魔生物ザムザ</v>
      </c>
      <c r="AA64" s="750" t="s">
        <v>5850</v>
      </c>
      <c r="AB64" s="750">
        <v>0.4</v>
      </c>
    </row>
    <row r="65" spans="21:28" ht="12" customHeight="1">
      <c r="U65" s="749" t="str">
        <f>武器!D73</f>
        <v>武-106  はおうのオノ</v>
      </c>
      <c r="V65" s="749" t="str">
        <f>盾!D64</f>
        <v>盾-042  はぐメタの盾</v>
      </c>
      <c r="W65" s="749" t="str">
        <f>アクセサリー!D68</f>
        <v>ア-178  記憶の腕輪</v>
      </c>
      <c r="X65" s="751" t="str">
        <f>カード情報!D67</f>
        <v>X2-033  ヒム</v>
      </c>
      <c r="AA65" s="750"/>
      <c r="AB65" s="750"/>
    </row>
    <row r="66" spans="21:28" ht="12" customHeight="1">
      <c r="U66" s="749" t="str">
        <f>武器!D74</f>
        <v>武-105  うみなりの杖</v>
      </c>
      <c r="V66" s="749" t="str">
        <f>盾!D65</f>
        <v>盾-041  アバンの盾</v>
      </c>
      <c r="W66" s="749" t="str">
        <f>アクセサリー!D69</f>
        <v>ア-177  竜神のかぶと</v>
      </c>
      <c r="X66" s="751" t="str">
        <f>カード情報!D69</f>
        <v>X2-034  アルビナス</v>
      </c>
      <c r="AA66" s="750"/>
      <c r="AB66" s="750"/>
    </row>
    <row r="67" spans="21:28" ht="12" customHeight="1">
      <c r="U67" s="749" t="str">
        <f>武器!D75</f>
        <v>武-104  グラコスのやり</v>
      </c>
      <c r="V67" s="749" t="str">
        <f>盾!D66</f>
        <v>盾-040  ちからのたて</v>
      </c>
      <c r="W67" s="749" t="str">
        <f>アクセサリー!D70</f>
        <v>ア-176  暗黒大樹の葉</v>
      </c>
      <c r="X67" s="751" t="str">
        <f>カード情報!D71</f>
        <v>X2-035  トロルボンバー</v>
      </c>
      <c r="AA67" s="750"/>
      <c r="AB67" s="750"/>
    </row>
    <row r="68" spans="21:28" ht="12" customHeight="1">
      <c r="U68" s="749" t="str">
        <f>武器!D76</f>
        <v>武-103  時空のやり</v>
      </c>
      <c r="V68" s="749" t="str">
        <f>盾!D67</f>
        <v>盾-039  ローレシアの盾</v>
      </c>
      <c r="W68" s="749" t="str">
        <f>アクセサリー!D71</f>
        <v>ア-175  ファントムマスク</v>
      </c>
      <c r="X68" s="751" t="str">
        <f>カード情報!D73</f>
        <v>X2-036  ダイ (覚醒)</v>
      </c>
      <c r="AA68" s="750"/>
      <c r="AB68" s="750"/>
    </row>
    <row r="69" spans="21:28" ht="12" customHeight="1">
      <c r="U69" s="749" t="str">
        <f>武器!D77</f>
        <v>武-102  いなずまのけん</v>
      </c>
      <c r="V69" s="749" t="str">
        <f>盾!D68</f>
        <v>盾-038  竜の騎士の大盾</v>
      </c>
      <c r="W69" s="749" t="str">
        <f>アクセサリー!D72</f>
        <v>ア-174  XSメダル[超4弾]</v>
      </c>
      <c r="X69" s="751" t="str">
        <f>カード情報!D75</f>
        <v>X2-037  レオナ (覚醒)</v>
      </c>
    </row>
    <row r="70" spans="21:28" ht="12" customHeight="1">
      <c r="U70" s="749" t="str">
        <f>武器!D78</f>
        <v>武-101  ゴッドキラー</v>
      </c>
      <c r="V70" s="749" t="str">
        <f>盾!D69</f>
        <v>盾-037  ほのおの盾</v>
      </c>
      <c r="W70" s="749" t="str">
        <f>アクセサリー!D73</f>
        <v>ア-173  ゴスペルリング</v>
      </c>
      <c r="X70" s="751" t="str">
        <f>カード情報!D77</f>
        <v>X2-038  ヒュンケル (覚醒)</v>
      </c>
    </row>
    <row r="71" spans="21:28" ht="12" customHeight="1">
      <c r="U71" s="749" t="str">
        <f>武器!D79</f>
        <v>武-100  勇者のつるぎ・改</v>
      </c>
      <c r="V71" s="749" t="str">
        <f>盾!D70</f>
        <v>盾-036  勇者の盾</v>
      </c>
      <c r="W71" s="749" t="str">
        <f>アクセサリー!D74</f>
        <v>ア-172  時空の兜</v>
      </c>
      <c r="X71" s="751" t="str">
        <f>カード情報!D79</f>
        <v>X2-039  クロコダイン (覚醒)</v>
      </c>
    </row>
    <row r="72" spans="21:28" ht="12" customHeight="1">
      <c r="U72" s="749" t="str">
        <f>武器!D80</f>
        <v>武-099  ゴメちゃんソード</v>
      </c>
      <c r="V72" s="749" t="str">
        <f>盾!D71</f>
        <v>盾-035  デルカダールの盾</v>
      </c>
      <c r="W72" s="749" t="str">
        <f>アクセサリー!D75</f>
        <v>ア-171  大地のトゥーラ</v>
      </c>
      <c r="X72" s="751" t="str">
        <f>カード情報!D81</f>
        <v>X2-040  ザボエラ (覚醒)</v>
      </c>
    </row>
    <row r="73" spans="21:28" ht="12" customHeight="1">
      <c r="U73" s="749" t="str">
        <f>武器!D81</f>
        <v>武-098  銀のダイの剣</v>
      </c>
      <c r="V73" s="749" t="str">
        <f>盾!D72</f>
        <v>盾-034  時空の盾</v>
      </c>
      <c r="W73" s="749" t="str">
        <f>アクセサリー!D76</f>
        <v>ア-170  フェーゴの兜</v>
      </c>
      <c r="X73" s="751" t="str">
        <f>カード情報!D83</f>
        <v>X2-041  ミストバーン (覚醒)</v>
      </c>
    </row>
    <row r="74" spans="21:28" ht="12" customHeight="1">
      <c r="U74" s="749" t="str">
        <f>武器!D82</f>
        <v>武-097  マトリフの杖</v>
      </c>
      <c r="V74" s="749" t="str">
        <f>盾!D73</f>
        <v>盾-033  ひかりのたて</v>
      </c>
      <c r="W74" s="749" t="str">
        <f>アクセサリー!D77</f>
        <v>ア-169  XSメダル[超3弾]</v>
      </c>
      <c r="X74" s="751" t="str">
        <f>カード情報!D85</f>
        <v>X2-042  キルバーン (覚醒)</v>
      </c>
    </row>
    <row r="75" spans="21:28" ht="12" customHeight="1">
      <c r="U75" s="749" t="str">
        <f>武器!D83</f>
        <v>武-096  ドラゴンクロー</v>
      </c>
      <c r="V75" s="749" t="str">
        <f>盾!D74</f>
        <v>盾-032  メタスラの盾</v>
      </c>
      <c r="W75" s="749" t="str">
        <f>アクセサリー!D78</f>
        <v>ア-168  みずのはごろも</v>
      </c>
      <c r="X75" s="751" t="str">
        <f>カード情報!D87</f>
        <v>X2-043  超越魔王ダムド (覚醒)</v>
      </c>
    </row>
    <row r="76" spans="21:28" ht="12" customHeight="1">
      <c r="U76" s="749" t="str">
        <f>武器!D84</f>
        <v>武-095  らいじんのやり</v>
      </c>
      <c r="V76" s="749" t="str">
        <f>盾!D75</f>
        <v>盾-031  六軍団の盾</v>
      </c>
      <c r="W76" s="749" t="str">
        <f>アクセサリー!D79</f>
        <v>ア-167  海賊王の首飾り</v>
      </c>
      <c r="X76" s="751" t="str">
        <f>カード情報!D89</f>
        <v>X2-044  勇者ソロ</v>
      </c>
    </row>
    <row r="77" spans="21:28" ht="12" customHeight="1">
      <c r="U77" s="749" t="str">
        <f>武器!D85</f>
        <v>武-094  時空のツメ</v>
      </c>
      <c r="V77" s="749" t="str">
        <f>盾!D76</f>
        <v>盾-030  超越魔王の盾</v>
      </c>
      <c r="W77" s="749" t="str">
        <f>アクセサリー!D81</f>
        <v>ア-165  クリスマスくつした</v>
      </c>
      <c r="X77" s="751" t="str">
        <f>カード情報!D91</f>
        <v>X2-045  アリーナ</v>
      </c>
    </row>
    <row r="78" spans="21:28" ht="12" customHeight="1">
      <c r="U78" s="749" t="str">
        <f>武器!D86</f>
        <v>武-093  金のダイの剣</v>
      </c>
      <c r="V78" s="749" t="str">
        <f>盾!D77</f>
        <v>盾-029  ドラゴンシールド</v>
      </c>
      <c r="W78" s="749" t="str">
        <f>アクセサリー!D82</f>
        <v>ア-164  クリスマスリボン</v>
      </c>
      <c r="X78" s="751" t="str">
        <f>カード情報!D93</f>
        <v>X2-046  マーニャ</v>
      </c>
    </row>
    <row r="79" spans="21:28" ht="12" customHeight="1">
      <c r="U79" s="749" t="str">
        <f>武器!D87</f>
        <v>武-092  王家のレイピア</v>
      </c>
      <c r="V79" s="749" t="str">
        <f>盾!D78</f>
        <v>盾-028  魔影参謀の盾</v>
      </c>
      <c r="W79" s="749" t="str">
        <f>アクセサリー!D83</f>
        <v>ア-163  ゴメちゃんベル</v>
      </c>
      <c r="X79" s="751" t="str">
        <f>カード情報!D95</f>
        <v>X2-047  ミネア</v>
      </c>
    </row>
    <row r="80" spans="21:28" ht="12" customHeight="1">
      <c r="U80" s="749" t="str">
        <f>武器!D88</f>
        <v>武-091  キルバーンの剣</v>
      </c>
      <c r="V80" s="749" t="str">
        <f>盾!D79</f>
        <v>盾-027  超魔生物の盾</v>
      </c>
      <c r="W80" s="749" t="str">
        <f>アクセサリー!D84</f>
        <v>ア-162  あやかしのふえ</v>
      </c>
      <c r="X80" s="751" t="str">
        <f>カード情報!D97</f>
        <v>X2-048  伝説のまもの使い</v>
      </c>
    </row>
    <row r="81" spans="21:24" ht="12" customHeight="1">
      <c r="U81" s="749" t="str">
        <f>武器!D89</f>
        <v>武-090  光魔の杖</v>
      </c>
      <c r="V81" s="749" t="str">
        <f>盾!D80</f>
        <v>盾-026  ラダトームの盾</v>
      </c>
      <c r="W81" s="749" t="str">
        <f>アクセサリー!D85</f>
        <v>ア-161  せかいじゅのはな</v>
      </c>
      <c r="X81" s="751" t="str">
        <f>カード情報!D99</f>
        <v>X2-049  パパス</v>
      </c>
    </row>
    <row r="82" spans="21:24" ht="12" customHeight="1">
      <c r="U82" s="749" t="str">
        <f>武器!D90</f>
        <v>武-089  メタルキングのやり</v>
      </c>
      <c r="V82" s="749" t="str">
        <f>盾!D81</f>
        <v>盾-025  ロトの盾</v>
      </c>
      <c r="W82" s="749" t="str">
        <f>アクセサリー!D86</f>
        <v>ア-160  ワイズ・パーム</v>
      </c>
      <c r="X82" s="751" t="str">
        <f>カード情報!D101</f>
        <v>X2-050  ビアンカ</v>
      </c>
    </row>
    <row r="83" spans="21:24" ht="12" customHeight="1">
      <c r="U83" s="749" t="str">
        <f>武器!D91</f>
        <v>武-088  メタルキングの剣</v>
      </c>
      <c r="V83" s="749" t="str">
        <f>盾!D82</f>
        <v>盾-024  みかがみの盾</v>
      </c>
      <c r="W83" s="749" t="str">
        <f>アクセサリー!D87</f>
        <v>ア-159  天使のレオタード</v>
      </c>
      <c r="X83" s="751" t="str">
        <f>カード情報!D103</f>
        <v>X2-051  フローラ</v>
      </c>
    </row>
    <row r="84" spans="21:24" ht="12" customHeight="1">
      <c r="U84" s="749" t="str">
        <f>武器!D92</f>
        <v>武-087  ゴメちゃんアックス</v>
      </c>
      <c r="V84" s="749" t="str">
        <f>盾!D83</f>
        <v>盾-023  カールの盾</v>
      </c>
      <c r="W84" s="749" t="str">
        <f>アクセサリー!D88</f>
        <v>ア-158  XSメダル[超1弾]</v>
      </c>
      <c r="X84" s="751" t="str">
        <f>カード情報!D105</f>
        <v>X2-052  デボラ</v>
      </c>
    </row>
    <row r="85" spans="21:24" ht="12" customHeight="1">
      <c r="U85" s="749" t="str">
        <f>武器!D93</f>
        <v>武-086  ゴメちゃんクロウ</v>
      </c>
      <c r="V85" s="749" t="str">
        <f>盾!D84</f>
        <v>盾-022  竜魔人の盾</v>
      </c>
      <c r="W85" s="749" t="str">
        <f>アクセサリー!D89</f>
        <v>ア-157  大魔導士のマント</v>
      </c>
      <c r="X85" s="751" t="str">
        <f>カード情報!D107</f>
        <v>X2-053  邪教の使徒ゲマ</v>
      </c>
    </row>
    <row r="86" spans="21:24" ht="12" customHeight="1">
      <c r="U86" s="749" t="str">
        <f>武器!D94</f>
        <v>武-085  新生・ダイの剣</v>
      </c>
      <c r="V86" s="749" t="str">
        <f>盾!D85</f>
        <v>盾-021  鎧の魔槍の盾</v>
      </c>
      <c r="W86" s="749" t="str">
        <f>アクセサリー!D90</f>
        <v>ア-156  ほしふるうでわ</v>
      </c>
      <c r="X86" s="751" t="str">
        <f>カード情報!D109</f>
        <v>X2-054  エビルプリースト</v>
      </c>
    </row>
    <row r="87" spans="21:24" ht="12" customHeight="1">
      <c r="U87" s="749" t="str">
        <f>武器!D95</f>
        <v>武-084  ときのおうしゃく</v>
      </c>
      <c r="V87" s="749" t="str">
        <f>盾!D86</f>
        <v>盾-020  パプニカ王国戦士の盾</v>
      </c>
      <c r="W87" s="749" t="str">
        <f>アクセサリー!D91</f>
        <v>ア-155  ひかりのたま</v>
      </c>
      <c r="X87" s="751" t="str">
        <f>カード情報!D111</f>
        <v>X2-055  魔剣士ピサロ</v>
      </c>
    </row>
    <row r="88" spans="21:24" ht="12" customHeight="1">
      <c r="U88" s="749" t="str">
        <f>武器!D96</f>
        <v>武-083  オチュアーノの剣</v>
      </c>
      <c r="V88" s="749" t="str">
        <f>盾!D87</f>
        <v>盾-019  ロモス王国兵の盾</v>
      </c>
      <c r="W88" s="749" t="str">
        <f>アクセサリー!D92</f>
        <v>ア-154  ほのおのリング</v>
      </c>
      <c r="X88" s="751" t="str">
        <f>カード情報!D113</f>
        <v>X2-056  大魔王ミルドラース</v>
      </c>
    </row>
    <row r="89" spans="21:24" ht="12" customHeight="1">
      <c r="U89" s="749" t="str">
        <f>武器!D97</f>
        <v>武-082  ブラックロッド</v>
      </c>
      <c r="V89" s="749" t="str">
        <f>盾!D88</f>
        <v>盾-018  プラチナシールド</v>
      </c>
      <c r="W89" s="749" t="str">
        <f>アクセサリー!D93</f>
        <v>ア-153  超越大魔王のローブ</v>
      </c>
      <c r="X89" s="751" t="str">
        <f>カード情報!D141</f>
        <v>X2-070  ポップ (覚醒)</v>
      </c>
    </row>
    <row r="90" spans="21:24" ht="12" customHeight="1">
      <c r="U90" s="749" t="str">
        <f>武器!D98</f>
        <v>武-081  時空の杖</v>
      </c>
      <c r="V90" s="749" t="str">
        <f>盾!D89</f>
        <v>盾-017  赤胴の盾</v>
      </c>
      <c r="W90" s="749" t="str">
        <f>アクセサリー!D94</f>
        <v>ア-152  超越大魔王のマント</v>
      </c>
      <c r="X90" s="751" t="str">
        <f>カード情報!D143</f>
        <v>X2-071  レッスク＆タバサ</v>
      </c>
    </row>
    <row r="91" spans="21:24" ht="12" customHeight="1">
      <c r="U91" s="749" t="str">
        <f>武器!D99</f>
        <v>武-080  きせきのつるぎ</v>
      </c>
      <c r="V91" s="749" t="str">
        <f>盾!D90</f>
        <v>盾-016  氷炎将軍の盾</v>
      </c>
      <c r="W91" s="749" t="str">
        <f>アクセサリー!D95</f>
        <v>ア-151  勇者の腕輪</v>
      </c>
      <c r="X91" s="751" t="str">
        <f>カード情報!D145</f>
        <v>X2-072  フローラ</v>
      </c>
    </row>
    <row r="92" spans="21:24" ht="12" customHeight="1">
      <c r="U92" s="749" t="str">
        <f>武器!D100</f>
        <v>武-079  まじんのオノ</v>
      </c>
      <c r="V92" s="749" t="str">
        <f>盾!D91</f>
        <v>盾-015  せいれいの盾</v>
      </c>
      <c r="W92" s="749" t="str">
        <f>アクセサリー!D96</f>
        <v>ア-150  XSメダル[真5弾]</v>
      </c>
      <c r="X92" s="751" t="str">
        <f>カード情報!D153</f>
        <v>X1-001  ダイ</v>
      </c>
    </row>
    <row r="93" spans="21:24" ht="12" customHeight="1">
      <c r="U93" s="749" t="str">
        <f>武器!D101</f>
        <v>武-078  疾風の槍</v>
      </c>
      <c r="V93" s="749" t="str">
        <f>盾!D92</f>
        <v>盾-014  ふうまの盾</v>
      </c>
      <c r="W93" s="749" t="str">
        <f>アクセサリー!D97</f>
        <v>ア-149  メタルキングヘルム</v>
      </c>
      <c r="X93" s="751" t="str">
        <f>カード情報!D155</f>
        <v>X1-002  ポップ</v>
      </c>
    </row>
    <row r="94" spans="21:24" ht="12" customHeight="1">
      <c r="U94" s="749" t="str">
        <f>武器!D102</f>
        <v>武-077  生命の剣</v>
      </c>
      <c r="V94" s="749" t="str">
        <f>盾!D93</f>
        <v>盾-013  聖騎士の大盾</v>
      </c>
      <c r="W94" s="749" t="str">
        <f>アクセサリー!D98</f>
        <v>ア-148  大地の竜玉</v>
      </c>
      <c r="X94" s="751" t="str">
        <f>カード情報!D157</f>
        <v>X1-003  クロコダイン</v>
      </c>
    </row>
    <row r="95" spans="21:24" ht="12" customHeight="1">
      <c r="U95" s="749" t="str">
        <f>武器!D103</f>
        <v>武-076  竜神王のツメ</v>
      </c>
      <c r="V95" s="749" t="str">
        <f>盾!D94</f>
        <v>盾-012  オーガシールド</v>
      </c>
      <c r="W95" s="749" t="str">
        <f>アクセサリー!D99</f>
        <v>ア-147  勇者アンルシアのマント</v>
      </c>
      <c r="X95" s="751" t="str">
        <f>カード情報!D159</f>
        <v>X1-004  スライム</v>
      </c>
    </row>
    <row r="96" spans="21:24" ht="12" customHeight="1">
      <c r="U96" s="749" t="str">
        <f>武器!D104</f>
        <v>武-075  らせつのまそう</v>
      </c>
      <c r="V96" s="749" t="str">
        <f>盾!D95</f>
        <v>盾-011  ダイのてつの盾</v>
      </c>
      <c r="W96" s="749" t="str">
        <f>アクセサリー!D100</f>
        <v>ア-146  怒りの仮面</v>
      </c>
      <c r="X96" s="751" t="str">
        <f>カード情報!D161</f>
        <v>X1-005  ドラキー</v>
      </c>
    </row>
    <row r="97" spans="21:24" ht="12" customHeight="1">
      <c r="U97" s="749" t="str">
        <f>武器!D105</f>
        <v>武-074  アバンの聖剣</v>
      </c>
      <c r="V97" s="749" t="str">
        <f>盾!D96</f>
        <v>盾-010  オニグモの盾</v>
      </c>
      <c r="W97" s="749" t="str">
        <f>アクセサリー!D101</f>
        <v>ア-145  ゴールドフェザー</v>
      </c>
      <c r="X97" s="751" t="str">
        <f>カード情報!D163</f>
        <v>X1-006  オーク</v>
      </c>
    </row>
    <row r="98" spans="21:24" ht="12" customHeight="1">
      <c r="U98" s="749" t="str">
        <f>武器!D106</f>
        <v>武-073  グレイトアックス</v>
      </c>
      <c r="V98" s="749" t="str">
        <f>盾!D97</f>
        <v>盾-009  カイトバックラー</v>
      </c>
      <c r="W98" s="749" t="str">
        <f>アクセサリー!D102</f>
        <v>ア-144  XSメダル[真4弾]</v>
      </c>
      <c r="X98" s="751" t="str">
        <f>カード情報!D165</f>
        <v>X1-007  くさった死体</v>
      </c>
    </row>
    <row r="99" spans="21:24" ht="12" customHeight="1">
      <c r="U99" s="749" t="str">
        <f>武器!D107</f>
        <v>武-072  メタルフィスト</v>
      </c>
      <c r="V99" s="749" t="str">
        <f>盾!D98</f>
        <v>盾-008  まほうの盾</v>
      </c>
      <c r="W99" s="749" t="str">
        <f>アクセサリー!D103</f>
        <v>ア-143  時空のネックレス</v>
      </c>
      <c r="X99" s="751" t="str">
        <f>カード情報!D167</f>
        <v>X1-008  フレイム</v>
      </c>
    </row>
    <row r="100" spans="21:24" ht="12" customHeight="1">
      <c r="U100" s="749" t="str">
        <f>武器!D108</f>
        <v>武-071  ゴメちゃんスピア</v>
      </c>
      <c r="V100" s="749" t="str">
        <f>盾!D99</f>
        <v>盾-007  プラチナトレイ</v>
      </c>
      <c r="W100" s="749" t="str">
        <f>アクセサリー!D104</f>
        <v>ア-142  大魔王の腕輪</v>
      </c>
      <c r="X100" s="751" t="str">
        <f>カード情報!D169</f>
        <v>X1-009  ブリザード</v>
      </c>
    </row>
    <row r="101" spans="21:24">
      <c r="U101" s="749" t="str">
        <f>武器!D109</f>
        <v>武-070  ゴメちゃんロッド</v>
      </c>
      <c r="V101" s="749" t="str">
        <f>盾!D100</f>
        <v>盾-006  はがねの盾</v>
      </c>
      <c r="W101" s="749" t="str">
        <f>アクセサリー!D105</f>
        <v>ア-141  シルバーフェザー</v>
      </c>
      <c r="X101" s="751" t="str">
        <f>カード情報!D171</f>
        <v>X1-010  アークデーモン</v>
      </c>
    </row>
    <row r="102" spans="21:24">
      <c r="U102" s="749" t="str">
        <f>武器!D110</f>
        <v>武-069  ひかりの杖</v>
      </c>
      <c r="V102" s="749" t="str">
        <f>盾!D101</f>
        <v>盾-004  ブルーバックラー</v>
      </c>
      <c r="W102" s="749" t="str">
        <f>アクセサリー!D106</f>
        <v>ア-140  竜の騎士のグローブ</v>
      </c>
      <c r="X102" s="751" t="str">
        <f>カード情報!D173</f>
        <v>X1-011  ボストロール</v>
      </c>
    </row>
    <row r="103" spans="21:24">
      <c r="U103" s="749" t="str">
        <f>武器!D111</f>
        <v>武-068  りゅうせいのつるぎ</v>
      </c>
      <c r="V103" s="749" t="str">
        <f>盾!D102</f>
        <v>盾-003  せいどうのたて</v>
      </c>
      <c r="W103" s="749" t="str">
        <f>アクセサリー!D107</f>
        <v>ア-139  死神のトランプ</v>
      </c>
      <c r="X103" s="751" t="str">
        <f>カード情報!D175</f>
        <v>X1-012  ゴースト</v>
      </c>
    </row>
    <row r="104" spans="21:24">
      <c r="U104" s="749" t="str">
        <f>武器!D112</f>
        <v>武-067  ミストの魔剣</v>
      </c>
      <c r="V104" s="749" t="str">
        <f>盾!D103</f>
        <v>盾-005  シルバートレイ</v>
      </c>
      <c r="W104" s="749" t="str">
        <f>アクセサリー!D108</f>
        <v>ア-138  笑いの仮面</v>
      </c>
      <c r="X104" s="751" t="str">
        <f>カード情報!D177</f>
        <v>X1-013  さまようよろい</v>
      </c>
    </row>
    <row r="105" spans="21:24">
      <c r="U105" s="749" t="str">
        <f>武器!D113</f>
        <v>武-066  魔剣士のつるぎ</v>
      </c>
      <c r="V105" s="749" t="str">
        <f>盾!D104</f>
        <v>盾-002  ライトバックラー</v>
      </c>
      <c r="W105" s="749" t="str">
        <f>アクセサリー!D109</f>
        <v>ア-137  竜の血</v>
      </c>
      <c r="X105" s="751" t="str">
        <f>カード情報!D179</f>
        <v>X1-014  ドラゴン</v>
      </c>
    </row>
    <row r="106" spans="21:24">
      <c r="U106" s="749" t="str">
        <f>武器!D114</f>
        <v>武-065  てんくうのつるぎ</v>
      </c>
      <c r="V106" s="749" t="str">
        <f>盾!D105</f>
        <v>盾-001  かわのたて</v>
      </c>
      <c r="W106" s="749" t="str">
        <f>アクセサリー!D110</f>
        <v>ア-136  黄金のティアラ</v>
      </c>
      <c r="X106" s="751" t="str">
        <f>カード情報!D181</f>
        <v>X1-015  キースドラゴン</v>
      </c>
    </row>
    <row r="107" spans="21:24">
      <c r="U107" s="749" t="str">
        <f>武器!D115</f>
        <v>武-064  キラーピアス</v>
      </c>
      <c r="W107" s="749" t="str">
        <f>アクセサリー!D111</f>
        <v>ア-135  XSメダル[真3弾]</v>
      </c>
      <c r="X107" s="751" t="str">
        <f>カード情報!D183</f>
        <v>X1-016  マァム</v>
      </c>
    </row>
    <row r="108" spans="21:24">
      <c r="U108" s="749" t="str">
        <f>武器!D116</f>
        <v>武-063  時空の斧</v>
      </c>
      <c r="W108" s="749" t="str">
        <f>アクセサリー!D112</f>
        <v>ア-134  オリハルコンの腕輪</v>
      </c>
      <c r="X108" s="751" t="str">
        <f>カード情報!D185</f>
        <v>X1-017  レオナ</v>
      </c>
    </row>
    <row r="109" spans="21:24">
      <c r="U109" s="749" t="str">
        <f>武器!D117</f>
        <v>武-062  セイレーンの杖</v>
      </c>
      <c r="W109" s="749" t="str">
        <f>アクセサリー!D113</f>
        <v>ア-133  ふしぎな石板</v>
      </c>
      <c r="X109" s="751" t="str">
        <f>カード情報!D187</f>
        <v>X1-018  ヒュンケル</v>
      </c>
    </row>
    <row r="110" spans="21:24">
      <c r="U110" s="749" t="str">
        <f>武器!D118</f>
        <v>武-061  はぐメタのやり</v>
      </c>
      <c r="W110" s="749" t="str">
        <f>アクセサリー!D114</f>
        <v>ア-132  ちしきのぼうし</v>
      </c>
      <c r="X110" s="751" t="str">
        <f>カード情報!D189</f>
        <v>X1-019  キメラ</v>
      </c>
    </row>
    <row r="111" spans="21:24">
      <c r="U111" s="749" t="str">
        <f>武器!D119</f>
        <v>武-060  新生・鎧の魔槍</v>
      </c>
      <c r="W111" s="749" t="str">
        <f>アクセサリー!D115</f>
        <v>ア-131  オリハルコンの駒(キング)</v>
      </c>
      <c r="X111" s="751" t="str">
        <f>カード情報!D191</f>
        <v>X1-020  ホイミスライム</v>
      </c>
    </row>
    <row r="112" spans="21:24">
      <c r="U112" s="749" t="str">
        <f>武器!D120</f>
        <v>武-059  はぐメタの剣</v>
      </c>
      <c r="W112" s="749" t="str">
        <f>アクセサリー!D116</f>
        <v>ア-130  おうじゃのブーツ</v>
      </c>
      <c r="X112" s="751" t="str">
        <f>カード情報!D193</f>
        <v>X1-021  ライオンヘッド</v>
      </c>
    </row>
    <row r="113" spans="21:24">
      <c r="U113" s="749" t="str">
        <f>武器!D121</f>
        <v>武-058  竜王のツメ</v>
      </c>
      <c r="W113" s="749" t="str">
        <f>アクセサリー!D117</f>
        <v>ア-129  しゅくふくのかぶと</v>
      </c>
      <c r="X113" s="751" t="str">
        <f>カード情報!D195</f>
        <v>X1-022  がいこつ</v>
      </c>
    </row>
    <row r="114" spans="21:24">
      <c r="U114" s="749" t="str">
        <f>武器!D122</f>
        <v>武-057  ローレシアの剣</v>
      </c>
      <c r="W114" s="749" t="str">
        <f>アクセサリー!D118</f>
        <v>ア-128  ミエールの眼鏡</v>
      </c>
      <c r="X114" s="751" t="str">
        <f>カード情報!D197</f>
        <v>X1-023  かげのきし</v>
      </c>
    </row>
    <row r="115" spans="21:24">
      <c r="U115" s="749" t="str">
        <f>武器!D123</f>
        <v>武-056  ダイの剣</v>
      </c>
      <c r="W115" s="749" t="str">
        <f>アクセサリー!D119</f>
        <v>ア-127  女神の果実</v>
      </c>
      <c r="X115" s="751" t="str">
        <f>カード情報!D199</f>
        <v>X1-024  ミイラ男</v>
      </c>
    </row>
    <row r="116" spans="21:24">
      <c r="U116" s="749" t="str">
        <f>武器!D124</f>
        <v>武-055  ほのおのつるぎ</v>
      </c>
      <c r="W116" s="749" t="str">
        <f>アクセサリー!D120</f>
        <v>ア-126  アバンの冠</v>
      </c>
      <c r="X116" s="751" t="str">
        <f>カード情報!D201</f>
        <v>X1-025  ばくだん岩</v>
      </c>
    </row>
    <row r="117" spans="21:24">
      <c r="U117" s="749" t="str">
        <f>武器!D125</f>
        <v>武-054  覇者の剣・手甲型</v>
      </c>
      <c r="W117" s="749" t="str">
        <f>アクセサリー!D121</f>
        <v>ア-125  カールのまもり</v>
      </c>
      <c r="X117" s="751" t="str">
        <f>カード情報!D203</f>
        <v>X1-026  あくま神官</v>
      </c>
    </row>
    <row r="118" spans="21:24">
      <c r="U118" s="749" t="str">
        <f>武器!D126</f>
        <v>武-053  ムーンブルクの杖</v>
      </c>
      <c r="W118" s="749" t="str">
        <f>アクセサリー!D122</f>
        <v>ア-124  マァムの肩当て</v>
      </c>
      <c r="X118" s="751" t="str">
        <f>カード情報!D205</f>
        <v>X1-027  じごくのつかい</v>
      </c>
    </row>
    <row r="119" spans="21:24">
      <c r="U119" s="749" t="str">
        <f>武器!D127</f>
        <v>武-052  デーモンスピア</v>
      </c>
      <c r="W119" s="749" t="str">
        <f>アクセサリー!D123</f>
        <v>ア-123  魔法の闘衣のかんむり</v>
      </c>
      <c r="X119" s="751" t="str">
        <f>カード情報!D207</f>
        <v>X1-028  ガーゴイル</v>
      </c>
    </row>
    <row r="120" spans="21:24">
      <c r="U120" s="749" t="str">
        <f>武器!D128</f>
        <v>武-051  はしゃのオノ</v>
      </c>
      <c r="W120" s="749" t="str">
        <f>アクセサリー!D124</f>
        <v>ア-122  ゴメちゃんヘルム</v>
      </c>
      <c r="X120" s="751" t="str">
        <f>カード情報!D209</f>
        <v>X1-029  ゴーレム</v>
      </c>
    </row>
    <row r="121" spans="21:24">
      <c r="U121" s="749" t="str">
        <f>武器!D129</f>
        <v>武-050  勇者のつるぎ・真</v>
      </c>
      <c r="W121" s="749" t="str">
        <f>アクセサリー!D125</f>
        <v>ア-121  真の勇者の証</v>
      </c>
      <c r="X121" s="751" t="str">
        <f>カード情報!D211</f>
        <v>X1-030  わらいぶくろ</v>
      </c>
    </row>
    <row r="122" spans="21:24">
      <c r="U122" s="749" t="str">
        <f>武器!D130</f>
        <v>武-049  ウルノーガの杖</v>
      </c>
      <c r="W122" s="749" t="str">
        <f>アクセサリー!D126</f>
        <v>ア-120  破邪の腕輪</v>
      </c>
      <c r="X122" s="751" t="str">
        <f>カード情報!D213</f>
        <v>X1-031  ガルダンディー</v>
      </c>
    </row>
    <row r="123" spans="21:24">
      <c r="U123" s="749" t="str">
        <f>武器!D131</f>
        <v>武-048  ベロニカの杖</v>
      </c>
      <c r="W123" s="749" t="str">
        <f>アクセサリー!D127</f>
        <v>ア-119  星空の首かざり</v>
      </c>
      <c r="X123" s="751" t="str">
        <f>カード情報!D215</f>
        <v>X1-032  ボラホーン</v>
      </c>
    </row>
    <row r="124" spans="21:24">
      <c r="U124" s="749" t="str">
        <f>武器!D132</f>
        <v>武-047  時空の剣</v>
      </c>
      <c r="W124" s="749" t="str">
        <f>アクセサリー!D128</f>
        <v>ア-118  ギャルのコサージュ</v>
      </c>
      <c r="X124" s="751" t="str">
        <f>カード情報!D217</f>
        <v>X1-033  魔のサソリ</v>
      </c>
    </row>
    <row r="125" spans="21:24">
      <c r="U125" s="749" t="str">
        <f>武器!D133</f>
        <v>武-046  羽ばたきの杖</v>
      </c>
      <c r="W125" s="749" t="str">
        <f>アクセサリー!D129</f>
        <v>ア-117  オリハルコンの駒(ビショップ)</v>
      </c>
      <c r="X125" s="751" t="str">
        <f>カード情報!D219</f>
        <v>X1-034  マミー</v>
      </c>
    </row>
    <row r="126" spans="21:24">
      <c r="U126" s="749" t="str">
        <f>武器!D134</f>
        <v>武-045  真空の斧 MARK-Ⅱ</v>
      </c>
      <c r="W126" s="749" t="str">
        <f>アクセサリー!D130</f>
        <v>ア-116  オリハルコンの駒(ナイト)</v>
      </c>
      <c r="X126" s="751" t="str">
        <f>カード情報!D221</f>
        <v>X1-035  ギズモ</v>
      </c>
    </row>
    <row r="127" spans="21:24">
      <c r="U127" s="749" t="str">
        <f>武器!D135</f>
        <v>武-044  パパスのつるぎ</v>
      </c>
      <c r="W127" s="749" t="str">
        <f>アクセサリー!D131</f>
        <v>ア-115  オリハルコンの駒(クイーン)</v>
      </c>
      <c r="X127" s="751" t="str">
        <f>カード情報!D223</f>
        <v>X1-036  キラーマシン テムジン改造ver.</v>
      </c>
    </row>
    <row r="128" spans="21:24">
      <c r="U128" s="749" t="str">
        <f>武器!D136</f>
        <v>武-043  金のドラゴンキラー</v>
      </c>
      <c r="W128" s="749" t="str">
        <f>アクセサリー!D132</f>
        <v>ア-114  XSメダル[真2弾]</v>
      </c>
      <c r="X128" s="751" t="str">
        <f>カード情報!D225</f>
        <v>X1-037  ダイ (覚醒)</v>
      </c>
    </row>
    <row r="129" spans="21:24">
      <c r="U129" s="749" t="str">
        <f>武器!D137</f>
        <v>武-042  金のパプニカのナイフ</v>
      </c>
      <c r="W129" s="749" t="str">
        <f>アクセサリー!D133</f>
        <v>ア-113  魔剣士のマント</v>
      </c>
      <c r="X129" s="751" t="str">
        <f>カード情報!D227</f>
        <v>X1-038  ポップ (覚醒)</v>
      </c>
    </row>
    <row r="130" spans="21:24">
      <c r="U130" s="749" t="str">
        <f>武器!D138</f>
        <v>武-041  メタスラのやり</v>
      </c>
      <c r="W130" s="749" t="str">
        <f>アクセサリー!D134</f>
        <v>ア-112  てんくうのかぶと</v>
      </c>
      <c r="X130" s="751" t="str">
        <f>カード情報!D229</f>
        <v>X1-039  マァム (覚醒)</v>
      </c>
    </row>
    <row r="131" spans="21:24">
      <c r="U131" s="749" t="str">
        <f>武器!D139</f>
        <v>武-040  メタスラの剣</v>
      </c>
      <c r="W131" s="749" t="str">
        <f>アクセサリー!D135</f>
        <v>ア-111  しんじるこころ</v>
      </c>
      <c r="X131" s="751" t="str">
        <f>カード情報!D231</f>
        <v>X1-040  クロコダイン (覚醒)</v>
      </c>
    </row>
    <row r="132" spans="21:24">
      <c r="U132" s="749" t="str">
        <f>武器!D140</f>
        <v>武-039  ドラゴンの杖</v>
      </c>
      <c r="W132" s="749" t="str">
        <f>アクセサリー!D136</f>
        <v>ア-110  けんじゃの石</v>
      </c>
      <c r="X132" s="751" t="str">
        <f>カード情報!D233</f>
        <v>X1-041  ヒュンケル (覚醒)</v>
      </c>
    </row>
    <row r="133" spans="21:24">
      <c r="U133" s="749" t="str">
        <f>武器!D141</f>
        <v>武-038  覇者の剣</v>
      </c>
      <c r="W133" s="749" t="str">
        <f>アクセサリー!D137</f>
        <v>ア-109  おうごんのうでわ</v>
      </c>
      <c r="X133" s="751" t="str">
        <f>カード情報!D235</f>
        <v>X1-042  フレイザード (覚醒)</v>
      </c>
    </row>
    <row r="134" spans="21:24">
      <c r="U134" s="749" t="str">
        <f>武器!D142</f>
        <v>武-037  パプニカのナイフ(風)</v>
      </c>
      <c r="W134" s="749" t="str">
        <f>アクセサリー!D138</f>
        <v>ア-108  ルビーの涙</v>
      </c>
      <c r="X134" s="751" t="str">
        <f>カード情報!D237</f>
        <v>X1-043  アバン (覚醒)</v>
      </c>
    </row>
    <row r="135" spans="21:24">
      <c r="U135" s="749" t="str">
        <f>武器!D143</f>
        <v>武-036  あくまのツメ</v>
      </c>
      <c r="W135" s="749" t="str">
        <f>アクセサリー!D139</f>
        <v>ア-107  やすらぎのローブ</v>
      </c>
      <c r="X135" s="751" t="str">
        <f>カード情報!D239</f>
        <v>X1-044  ハドラー (覚醒)</v>
      </c>
    </row>
    <row r="136" spans="21:24">
      <c r="U136" s="749" t="str">
        <f>武器!D144</f>
        <v>武-035  りゅうおうの杖</v>
      </c>
      <c r="W136" s="749" t="str">
        <f>アクセサリー!D140</f>
        <v>ア-106  ふしぎなボレロ</v>
      </c>
      <c r="X136" s="751" t="str">
        <f>カード情報!D241</f>
        <v>X1-045  ダイ</v>
      </c>
    </row>
    <row r="137" spans="21:24">
      <c r="U137" s="749" t="str">
        <f>武器!D145</f>
        <v>武-034  ラダトームのつるぎ</v>
      </c>
      <c r="W137" s="749" t="str">
        <f>アクセサリー!D141</f>
        <v>ア-105  XSメダル[真1弾]</v>
      </c>
      <c r="X137" s="751" t="str">
        <f>カード情報!D243</f>
        <v>X1-046  レオナ</v>
      </c>
    </row>
    <row r="138" spans="21:24">
      <c r="U138" s="749" t="str">
        <f>武器!D146</f>
        <v>武-033  ロトのつるぎ</v>
      </c>
      <c r="W138" s="749" t="str">
        <f>アクセサリー!D142</f>
        <v>ア-104  毒牙の鎖</v>
      </c>
      <c r="X138" s="751" t="str">
        <f>カード情報!D245</f>
        <v>X1-047  伝説の勇者</v>
      </c>
    </row>
    <row r="139" spans="21:24">
      <c r="U139" s="749" t="str">
        <f>武器!D147</f>
        <v>武-032  ヘルズクロー</v>
      </c>
      <c r="W139" s="749" t="str">
        <f>アクセサリー!D143</f>
        <v>ア-103  アバンのしるし(レオナ)</v>
      </c>
      <c r="X139" s="751" t="str">
        <f>カード情報!D247</f>
        <v>X1-048  魔王バラモス</v>
      </c>
    </row>
    <row r="140" spans="21:24">
      <c r="U140" s="749" t="str">
        <f>武器!D148</f>
        <v>武-031  真魔剛竜剣</v>
      </c>
      <c r="W140" s="749" t="str">
        <f>アクセサリー!D144</f>
        <v>ア-102  大魔王のエンブレム</v>
      </c>
      <c r="X140" s="751" t="str">
        <f>カード情報!D249</f>
        <v>X1-049  バラモスブロス</v>
      </c>
    </row>
    <row r="141" spans="21:24">
      <c r="U141" s="749" t="str">
        <f>武器!D149</f>
        <v>武-030  ベンガーナの剣</v>
      </c>
      <c r="W141" s="749" t="str">
        <f>アクセサリー!D145</f>
        <v>ア-101  大魔王の冠</v>
      </c>
      <c r="X141" s="751" t="str">
        <f>カード情報!D251</f>
        <v>X1-050  バラモスゾンビ</v>
      </c>
    </row>
    <row r="142" spans="21:24">
      <c r="U142" s="749" t="str">
        <f>武器!D150</f>
        <v>武-029  鋼鉄の錨</v>
      </c>
      <c r="W142" s="749" t="str">
        <f>アクセサリー!D146</f>
        <v>ア-100  五色の腕輪</v>
      </c>
      <c r="X142" s="751" t="str">
        <f>カード情報!D253</f>
        <v>X1-051  キングヒドラ</v>
      </c>
    </row>
    <row r="143" spans="21:24">
      <c r="U143" s="749" t="str">
        <f>武器!D151</f>
        <v>武-028  スパイラル・ソード</v>
      </c>
      <c r="W143" s="749" t="str">
        <f>アクセサリー!D147</f>
        <v>ア-099  魔王ハドラーのネックレス</v>
      </c>
      <c r="X143" s="751" t="str">
        <f>カード情報!D255</f>
        <v>X1-052  大魔王ゾーマ</v>
      </c>
    </row>
    <row r="144" spans="21:24">
      <c r="U144" s="749" t="str">
        <f>武器!D152</f>
        <v>武-027  鎧の魔槍</v>
      </c>
      <c r="W144" s="749" t="str">
        <f>アクセサリー!D148</f>
        <v>ア-098  にじのしずく</v>
      </c>
      <c r="X144" s="751" t="str">
        <f>カード情報!D257</f>
        <v>X1-053  バラン (覚醒)</v>
      </c>
    </row>
    <row r="145" spans="21:24">
      <c r="U145" s="749" t="str">
        <f>武器!D153</f>
        <v>武-026  勇者アバンの剣</v>
      </c>
      <c r="W145" s="749" t="str">
        <f>アクセサリー!D149</f>
        <v>ア-097  ロトのしるし</v>
      </c>
      <c r="X145" s="751" t="str">
        <f>カード情報!D259</f>
        <v>X1-054  ラーハルト (覚醒)</v>
      </c>
    </row>
    <row r="146" spans="21:24">
      <c r="U146" s="749" t="str">
        <f>武器!D154</f>
        <v>武-025  ドラゴンキラー</v>
      </c>
      <c r="W146" s="749" t="str">
        <f>アクセサリー!D150</f>
        <v>ア-096  闇の衣</v>
      </c>
      <c r="X146" s="751" t="str">
        <f>カード情報!D261</f>
        <v>X1-055  ポップ</v>
      </c>
    </row>
    <row r="147" spans="21:24">
      <c r="U147" s="749" t="str">
        <f>武器!D155</f>
        <v>武-024  輝きの杖</v>
      </c>
      <c r="W147" s="749" t="str">
        <f>アクセサリー!D151</f>
        <v>ア-095  ミストバーンヘルム</v>
      </c>
      <c r="X147" s="751" t="str">
        <f>カード情報!D263</f>
        <v>X1-056  マァム</v>
      </c>
    </row>
    <row r="148" spans="21:24">
      <c r="U148" s="749" t="str">
        <f>武器!D156</f>
        <v>武-023  ザボエラの杖</v>
      </c>
      <c r="W148" s="749" t="str">
        <f>アクセサリー!D152</f>
        <v>ア-094  竜の騎士の腕輪</v>
      </c>
      <c r="X148" s="751" t="str">
        <f>カード情報!D265</f>
        <v>X1-057  ロトの血を引く者</v>
      </c>
    </row>
    <row r="149" spans="21:24">
      <c r="U149" s="749" t="str">
        <f>武器!D157</f>
        <v>武-022  鎧の魔剣</v>
      </c>
      <c r="V149" s="749" t="str">
        <f>武器!C186&amp;" "&amp;" "&amp;武器!D186</f>
        <v xml:space="preserve">  </v>
      </c>
      <c r="W149" s="749" t="str">
        <f>アクセサリー!D153</f>
        <v>ア-093  魔王ハドラーのマント</v>
      </c>
      <c r="X149" s="751" t="str">
        <f>カード情報!D267</f>
        <v>X1-058  ローレシアの王子</v>
      </c>
    </row>
    <row r="150" spans="21:24">
      <c r="U150" s="749" t="str">
        <f>武器!D158</f>
        <v>武-021  ダイのはがねのつるぎ(火炎)</v>
      </c>
      <c r="V150" s="749" t="str">
        <f>武器!C187&amp;" "&amp;" "&amp;武器!D187</f>
        <v xml:space="preserve">  </v>
      </c>
      <c r="W150" s="749" t="str">
        <f>アクセサリー!D154</f>
        <v>ア-092  大魔王のローブ</v>
      </c>
      <c r="X150" s="751" t="str">
        <f>カード情報!D269</f>
        <v>X1-059  サマルトリアの王子</v>
      </c>
    </row>
    <row r="151" spans="21:24">
      <c r="U151" s="749" t="str">
        <f>武器!D159</f>
        <v>武-020  まほうのステッキ</v>
      </c>
      <c r="V151" s="749" t="str">
        <f>武器!C188&amp;" "&amp;" "&amp;武器!D188</f>
        <v xml:space="preserve">  </v>
      </c>
      <c r="W151" s="749" t="str">
        <f>アクセサリー!D155</f>
        <v>ア-091  バーンの水晶玉</v>
      </c>
      <c r="X151" s="751" t="str">
        <f>カード情報!D271</f>
        <v>X1-060  ムーンブルクの王女</v>
      </c>
    </row>
    <row r="152" spans="21:24">
      <c r="U152" s="749" t="str">
        <f>武器!D160</f>
        <v>武-019  ダイのはがねのつるぎ</v>
      </c>
      <c r="V152" s="749" t="str">
        <f>武器!C189&amp;" "&amp;" "&amp;武器!D189</f>
        <v xml:space="preserve">  </v>
      </c>
      <c r="W152" s="749" t="str">
        <f>アクセサリー!D156</f>
        <v>ア-090  かぜのマント</v>
      </c>
      <c r="X152" s="751" t="str">
        <f>カード情報!D273</f>
        <v>X1-061  りゅうおう</v>
      </c>
    </row>
    <row r="153" spans="21:24">
      <c r="U153" s="749" t="str">
        <f>武器!D161</f>
        <v>武-018  アバンの剣</v>
      </c>
      <c r="V153" s="749" t="str">
        <f>武器!C190&amp;" "&amp;" "&amp;武器!D190</f>
        <v xml:space="preserve">  </v>
      </c>
      <c r="W153" s="749" t="str">
        <f>アクセサリー!D157</f>
        <v>ア-089  超魔生物ハドラーの鎧</v>
      </c>
      <c r="X153" s="751" t="str">
        <f>カード情報!D275</f>
        <v>X1-062  破壊神シドー</v>
      </c>
    </row>
    <row r="154" spans="21:24">
      <c r="U154" s="749" t="str">
        <f>武器!D162</f>
        <v>武-017  ハンマースピア</v>
      </c>
      <c r="V154" s="749" t="str">
        <f>武器!C191&amp;" "&amp;" "&amp;武器!D191</f>
        <v xml:space="preserve">  </v>
      </c>
      <c r="W154" s="749" t="str">
        <f>アクセサリー!D158</f>
        <v>ア-088  きせきのネックレス</v>
      </c>
      <c r="X154" s="751" t="str">
        <f>カード情報!D277</f>
        <v>X1-063  ダイ (覚醒)</v>
      </c>
    </row>
    <row r="155" spans="21:24">
      <c r="U155" s="749" t="str">
        <f>武器!D163</f>
        <v>武-016  真空の斧</v>
      </c>
      <c r="V155" s="749" t="str">
        <f>武器!C192&amp;" "&amp;" "&amp;武器!D192</f>
        <v xml:space="preserve">  </v>
      </c>
      <c r="W155" s="749" t="str">
        <f>アクセサリー!D159</f>
        <v>ア-087  勇者のかぶと</v>
      </c>
      <c r="X155" s="751" t="str">
        <f>カード情報!D279</f>
        <v>X1-064  レオナ</v>
      </c>
    </row>
    <row r="156" spans="21:24">
      <c r="U156" s="749" t="str">
        <f>武器!D164</f>
        <v>武-015  マジカルブースター</v>
      </c>
      <c r="V156" s="749" t="str">
        <f>武器!C193&amp;" "&amp;" "&amp;武器!D193</f>
        <v xml:space="preserve">  </v>
      </c>
      <c r="W156" s="749" t="str">
        <f>アクセサリー!D160</f>
        <v>ア-086  ピロロのぬいぐるみ</v>
      </c>
      <c r="X156" s="751" t="str">
        <f>カード情報!D281</f>
        <v>X1-065  グランドラゴーン</v>
      </c>
    </row>
    <row r="157" spans="21:24">
      <c r="U157" s="749" t="str">
        <f>武器!D165</f>
        <v>武-014  パプニカのナイフ(太陽)</v>
      </c>
      <c r="V157" s="749" t="str">
        <f>武器!C194&amp;" "&amp;" "&amp;武器!D194</f>
        <v xml:space="preserve">  </v>
      </c>
      <c r="W157" s="749" t="str">
        <f>アクセサリー!D161</f>
        <v>ア-085  キルバーンのローブ</v>
      </c>
      <c r="X157" s="751" t="str">
        <f>カード情報!D283</f>
        <v>X1-066  バラン (覚醒 竜魔人)</v>
      </c>
    </row>
    <row r="158" spans="21:24">
      <c r="U158" s="749" t="str">
        <f>武器!D166</f>
        <v>武-013  ようせいの杖</v>
      </c>
      <c r="V158" s="749" t="str">
        <f>武器!C195&amp;" "&amp;" "&amp;武器!D195</f>
        <v xml:space="preserve">  </v>
      </c>
      <c r="W158" s="749" t="str">
        <f>アクセサリー!D162</f>
        <v>ア-084  ドクロのかぶと</v>
      </c>
      <c r="X158" s="751" t="str">
        <f>カード情報!D285</f>
        <v>X1-067  時空の魔導士メイロ</v>
      </c>
    </row>
    <row r="159" spans="21:24">
      <c r="U159" s="749" t="str">
        <f>武器!D167</f>
        <v>武-012  ホーリーランス</v>
      </c>
      <c r="V159" s="749" t="str">
        <f>武器!C196&amp;" "&amp;" "&amp;武器!D196</f>
        <v xml:space="preserve">  </v>
      </c>
      <c r="W159" s="749" t="str">
        <f>アクセサリー!D163</f>
        <v>ア-083  ノヴァの肩当て</v>
      </c>
      <c r="X159" s="751" t="str">
        <f>カード情報!D287</f>
        <v>X1-068  ムーンブルクの王女</v>
      </c>
    </row>
    <row r="160" spans="21:24">
      <c r="U160" s="749" t="str">
        <f>武器!D168</f>
        <v>武-011  プラチナソード</v>
      </c>
      <c r="V160" s="749" t="str">
        <f>武器!C197&amp;" "&amp;" "&amp;武器!D197</f>
        <v xml:space="preserve">  </v>
      </c>
      <c r="W160" s="749" t="str">
        <f>アクセサリー!D164</f>
        <v>ア-082  オリハルコンの駒(ルーク)</v>
      </c>
      <c r="X160" s="751" t="str">
        <f>カード情報!D289</f>
        <v>S5-001  ダイ</v>
      </c>
    </row>
    <row r="161" spans="21:24">
      <c r="U161" s="749" t="str">
        <f>武器!D169</f>
        <v>武-010  いなずまのやり</v>
      </c>
      <c r="V161" s="749" t="str">
        <f>武器!C198&amp;" "&amp;" "&amp;武器!D198</f>
        <v xml:space="preserve">  </v>
      </c>
      <c r="W161" s="749" t="str">
        <f>アクセサリー!D165</f>
        <v>ア-081  オリハルコンの駒(ポーン)</v>
      </c>
      <c r="X161" s="751" t="str">
        <f>カード情報!D291</f>
        <v>S5-002  レオナ</v>
      </c>
    </row>
    <row r="162" spans="21:24">
      <c r="U162" s="749" t="str">
        <f>武器!D170</f>
        <v>武-009  まじゅうのツメ</v>
      </c>
      <c r="V162" s="749" t="str">
        <f>武器!C199&amp;" "&amp;" "&amp;武器!D199</f>
        <v xml:space="preserve">  </v>
      </c>
      <c r="W162" s="749" t="str">
        <f>アクセサリー!D166</f>
        <v>ア-080  セーニャの竪琴</v>
      </c>
      <c r="X162" s="751" t="str">
        <f>カード情報!D293</f>
        <v>S5-003  ヒュンケル</v>
      </c>
    </row>
    <row r="163" spans="21:24">
      <c r="U163" s="749" t="str">
        <f>武器!D171</f>
        <v>武-008  てつのオノ</v>
      </c>
      <c r="V163" s="749" t="str">
        <f>武器!C200&amp;" "&amp;" "&amp;武器!D200</f>
        <v xml:space="preserve">  </v>
      </c>
      <c r="W163" s="749" t="str">
        <f>アクセサリー!D167</f>
        <v>ア-079  暗黒のゆびわ</v>
      </c>
      <c r="X163" s="751" t="str">
        <f>カード情報!D295</f>
        <v>S5-004  キメラ</v>
      </c>
    </row>
    <row r="164" spans="21:24">
      <c r="U164" s="749" t="str">
        <f>武器!D172</f>
        <v>武-007  ブラスの杖</v>
      </c>
      <c r="V164" s="749" t="str">
        <f>武器!C201&amp;" "&amp;" "&amp;武器!D201</f>
        <v xml:space="preserve">  </v>
      </c>
      <c r="W164" s="749" t="str">
        <f>アクセサリー!D168</f>
        <v>ア-078  光のゆびわ</v>
      </c>
      <c r="X164" s="751" t="str">
        <f>カード情報!D297</f>
        <v>S5-005  いたずらもぐら</v>
      </c>
    </row>
    <row r="165" spans="21:24">
      <c r="U165" s="749" t="str">
        <f>武器!D173</f>
        <v>武-006  てつのツメ</v>
      </c>
      <c r="V165" s="749" t="str">
        <f>武器!C202&amp;" "&amp;" "&amp;武器!D202</f>
        <v xml:space="preserve">  </v>
      </c>
      <c r="W165" s="749" t="str">
        <f>アクセサリー!D169</f>
        <v>ア-077  メイロの水晶</v>
      </c>
      <c r="X165" s="751" t="str">
        <f>カード情報!D299</f>
        <v>S5-006  ヘルクラッシャー</v>
      </c>
    </row>
    <row r="166" spans="21:24">
      <c r="U166" s="749" t="str">
        <f>武器!D174</f>
        <v>武-005  てつのつるぎ</v>
      </c>
      <c r="V166" s="749" t="str">
        <f>武器!C203&amp;" "&amp;" "&amp;武器!D203</f>
        <v xml:space="preserve">  </v>
      </c>
      <c r="W166" s="749" t="str">
        <f>アクセサリー!D170</f>
        <v>ア-076  おうじゃのマント</v>
      </c>
      <c r="X166" s="751" t="str">
        <f>カード情報!D301</f>
        <v>S5-007  どくどくゾンビ</v>
      </c>
    </row>
    <row r="167" spans="21:24">
      <c r="U167" s="749" t="str">
        <f>武器!D175</f>
        <v>武-004  まどうしの杖</v>
      </c>
      <c r="V167" s="749" t="str">
        <f>武器!C204&amp;" "&amp;" "&amp;武器!D204</f>
        <v xml:space="preserve">  </v>
      </c>
      <c r="W167" s="749" t="str">
        <f>アクセサリー!D171</f>
        <v>ア-075  たいようのかんむり</v>
      </c>
      <c r="X167" s="751" t="str">
        <f>カード情報!D303</f>
        <v>S5-008  フロストギズモ</v>
      </c>
    </row>
    <row r="168" spans="21:24">
      <c r="U168" s="749" t="str">
        <f>武器!D176</f>
        <v>武-003  バトルフォーク</v>
      </c>
      <c r="V168" s="749" t="str">
        <f>武器!C205&amp;" "&amp;" "&amp;武器!D205</f>
        <v xml:space="preserve">  </v>
      </c>
      <c r="W168" s="749" t="str">
        <f>アクセサリー!D172</f>
        <v>ア-074  超魔生物ハドラーのマント</v>
      </c>
      <c r="X168" s="751" t="str">
        <f>カード情報!D305</f>
        <v>S5-009  ヒートギズモ</v>
      </c>
    </row>
    <row r="169" spans="21:24">
      <c r="U169" s="749" t="str">
        <f>武器!D177</f>
        <v>武-002  ライトアックス</v>
      </c>
      <c r="V169" s="749" t="str">
        <f>武器!C206&amp;" "&amp;" "&amp;武器!D206</f>
        <v xml:space="preserve">  </v>
      </c>
      <c r="W169" s="749" t="str">
        <f>アクセサリー!D173</f>
        <v>ア-073  超魔生物ハドラーの兜</v>
      </c>
      <c r="X169" s="751" t="str">
        <f>カード情報!D307</f>
        <v>S5-010  あくま神官</v>
      </c>
    </row>
    <row r="170" spans="21:24">
      <c r="U170" s="749" t="str">
        <f>武器!D178</f>
        <v>武-001  どうのつるぎ</v>
      </c>
      <c r="V170" s="749" t="str">
        <f>武器!C207&amp;" "&amp;" "&amp;武器!D207</f>
        <v xml:space="preserve">  </v>
      </c>
      <c r="W170" s="749" t="str">
        <f>アクセサリー!D174</f>
        <v>ア-072  魔影のゆびわ</v>
      </c>
      <c r="X170" s="751" t="str">
        <f>カード情報!D309</f>
        <v>S5-011  ホークマン</v>
      </c>
    </row>
    <row r="171" spans="21:24">
      <c r="U171" s="749" t="str">
        <f>武器!B220&amp;" "&amp;" "&amp;武器!C220</f>
        <v xml:space="preserve">  </v>
      </c>
      <c r="V171" s="749" t="str">
        <f>武器!C208&amp;" "&amp;" "&amp;武器!D208</f>
        <v xml:space="preserve">  </v>
      </c>
      <c r="W171" s="749" t="str">
        <f>アクセサリー!D175</f>
        <v>ア-071  デッド・アーマーの兜</v>
      </c>
      <c r="X171" s="751" t="str">
        <f>カード情報!D311</f>
        <v>S5-012  キラーアーマー</v>
      </c>
    </row>
    <row r="172" spans="21:24">
      <c r="U172" s="749" t="str">
        <f>武器!B221&amp;" "&amp;" "&amp;武器!C221</f>
        <v xml:space="preserve">  </v>
      </c>
      <c r="V172" s="749" t="str">
        <f>武器!C209&amp;" "&amp;" "&amp;武器!D209</f>
        <v xml:space="preserve">  </v>
      </c>
      <c r="W172" s="749" t="str">
        <f>アクセサリー!D176</f>
        <v>ア-070  六星のレリーフ</v>
      </c>
      <c r="X172" s="751" t="str">
        <f>カード情報!D313</f>
        <v>S5-013  じごくのよろい</v>
      </c>
    </row>
    <row r="173" spans="21:24">
      <c r="U173" s="749" t="str">
        <f>武器!B222&amp;" "&amp;" "&amp;武器!C222</f>
        <v xml:space="preserve">  </v>
      </c>
      <c r="V173" s="749" t="str">
        <f>武器!C210&amp;" "&amp;" "&amp;武器!D210</f>
        <v xml:space="preserve">  </v>
      </c>
      <c r="W173" s="749" t="str">
        <f>アクセサリー!D177</f>
        <v>ア-069  ばくだんいし</v>
      </c>
      <c r="X173" s="751" t="str">
        <f>カード情報!D315</f>
        <v>S5-014  ヒドラ</v>
      </c>
    </row>
    <row r="174" spans="21:24">
      <c r="U174" s="749" t="str">
        <f>武器!B223&amp;" "&amp;" "&amp;武器!C223</f>
        <v xml:space="preserve">  </v>
      </c>
      <c r="V174" s="749" t="str">
        <f>武器!C211&amp;" "&amp;" "&amp;武器!D211</f>
        <v xml:space="preserve">  </v>
      </c>
      <c r="W174" s="749" t="str">
        <f>アクセサリー!D178</f>
        <v>ア-068  ビアンカのリボン</v>
      </c>
      <c r="X174" s="751" t="str">
        <f>カード情報!D317</f>
        <v>S5-015  スカイドラゴン</v>
      </c>
    </row>
    <row r="175" spans="21:24">
      <c r="U175" s="749" t="str">
        <f>武器!B224&amp;" "&amp;" "&amp;武器!C224</f>
        <v xml:space="preserve">  </v>
      </c>
      <c r="V175" s="749" t="str">
        <f>武器!C212&amp;" "&amp;" "&amp;武器!D212</f>
        <v xml:space="preserve">  </v>
      </c>
      <c r="W175" s="749" t="str">
        <f>アクセサリー!D179</f>
        <v>ア-067  魔法の闘衣のマント</v>
      </c>
      <c r="X175" s="751" t="str">
        <f>カード情報!D319</f>
        <v>S5-016  ポップ</v>
      </c>
    </row>
    <row r="176" spans="21:24">
      <c r="U176" s="749" t="str">
        <f>武器!B225&amp;" "&amp;" "&amp;武器!C225</f>
        <v xml:space="preserve">  </v>
      </c>
      <c r="V176" s="749" t="str">
        <f>武器!C213&amp;" "&amp;" "&amp;武器!D213</f>
        <v xml:space="preserve">  </v>
      </c>
      <c r="W176" s="749" t="str">
        <f>アクセサリー!D180</f>
        <v>ア-066  超越魔王の頭飾り</v>
      </c>
      <c r="X176" s="751" t="str">
        <f>カード情報!D321</f>
        <v>S5-017  マァム</v>
      </c>
    </row>
    <row r="177" spans="21:24">
      <c r="U177" s="749" t="str">
        <f>武器!B226&amp;" "&amp;" "&amp;武器!C226</f>
        <v xml:space="preserve">  </v>
      </c>
      <c r="V177" s="749" t="str">
        <f>武器!C214&amp;" "&amp;" "&amp;武器!D214</f>
        <v xml:space="preserve">  </v>
      </c>
      <c r="W177" s="749" t="str">
        <f>アクセサリー!D181</f>
        <v>ア-065  バーンの鍵</v>
      </c>
      <c r="X177" s="751" t="str">
        <f>カード情報!D323</f>
        <v>S5-018  クロコダイン</v>
      </c>
    </row>
    <row r="178" spans="21:24">
      <c r="U178" s="749" t="str">
        <f>武器!B227&amp;" "&amp;" "&amp;武器!C227</f>
        <v xml:space="preserve">  </v>
      </c>
      <c r="V178" s="749" t="str">
        <f>武器!C215&amp;" "&amp;" "&amp;武器!D215</f>
        <v xml:space="preserve">  </v>
      </c>
      <c r="W178" s="749" t="str">
        <f>アクセサリー!D182</f>
        <v>ア-064  ザムザのマント</v>
      </c>
      <c r="X178" s="751" t="str">
        <f>カード情報!D325</f>
        <v>S5-019  スライム</v>
      </c>
    </row>
    <row r="179" spans="21:24">
      <c r="U179" s="749" t="str">
        <f>武器!B228&amp;" "&amp;" "&amp;武器!C228</f>
        <v xml:space="preserve">  </v>
      </c>
      <c r="V179" s="749" t="str">
        <f>武器!C216&amp;" "&amp;" "&amp;武器!D216</f>
        <v xml:space="preserve">  </v>
      </c>
      <c r="W179" s="749" t="str">
        <f>アクセサリー!D183</f>
        <v>ア-063  チウの肩当て</v>
      </c>
      <c r="X179" s="751" t="str">
        <f>カード情報!D327</f>
        <v>S5-020  ベホイミスライム</v>
      </c>
    </row>
    <row r="180" spans="21:24">
      <c r="U180" s="749" t="str">
        <f>武器!B229&amp;" "&amp;" "&amp;武器!C229</f>
        <v xml:space="preserve">  </v>
      </c>
      <c r="V180" s="749" t="str">
        <f>武器!C217&amp;" "&amp;" "&amp;武器!D217</f>
        <v xml:space="preserve">  </v>
      </c>
      <c r="W180" s="749" t="str">
        <f>アクセサリー!D184</f>
        <v>ア-062  ザムザのサークレット</v>
      </c>
      <c r="X180" s="751" t="str">
        <f>カード情報!D329</f>
        <v>S5-021  オークキング</v>
      </c>
    </row>
    <row r="181" spans="21:24">
      <c r="U181" s="749" t="str">
        <f>武器!B230&amp;" "&amp;" "&amp;武器!C230</f>
        <v xml:space="preserve">  </v>
      </c>
      <c r="V181" s="749" t="str">
        <f>武器!C218&amp;" "&amp;" "&amp;武器!D218</f>
        <v xml:space="preserve">  </v>
      </c>
      <c r="W181" s="749" t="str">
        <f>アクセサリー!D185</f>
        <v>ア-061  超魔生物のツノ</v>
      </c>
      <c r="X181" s="751" t="str">
        <f>カード情報!D331</f>
        <v>S5-022  シャドウパンサー</v>
      </c>
    </row>
    <row r="182" spans="21:24">
      <c r="U182" s="749" t="str">
        <f>武器!B231&amp;" "&amp;" "&amp;武器!C231</f>
        <v xml:space="preserve">  </v>
      </c>
      <c r="V182" s="749" t="str">
        <f>武器!C219&amp;" "&amp;" "&amp;武器!D219</f>
        <v xml:space="preserve">  </v>
      </c>
      <c r="W182" s="749" t="str">
        <f>アクセサリー!D186</f>
        <v>ア-060  アバンの書</v>
      </c>
      <c r="X182" s="751" t="str">
        <f>カード情報!D333</f>
        <v>S5-023  まおうのつかい</v>
      </c>
    </row>
    <row r="183" spans="21:24">
      <c r="U183" s="749" t="str">
        <f>武器!B253&amp;" "&amp;" "&amp;武器!C253</f>
        <v xml:space="preserve">  </v>
      </c>
      <c r="V183" s="749" t="str">
        <f>武器!C220&amp;" "&amp;" "&amp;武器!D220</f>
        <v xml:space="preserve">  </v>
      </c>
      <c r="W183" s="749" t="str">
        <f>アクセサリー!D187</f>
        <v>ア-059  ステテコパンツ</v>
      </c>
      <c r="X183" s="751" t="str">
        <f>カード情報!D335</f>
        <v>S5-024  グール</v>
      </c>
    </row>
    <row r="184" spans="21:24">
      <c r="U184" s="749" t="str">
        <f>武器!B254&amp;" "&amp;" "&amp;武器!C254</f>
        <v xml:space="preserve">  </v>
      </c>
      <c r="V184" s="749" t="str">
        <f>武器!C221&amp;" "&amp;" "&amp;武器!D221</f>
        <v xml:space="preserve">  </v>
      </c>
      <c r="W184" s="749" t="str">
        <f>アクセサリー!D188</f>
        <v>ア-058  ザボエラの水晶</v>
      </c>
      <c r="X184" s="751" t="str">
        <f>カード情報!D337</f>
        <v>S5-025  スマイルロック</v>
      </c>
    </row>
    <row r="185" spans="21:24">
      <c r="U185" s="749" t="str">
        <f>武器!B255&amp;" "&amp;" "&amp;武器!C255</f>
        <v xml:space="preserve">  </v>
      </c>
      <c r="V185" s="749" t="str">
        <f>武器!C222&amp;" "&amp;" "&amp;武器!D222</f>
        <v xml:space="preserve">  </v>
      </c>
      <c r="W185" s="749" t="str">
        <f>アクセサリー!D189</f>
        <v>ア-057  妖魔のゆびわ</v>
      </c>
      <c r="X185" s="751" t="str">
        <f>カード情報!D339</f>
        <v>S5-026  ギズモ</v>
      </c>
    </row>
    <row r="186" spans="21:24">
      <c r="U186" s="749" t="str">
        <f>武器!B256&amp;" "&amp;" "&amp;武器!C256</f>
        <v xml:space="preserve">  </v>
      </c>
      <c r="V186" s="749" t="str">
        <f>武器!C223&amp;" "&amp;" "&amp;武器!D223</f>
        <v xml:space="preserve">  </v>
      </c>
      <c r="W186" s="749" t="str">
        <f>アクセサリー!D190</f>
        <v>ア-056  竜の騎士のしずく</v>
      </c>
      <c r="X186" s="751" t="str">
        <f>カード情報!D341</f>
        <v>S5-027  アンクルホーン</v>
      </c>
    </row>
    <row r="187" spans="21:24">
      <c r="U187" s="749" t="str">
        <f>武器!B257&amp;" "&amp;" "&amp;武器!C257</f>
        <v xml:space="preserve">  </v>
      </c>
      <c r="V187" s="749" t="str">
        <f>武器!C224&amp;" "&amp;" "&amp;武器!D224</f>
        <v xml:space="preserve">  </v>
      </c>
      <c r="W187" s="749" t="str">
        <f>アクセサリー!D191</f>
        <v>ア-055  獣王のマント</v>
      </c>
      <c r="X187" s="751" t="str">
        <f>カード情報!D343</f>
        <v>S5-028  ゴールドマン</v>
      </c>
    </row>
    <row r="188" spans="21:24">
      <c r="U188" s="749" t="str">
        <f>武器!B258&amp;" "&amp;" "&amp;武器!C258</f>
        <v xml:space="preserve">  </v>
      </c>
      <c r="V188" s="749" t="str">
        <f>武器!C225&amp;" "&amp;" "&amp;武器!D225</f>
        <v xml:space="preserve">  </v>
      </c>
      <c r="W188" s="749" t="str">
        <f>アクセサリー!D192</f>
        <v>ア-054  ボラホーンのかんむり</v>
      </c>
      <c r="X188" s="751" t="str">
        <f>カード情報!D345</f>
        <v>S5-029  メトロゴースト</v>
      </c>
    </row>
    <row r="189" spans="21:24">
      <c r="U189" s="749" t="str">
        <f>武器!B259&amp;" "&amp;" "&amp;武器!C259</f>
        <v xml:space="preserve">  </v>
      </c>
      <c r="V189" s="749" t="str">
        <f>武器!C226&amp;" "&amp;" "&amp;武器!D226</f>
        <v xml:space="preserve">  </v>
      </c>
      <c r="W189" s="749" t="str">
        <f>アクセサリー!D193</f>
        <v>ア-053  竜騎衆のエンブレム</v>
      </c>
      <c r="X189" s="751" t="str">
        <f>カード情報!D347</f>
        <v>S5-030  キングリザード</v>
      </c>
    </row>
    <row r="190" spans="21:24">
      <c r="U190" s="749" t="str">
        <f>武器!B260&amp;" "&amp;" "&amp;武器!C260</f>
        <v xml:space="preserve">  </v>
      </c>
      <c r="V190" s="749" t="str">
        <f>武器!C227&amp;" "&amp;" "&amp;武器!D227</f>
        <v xml:space="preserve">  </v>
      </c>
      <c r="W190" s="749" t="str">
        <f>アクセサリー!D194</f>
        <v>ア-052  ガルダンディーの髪飾り</v>
      </c>
      <c r="X190" s="751" t="str">
        <f>カード情報!D349</f>
        <v>S5-031  ダイ</v>
      </c>
    </row>
    <row r="191" spans="21:24">
      <c r="U191" s="749" t="str">
        <f>武器!B261&amp;" "&amp;" "&amp;武器!C261</f>
        <v xml:space="preserve">  </v>
      </c>
      <c r="V191" s="749" t="str">
        <f>武器!C228&amp;" "&amp;" "&amp;武器!D228</f>
        <v xml:space="preserve">  </v>
      </c>
      <c r="W191" s="749" t="str">
        <f>アクセサリー!D195</f>
        <v>ア-051  竜騎衆の肩当て</v>
      </c>
      <c r="X191" s="751" t="str">
        <f>カード情報!D351</f>
        <v>S5-032  超魔生物ハドラー</v>
      </c>
    </row>
    <row r="192" spans="21:24">
      <c r="U192" s="749" t="str">
        <f>武器!B293&amp;" "&amp;" "&amp;武器!C293</f>
        <v xml:space="preserve">  </v>
      </c>
      <c r="V192" s="749" t="str">
        <f>武器!C229&amp;" "&amp;" "&amp;武器!D229</f>
        <v xml:space="preserve">  </v>
      </c>
      <c r="W192" s="749" t="str">
        <f>アクセサリー!D196</f>
        <v>ア-050  竜の牙</v>
      </c>
      <c r="X192" s="751" t="str">
        <f>カード情報!D353</f>
        <v>S5-033  キングスライム</v>
      </c>
    </row>
    <row r="193" spans="21:24">
      <c r="U193" s="749" t="str">
        <f>武器!B294&amp;" "&amp;" "&amp;武器!C294</f>
        <v xml:space="preserve">  </v>
      </c>
      <c r="V193" s="749" t="str">
        <f>武器!C230&amp;" "&amp;" "&amp;武器!D230</f>
        <v xml:space="preserve">  </v>
      </c>
      <c r="W193" s="749" t="str">
        <f>アクセサリー!D197</f>
        <v>ア-049  魔導士のマント</v>
      </c>
      <c r="X193" s="751" t="str">
        <f>カード情報!D355</f>
        <v>S5-034  かげのきし</v>
      </c>
    </row>
    <row r="194" spans="21:24">
      <c r="U194" s="749" t="str">
        <f>武器!B295&amp;" "&amp;" "&amp;武器!C295</f>
        <v xml:space="preserve">  </v>
      </c>
      <c r="V194" s="749" t="str">
        <f>武器!C231&amp;" "&amp;" "&amp;武器!D231</f>
        <v xml:space="preserve">  </v>
      </c>
      <c r="W194" s="749" t="str">
        <f>アクセサリー!D198</f>
        <v>ア-048  超竜のゆびわ</v>
      </c>
      <c r="X194" s="751" t="str">
        <f>カード情報!D357</f>
        <v>S5-035  メガザルロック</v>
      </c>
    </row>
    <row r="195" spans="21:24">
      <c r="U195" s="749" t="str">
        <f>武器!B296&amp;" "&amp;" "&amp;武器!C296</f>
        <v xml:space="preserve">  </v>
      </c>
      <c r="V195" s="749" t="str">
        <f>武器!C253&amp;" "&amp;" "&amp;武器!D253</f>
        <v xml:space="preserve">  </v>
      </c>
      <c r="W195" s="749" t="str">
        <f>アクセサリー!D199</f>
        <v>ア-047  騎士の頭飾り</v>
      </c>
      <c r="X195" s="751" t="str">
        <f>カード情報!D359</f>
        <v>S5-036  アークデーモン</v>
      </c>
    </row>
    <row r="196" spans="21:24">
      <c r="U196" s="749" t="str">
        <f>武器!B297&amp;" "&amp;" "&amp;武器!C297</f>
        <v xml:space="preserve">  </v>
      </c>
      <c r="V196" s="749" t="str">
        <f>武器!C254&amp;" "&amp;" "&amp;武器!D254</f>
        <v xml:space="preserve">  </v>
      </c>
      <c r="W196" s="749" t="str">
        <f>アクセサリー!D200</f>
        <v>ア-046  ダムドのマント</v>
      </c>
      <c r="X196" s="751" t="str">
        <f>カード情報!D361</f>
        <v>S5-037  キラーマジンガ</v>
      </c>
    </row>
    <row r="197" spans="21:24">
      <c r="U197" s="749" t="str">
        <f>武器!B298&amp;" "&amp;" "&amp;武器!C298</f>
        <v xml:space="preserve">  </v>
      </c>
      <c r="V197" s="749" t="str">
        <f>武器!C255&amp;" "&amp;" "&amp;武器!D255</f>
        <v xml:space="preserve">  </v>
      </c>
      <c r="W197" s="749" t="str">
        <f>アクセサリー!D201</f>
        <v>ア-045  メイロの髪飾り</v>
      </c>
      <c r="X197" s="751" t="str">
        <f>カード情報!D363</f>
        <v>S5-038  カイザードラゴン</v>
      </c>
    </row>
    <row r="198" spans="21:24">
      <c r="U198" s="749" t="str">
        <f>武器!B299&amp;" "&amp;" "&amp;武器!C299</f>
        <v xml:space="preserve">  </v>
      </c>
      <c r="V198" s="749" t="str">
        <f>武器!C256&amp;" "&amp;" "&amp;武器!D256</f>
        <v xml:space="preserve">  </v>
      </c>
      <c r="W198" s="749" t="str">
        <f>アクセサリー!D202</f>
        <v>ア-044  ヒドラのうろこ</v>
      </c>
      <c r="X198" s="751" t="str">
        <f>カード情報!D365</f>
        <v>S5-039  ダイ</v>
      </c>
    </row>
    <row r="199" spans="21:24">
      <c r="U199" s="749" t="str">
        <f>武器!B300&amp;" "&amp;" "&amp;武器!C300</f>
        <v xml:space="preserve">  </v>
      </c>
      <c r="V199" s="749" t="str">
        <f>武器!C257&amp;" "&amp;" "&amp;武器!D257</f>
        <v xml:space="preserve">  </v>
      </c>
      <c r="W199" s="749" t="str">
        <f>アクセサリー!D203</f>
        <v>ア-043  どたまかなづち</v>
      </c>
      <c r="X199" s="751" t="str">
        <f>カード情報!D367</f>
        <v>S5-040  ポップ</v>
      </c>
    </row>
    <row r="200" spans="21:24">
      <c r="U200" s="749" t="str">
        <f>武器!B301&amp;" "&amp;" "&amp;武器!C301</f>
        <v xml:space="preserve">  </v>
      </c>
      <c r="V200" s="749" t="str">
        <f>武器!C258&amp;" "&amp;" "&amp;武器!D258</f>
        <v xml:space="preserve">  </v>
      </c>
      <c r="W200" s="749" t="str">
        <f>アクセサリー!D204</f>
        <v>ア-042  氷炎のゆびわ</v>
      </c>
      <c r="X200" s="751" t="str">
        <f>カード情報!D369</f>
        <v>S5-041  マァム</v>
      </c>
    </row>
    <row r="201" spans="21:24">
      <c r="U201" s="749" t="str">
        <f>武器!B302&amp;" "&amp;" "&amp;武器!C302</f>
        <v xml:space="preserve">  </v>
      </c>
      <c r="V201" s="749" t="str">
        <f>武器!C259&amp;" "&amp;" "&amp;武器!D259</f>
        <v xml:space="preserve">  </v>
      </c>
      <c r="W201" s="749" t="str">
        <f>アクセサリー!D205</f>
        <v>ア-041  バルトスのペンダント</v>
      </c>
      <c r="X201" s="751" t="str">
        <f>カード情報!D371</f>
        <v>S5-042  ヒュンケル</v>
      </c>
    </row>
    <row r="202" spans="21:24">
      <c r="U202" s="749" t="str">
        <f>武器!B303&amp;" "&amp;" "&amp;武器!C303</f>
        <v xml:space="preserve">  </v>
      </c>
      <c r="V202" s="749" t="str">
        <f>武器!C260&amp;" "&amp;" "&amp;武器!D260</f>
        <v xml:space="preserve">  </v>
      </c>
      <c r="W202" s="749" t="str">
        <f>アクセサリー!D206</f>
        <v>ア-040  ハドラーのマント</v>
      </c>
      <c r="X202" s="751" t="str">
        <f>カード情報!D373</f>
        <v>S5-043  クロコダイン</v>
      </c>
    </row>
    <row r="203" spans="21:24">
      <c r="U203" s="749" t="str">
        <f>武器!B304&amp;" "&amp;" "&amp;武器!C304</f>
        <v xml:space="preserve">  </v>
      </c>
      <c r="V203" s="749" t="str">
        <f>武器!C261&amp;" "&amp;" "&amp;武器!D261</f>
        <v xml:space="preserve">  </v>
      </c>
      <c r="W203" s="749" t="str">
        <f>アクセサリー!D207</f>
        <v>ア-039  マトリフの帽子</v>
      </c>
      <c r="X203" s="751" t="str">
        <f>カード情報!D375</f>
        <v>S5-044  ロン・ベルク</v>
      </c>
    </row>
    <row r="204" spans="21:24">
      <c r="U204" s="749" t="str">
        <f>武器!B305&amp;" "&amp;" "&amp;武器!C305</f>
        <v xml:space="preserve">  </v>
      </c>
      <c r="V204" s="749" t="str">
        <f>武器!C262&amp;" "&amp;" "&amp;武器!D262</f>
        <v xml:space="preserve">  </v>
      </c>
      <c r="W204" s="749" t="str">
        <f>アクセサリー!D208</f>
        <v>ア-038  バダックの爆弾</v>
      </c>
      <c r="X204" s="751" t="str">
        <f>カード情報!D377</f>
        <v>S5-045  バーン</v>
      </c>
    </row>
    <row r="205" spans="21:24">
      <c r="U205" s="749" t="str">
        <f>武器!B306&amp;" "&amp;" "&amp;武器!C306</f>
        <v xml:space="preserve">  </v>
      </c>
      <c r="V205" s="749" t="str">
        <f>武器!C263&amp;" "&amp;" "&amp;武器!D263</f>
        <v xml:space="preserve">  </v>
      </c>
      <c r="W205" s="749" t="str">
        <f>アクセサリー!D209</f>
        <v>ア-037  暴魔のメダル</v>
      </c>
      <c r="X205" s="751" t="str">
        <f>カード情報!D379</f>
        <v>S5-046  ヒュンケル</v>
      </c>
    </row>
    <row r="206" spans="21:24">
      <c r="U206" s="749" t="str">
        <f>武器!B307&amp;" "&amp;" "&amp;武器!C307</f>
        <v xml:space="preserve">  </v>
      </c>
      <c r="V206" s="749" t="str">
        <f>武器!C264&amp;" "&amp;" "&amp;武器!D264</f>
        <v xml:space="preserve">  </v>
      </c>
      <c r="W206" s="749" t="str">
        <f>アクセサリー!D210</f>
        <v>ア-036  魂の貝殻</v>
      </c>
      <c r="X206" s="751" t="str">
        <f>カード情報!D381</f>
        <v>S5-047  ラーハルト</v>
      </c>
    </row>
    <row r="207" spans="21:24">
      <c r="U207" s="749" t="str">
        <f>武器!B308&amp;" "&amp;" "&amp;武器!C308</f>
        <v xml:space="preserve">  </v>
      </c>
      <c r="V207" s="749" t="str">
        <f>武器!C265&amp;" "&amp;" "&amp;武器!D265</f>
        <v xml:space="preserve">  </v>
      </c>
      <c r="W207" s="749" t="str">
        <f>アクセサリー!D211</f>
        <v>ア-035  ヒュンケルのマント</v>
      </c>
      <c r="X207" s="751" t="str">
        <f>カード情報!D383</f>
        <v>S5-048  ダイ (竜魔人ダイ)</v>
      </c>
    </row>
    <row r="208" spans="21:24">
      <c r="U208" s="749" t="str">
        <f>武器!B309&amp;" "&amp;" "&amp;武器!C309</f>
        <v xml:space="preserve">  </v>
      </c>
      <c r="V208" s="749" t="str">
        <f>武器!C297&amp;" "&amp;" "&amp;武器!D297</f>
        <v xml:space="preserve">  </v>
      </c>
      <c r="W208" s="749" t="str">
        <f>アクセサリー!D212</f>
        <v>ア-034  不死のゆびわ</v>
      </c>
      <c r="X208" s="751" t="str">
        <f>カード情報!D385</f>
        <v>S5-049  バラン</v>
      </c>
    </row>
    <row r="209" spans="21:24">
      <c r="U209" s="749" t="str">
        <f>武器!B310&amp;" "&amp;" "&amp;武器!C310</f>
        <v xml:space="preserve">  </v>
      </c>
      <c r="V209" s="749" t="str">
        <f>武器!C298&amp;" "&amp;" "&amp;武器!D298</f>
        <v xml:space="preserve">  </v>
      </c>
      <c r="W209" s="749" t="str">
        <f>アクセサリー!D213</f>
        <v>ア-033  アバンのしるし(ヒュンケル)</v>
      </c>
      <c r="X209" s="751" t="str">
        <f>カード情報!D387</f>
        <v>S5-050  真・大魔王バーン</v>
      </c>
    </row>
    <row r="210" spans="21:24">
      <c r="U210" s="749" t="str">
        <f>武器!B311&amp;" "&amp;" "&amp;武器!C311</f>
        <v xml:space="preserve">  </v>
      </c>
      <c r="V210" s="749" t="str">
        <f>武器!C299&amp;" "&amp;" "&amp;武器!D299</f>
        <v xml:space="preserve">  </v>
      </c>
      <c r="W210" s="749" t="str">
        <f>アクセサリー!D214</f>
        <v>ア-032  アバンのメガネ</v>
      </c>
      <c r="X210" s="751" t="str">
        <f>カード情報!D389</f>
        <v>S5-051  勇者エイト</v>
      </c>
    </row>
    <row r="211" spans="21:24">
      <c r="U211" s="749" t="str">
        <f>武器!B312&amp;" "&amp;" "&amp;武器!C312</f>
        <v xml:space="preserve">  </v>
      </c>
      <c r="V211" s="749" t="str">
        <f>武器!C300&amp;" "&amp;" "&amp;武器!D300</f>
        <v xml:space="preserve">  </v>
      </c>
      <c r="W211" s="749" t="str">
        <f>アクセサリー!D215</f>
        <v>ア-031  アバンのしるし(マァム)</v>
      </c>
      <c r="X211" s="751" t="str">
        <f>カード情報!D391</f>
        <v>S5-052  ヤンガス</v>
      </c>
    </row>
    <row r="212" spans="21:24">
      <c r="U212" s="749" t="str">
        <f>武器!B313&amp;" "&amp;" "&amp;武器!C313</f>
        <v xml:space="preserve">  </v>
      </c>
      <c r="V212" s="749" t="str">
        <f>武器!C301&amp;" "&amp;" "&amp;武器!D301</f>
        <v xml:space="preserve">  </v>
      </c>
      <c r="W212" s="749" t="str">
        <f>アクセサリー!D216</f>
        <v>ア-030  アバンのしるし(ポップ)</v>
      </c>
      <c r="X212" s="751" t="str">
        <f>カード情報!D393</f>
        <v>S5-053  ゼシカ</v>
      </c>
    </row>
    <row r="213" spans="21:24">
      <c r="U213" s="749" t="str">
        <f>武器!B314&amp;" "&amp;" "&amp;武器!C314</f>
        <v xml:space="preserve">  </v>
      </c>
      <c r="V213" s="749" t="str">
        <f>武器!C302&amp;" "&amp;" "&amp;武器!D302</f>
        <v xml:space="preserve">  </v>
      </c>
      <c r="W213" s="749" t="str">
        <f>アクセサリー!D217</f>
        <v>ア-029  アバンのしるし(ダイ)</v>
      </c>
      <c r="X213" s="751" t="str">
        <f>カード情報!D395</f>
        <v>S5-054  ククール</v>
      </c>
    </row>
    <row r="214" spans="21:24">
      <c r="U214" s="749" t="str">
        <f>武器!B315&amp;" "&amp;" "&amp;武器!C315</f>
        <v xml:space="preserve">  </v>
      </c>
      <c r="V214" s="749" t="str">
        <f>武器!C303&amp;" "&amp;" "&amp;武器!D303</f>
        <v xml:space="preserve">  </v>
      </c>
      <c r="W214" s="749" t="str">
        <f>アクセサリー!D218</f>
        <v>ア-028  獣王のかんむり</v>
      </c>
      <c r="X214" s="751" t="str">
        <f>カード情報!D397</f>
        <v>S5-055  暗黒神ラプソーン</v>
      </c>
    </row>
    <row r="215" spans="21:24">
      <c r="U215" s="749" t="str">
        <f>武器!B316&amp;" "&amp;" "&amp;武器!C316</f>
        <v xml:space="preserve">  </v>
      </c>
      <c r="V215" s="749" t="str">
        <f>武器!C304&amp;" "&amp;" "&amp;武器!D304</f>
        <v xml:space="preserve">  </v>
      </c>
      <c r="W215" s="749" t="str">
        <f>アクセサリー!D219</f>
        <v>ア-027  ハドラーのベルト</v>
      </c>
      <c r="X215" s="751" t="str">
        <f>カード情報!D399</f>
        <v>S5-056  ダイ (勇者ダイ)</v>
      </c>
    </row>
    <row r="216" spans="21:24">
      <c r="U216" s="749" t="str">
        <f>武器!B317&amp;" "&amp;" "&amp;武器!C317</f>
        <v xml:space="preserve">  </v>
      </c>
      <c r="V216" s="749" t="str">
        <f>武器!C305&amp;" "&amp;" "&amp;武器!D305</f>
        <v xml:space="preserve">  </v>
      </c>
      <c r="W216" s="749" t="str">
        <f>アクセサリー!D220</f>
        <v>ア-026  百獣のゆびわ</v>
      </c>
      <c r="X216" s="751" t="str">
        <f>カード情報!D401</f>
        <v>S5-057  ロトの血を引く者</v>
      </c>
    </row>
    <row r="217" spans="21:24">
      <c r="U217" s="749" t="str">
        <f>武器!B318&amp;" "&amp;" "&amp;武器!C318</f>
        <v xml:space="preserve">  </v>
      </c>
      <c r="V217" s="749" t="str">
        <f>武器!C306&amp;" "&amp;" "&amp;武器!D306</f>
        <v xml:space="preserve">  </v>
      </c>
      <c r="W217" s="749" t="str">
        <f>アクセサリー!D221</f>
        <v>ア-025  はしゃのかんむり</v>
      </c>
      <c r="X217" s="751" t="str">
        <f>カード情報!D403</f>
        <v>S5-058  ローレシアの王子</v>
      </c>
    </row>
    <row r="218" spans="21:24">
      <c r="U218" s="749" t="str">
        <f>武器!B319&amp;" "&amp;" "&amp;武器!C319</f>
        <v xml:space="preserve">  </v>
      </c>
      <c r="V218" s="749" t="str">
        <f>武器!C307&amp;" "&amp;" "&amp;武器!D307</f>
        <v xml:space="preserve">  </v>
      </c>
      <c r="W218" s="749" t="str">
        <f>アクセサリー!D222</f>
        <v>ア-024  涙のドングリ</v>
      </c>
      <c r="X218" s="751" t="str">
        <f>カード情報!D405</f>
        <v>S5-059  伝説の勇者</v>
      </c>
    </row>
    <row r="219" spans="21:24">
      <c r="U219" s="749" t="str">
        <f>武器!B320&amp;" "&amp;" "&amp;武器!C320</f>
        <v xml:space="preserve">  </v>
      </c>
      <c r="V219" s="749" t="str">
        <f>武器!C308&amp;" "&amp;" "&amp;武器!D308</f>
        <v xml:space="preserve">  </v>
      </c>
      <c r="W219" s="749" t="str">
        <f>アクセサリー!D223</f>
        <v>ア-023  ホイミまん</v>
      </c>
      <c r="X219" s="751" t="str">
        <f>カード情報!D407</f>
        <v>S5-060  勇者ソロ</v>
      </c>
    </row>
    <row r="220" spans="21:24">
      <c r="U220" s="749" t="str">
        <f>武器!B321&amp;" "&amp;" "&amp;武器!C321</f>
        <v xml:space="preserve">  </v>
      </c>
      <c r="V220" s="749" t="str">
        <f>武器!C309&amp;" "&amp;" "&amp;武器!D309</f>
        <v xml:space="preserve">  </v>
      </c>
      <c r="W220" s="749" t="str">
        <f>アクセサリー!D224</f>
        <v>ア-022  スラまん</v>
      </c>
      <c r="X220" s="751" t="str">
        <f>カード情報!D409</f>
        <v>S5-061  伝説のまもの使い</v>
      </c>
    </row>
    <row r="221" spans="21:24">
      <c r="U221" s="749" t="str">
        <f>武器!B322&amp;" "&amp;" "&amp;武器!C322</f>
        <v xml:space="preserve">  </v>
      </c>
      <c r="V221" s="749" t="str">
        <f>武器!C310&amp;" "&amp;" "&amp;武器!D310</f>
        <v xml:space="preserve">  </v>
      </c>
      <c r="W221" s="749" t="str">
        <f>アクセサリー!D225</f>
        <v>ア-021  ナバラの帽子</v>
      </c>
      <c r="X221" s="751" t="str">
        <f>カード情報!D411</f>
        <v>S5-062  勇者レック</v>
      </c>
    </row>
    <row r="222" spans="21:24">
      <c r="U222" s="749" t="str">
        <f>武器!B323&amp;" "&amp;" "&amp;武器!C323</f>
        <v xml:space="preserve">  </v>
      </c>
      <c r="V222" s="749" t="str">
        <f>武器!C311&amp;" "&amp;" "&amp;武器!D311</f>
        <v xml:space="preserve">  </v>
      </c>
      <c r="W222" s="749" t="str">
        <f>アクセサリー!D226</f>
        <v>ア-020  メルルの水晶玉</v>
      </c>
      <c r="X222" s="751" t="str">
        <f>カード情報!D413</f>
        <v>S5-063  少年アルス</v>
      </c>
    </row>
    <row r="223" spans="21:24">
      <c r="U223" s="749" t="str">
        <f>武器!B324&amp;" "&amp;" "&amp;武器!C324</f>
        <v xml:space="preserve">  </v>
      </c>
      <c r="V223" s="749" t="str">
        <f>武器!C312&amp;" "&amp;" "&amp;武器!D312</f>
        <v xml:space="preserve">  </v>
      </c>
      <c r="W223" s="749" t="str">
        <f>アクセサリー!D227</f>
        <v>ア-019  へんなベルト</v>
      </c>
      <c r="X223" s="751" t="str">
        <f>カード情報!D415</f>
        <v>S5-064  勇者エイト</v>
      </c>
    </row>
    <row r="224" spans="21:24">
      <c r="U224" s="749" t="str">
        <f>武器!B325&amp;" "&amp;" "&amp;武器!C325</f>
        <v xml:space="preserve">  </v>
      </c>
      <c r="V224" s="749" t="str">
        <f>武器!C313&amp;" "&amp;" "&amp;武器!D313</f>
        <v xml:space="preserve">  </v>
      </c>
      <c r="W224" s="749" t="str">
        <f>アクセサリー!D228</f>
        <v>ア-018  風のサークレット</v>
      </c>
      <c r="X224" s="751" t="str">
        <f>カード情報!D417</f>
        <v>S5-065  守り人ナイン</v>
      </c>
    </row>
    <row r="225" spans="21:24">
      <c r="U225" s="749" t="str">
        <f>武器!B326&amp;" "&amp;" "&amp;武器!C326</f>
        <v xml:space="preserve">  </v>
      </c>
      <c r="V225" s="749" t="str">
        <f>武器!C314&amp;" "&amp;" "&amp;武器!D314</f>
        <v xml:space="preserve">  </v>
      </c>
      <c r="W225" s="749" t="str">
        <f>アクセサリー!D229</f>
        <v>ア-017  海のサークレット</v>
      </c>
      <c r="X225" s="751" t="str">
        <f>カード情報!D419</f>
        <v>S5-066  冒険者エックス</v>
      </c>
    </row>
    <row r="226" spans="21:24">
      <c r="U226" s="749" t="str">
        <f>武器!B327&amp;" "&amp;" "&amp;武器!C327</f>
        <v xml:space="preserve">  </v>
      </c>
      <c r="V226" s="749" t="str">
        <f>武器!C315&amp;" "&amp;" "&amp;武器!D315</f>
        <v xml:space="preserve">  </v>
      </c>
      <c r="W226" s="749" t="str">
        <f>アクセサリー!D230</f>
        <v>ア-016  太陽のサークレット</v>
      </c>
      <c r="X226" s="751" t="str">
        <f>カード情報!D421</f>
        <v>S5-067  勇者イレブン</v>
      </c>
    </row>
    <row r="227" spans="21:24">
      <c r="U227" s="749" t="str">
        <f>武器!B328&amp;" "&amp;" "&amp;武器!C328</f>
        <v xml:space="preserve">  </v>
      </c>
      <c r="V227" s="749" t="str">
        <f>武器!C316&amp;" "&amp;" "&amp;武器!D316</f>
        <v xml:space="preserve">  </v>
      </c>
      <c r="W227" s="749" t="str">
        <f>アクセサリー!D231</f>
        <v>ア-015  マァムのサークレット</v>
      </c>
      <c r="X227" s="751" t="str">
        <f>カード情報!D423</f>
        <v>S5-068  竜王</v>
      </c>
    </row>
    <row r="228" spans="21:24">
      <c r="U228" s="749" t="str">
        <f>武器!B329&amp;" "&amp;" "&amp;武器!C329</f>
        <v xml:space="preserve">  </v>
      </c>
      <c r="V228" s="749" t="str">
        <f>武器!C317&amp;" "&amp;" "&amp;武器!D317</f>
        <v xml:space="preserve">  </v>
      </c>
      <c r="W228" s="749" t="str">
        <f>アクセサリー!D232</f>
        <v>ア-014  ダイのロモスのかんむり</v>
      </c>
      <c r="X228" s="751" t="str">
        <f>カード情報!D425</f>
        <v>S5-069  堕天使エルギオス</v>
      </c>
    </row>
    <row r="229" spans="21:24">
      <c r="U229" s="749" t="str">
        <f>武器!B330&amp;" "&amp;" "&amp;武器!C330</f>
        <v xml:space="preserve">  </v>
      </c>
      <c r="V229" s="749" t="str">
        <f>武器!C318&amp;" "&amp;" "&amp;武器!D318</f>
        <v xml:space="preserve">  </v>
      </c>
      <c r="W229" s="749" t="str">
        <f>アクセサリー!D233</f>
        <v>ア-013  ガルーダのつばさ</v>
      </c>
      <c r="X229" s="751" t="str">
        <f>カード情報!D427</f>
        <v>S5-070  創造神マデサゴーラ</v>
      </c>
    </row>
    <row r="230" spans="21:24">
      <c r="U230" s="749" t="str">
        <f>武器!B331&amp;" "&amp;" "&amp;武器!C331</f>
        <v xml:space="preserve">  </v>
      </c>
      <c r="V230" s="749" t="str">
        <f>武器!C319&amp;" "&amp;" "&amp;武器!D319</f>
        <v xml:space="preserve">  </v>
      </c>
      <c r="W230" s="749" t="str">
        <f>アクセサリー!D234</f>
        <v>ア-012  マァムのゴーグル</v>
      </c>
      <c r="X230" s="751" t="str">
        <f>カード情報!D429</f>
        <v>S5-071  ゴメちゃん</v>
      </c>
    </row>
    <row r="231" spans="21:24">
      <c r="U231" s="749" t="str">
        <f>武器!B332&amp;" "&amp;" "&amp;武器!C332</f>
        <v xml:space="preserve">  </v>
      </c>
      <c r="V231" s="749" t="str">
        <f>武器!C320&amp;" "&amp;" "&amp;武器!D320</f>
        <v xml:space="preserve">  </v>
      </c>
      <c r="W231" s="749" t="str">
        <f>アクセサリー!D235</f>
        <v>ア-011  ポップのバンダナ</v>
      </c>
      <c r="X231" s="751" t="str">
        <f>カード情報!D431</f>
        <v>S5-072  ゼシカ</v>
      </c>
    </row>
    <row r="232" spans="21:24">
      <c r="U232" s="749" t="str">
        <f>武器!B333&amp;" "&amp;" "&amp;武器!C333</f>
        <v xml:space="preserve">  </v>
      </c>
      <c r="V232" s="749" t="str">
        <f>武器!C321&amp;" "&amp;" "&amp;武器!D321</f>
        <v xml:space="preserve">  </v>
      </c>
      <c r="W232" s="749" t="str">
        <f>アクセサリー!D236</f>
        <v>ア-010  レオナのかんむり</v>
      </c>
      <c r="X232" s="751" t="str">
        <f>カード情報!D433</f>
        <v>S5-073  竜神王</v>
      </c>
    </row>
    <row r="233" spans="21:24">
      <c r="U233" s="749" t="str">
        <f>武器!B334&amp;" "&amp;" "&amp;武器!C334</f>
        <v xml:space="preserve">  </v>
      </c>
      <c r="V233" s="749" t="str">
        <f>武器!C322&amp;" "&amp;" "&amp;武器!D322</f>
        <v xml:space="preserve">  </v>
      </c>
      <c r="W233" s="749" t="str">
        <f>アクセサリー!D237</f>
        <v>ア-009  ダイの木のかんむり</v>
      </c>
      <c r="X233" s="751" t="str">
        <f>カード情報!D435</f>
        <v>S5-074  ポップ</v>
      </c>
    </row>
    <row r="234" spans="21:24">
      <c r="U234" s="749" t="str">
        <f>武器!B335&amp;" "&amp;" "&amp;武器!C335</f>
        <v xml:space="preserve">  </v>
      </c>
      <c r="V234" s="749" t="str">
        <f>武器!C323&amp;" "&amp;" "&amp;武器!D323</f>
        <v xml:space="preserve">  </v>
      </c>
      <c r="W234" s="749" t="str">
        <f>アクセサリー!D238</f>
        <v>ア-008  アバンの手袋</v>
      </c>
      <c r="X234" s="751" t="str">
        <f>カード情報!D437</f>
        <v>S5-075  メルル</v>
      </c>
    </row>
    <row r="235" spans="21:24">
      <c r="U235" s="749" t="str">
        <f>武器!B336&amp;" "&amp;" "&amp;武器!C336</f>
        <v xml:space="preserve">  </v>
      </c>
      <c r="V235" s="749" t="str">
        <f>武器!C324&amp;" "&amp;" "&amp;武器!D324</f>
        <v xml:space="preserve">  </v>
      </c>
      <c r="W235" s="749" t="str">
        <f>アクセサリー!D239</f>
        <v>ア-007  デルムリン島の花</v>
      </c>
      <c r="X235" s="751" t="str">
        <f>カード情報!D439</f>
        <v>S5-076  勇者姫アンルシア</v>
      </c>
    </row>
    <row r="236" spans="21:24">
      <c r="U236" s="749" t="str">
        <f>武器!B337&amp;" "&amp;" "&amp;武器!C337</f>
        <v xml:space="preserve">  </v>
      </c>
      <c r="V236" s="749" t="str">
        <f>武器!C325&amp;" "&amp;" "&amp;武器!D325</f>
        <v xml:space="preserve">  </v>
      </c>
      <c r="W236" s="749" t="str">
        <f>アクセサリー!D240</f>
        <v>ア-006  ダイの望遠鏡</v>
      </c>
      <c r="X236" s="751" t="str">
        <f>カード情報!D441</f>
        <v>S4-001  ダイ</v>
      </c>
    </row>
    <row r="237" spans="21:24">
      <c r="U237" s="749" t="str">
        <f>武器!B338&amp;" "&amp;" "&amp;武器!C338</f>
        <v xml:space="preserve">  </v>
      </c>
      <c r="V237" s="749" t="str">
        <f>武器!C326&amp;" "&amp;" "&amp;武器!D326</f>
        <v xml:space="preserve">  </v>
      </c>
      <c r="W237" s="749" t="str">
        <f>アクセサリー!D241</f>
        <v>ア-005  ゴーレムピアス</v>
      </c>
      <c r="X237" s="751" t="str">
        <f>カード情報!D443</f>
        <v>S4-002  レオナ</v>
      </c>
    </row>
    <row r="238" spans="21:24">
      <c r="U238" s="749" t="str">
        <f>武器!B339&amp;" "&amp;" "&amp;武器!C339</f>
        <v xml:space="preserve">  </v>
      </c>
      <c r="V238" s="749" t="str">
        <f>武器!C327&amp;" "&amp;" "&amp;武器!D327</f>
        <v xml:space="preserve">  </v>
      </c>
      <c r="W238" s="749" t="str">
        <f>アクセサリー!D242</f>
        <v>ア-004  ちからのゆびわ</v>
      </c>
      <c r="X238" s="751" t="str">
        <f>カード情報!D445</f>
        <v>S4-003  クロコダイン</v>
      </c>
    </row>
    <row r="239" spans="21:24">
      <c r="U239" s="749" t="str">
        <f>武器!B340&amp;" "&amp;" "&amp;武器!C340</f>
        <v xml:space="preserve">  </v>
      </c>
      <c r="V239" s="749" t="str">
        <f>武器!C328&amp;" "&amp;" "&amp;武器!D328</f>
        <v xml:space="preserve">  </v>
      </c>
      <c r="W239" s="749" t="str">
        <f>アクセサリー!D243</f>
        <v>ア-003  スライムピアス</v>
      </c>
      <c r="X239" s="751" t="str">
        <f>カード情報!D447</f>
        <v>S4-004  スライム</v>
      </c>
    </row>
    <row r="240" spans="21:24">
      <c r="U240" s="749" t="str">
        <f>武器!B341&amp;" "&amp;" "&amp;武器!C341</f>
        <v xml:space="preserve">  </v>
      </c>
      <c r="V240" s="749" t="str">
        <f>武器!C329&amp;" "&amp;" "&amp;武器!D329</f>
        <v xml:space="preserve">  </v>
      </c>
      <c r="W240" s="749" t="str">
        <f>アクセサリー!D244</f>
        <v>ア-002  インテリメガネ</v>
      </c>
      <c r="X240" s="751" t="str">
        <f>カード情報!D449</f>
        <v>S4-005  スライムベス</v>
      </c>
    </row>
    <row r="241" spans="21:24">
      <c r="U241" s="749" t="str">
        <f>武器!B342&amp;" "&amp;" "&amp;武器!C342</f>
        <v xml:space="preserve">  </v>
      </c>
      <c r="V241" s="749" t="str">
        <f>武器!C330&amp;" "&amp;" "&amp;武器!D330</f>
        <v xml:space="preserve">  </v>
      </c>
      <c r="W241" s="749" t="str">
        <f>アクセサリー!D245</f>
        <v>ア-001  ゴメちゃんバッジ</v>
      </c>
      <c r="X241" s="751" t="str">
        <f>カード情報!D451</f>
        <v>S4-006  ホイミスライム</v>
      </c>
    </row>
    <row r="242" spans="21:24">
      <c r="U242" s="749" t="str">
        <f>武器!B343&amp;" "&amp;" "&amp;武器!C343</f>
        <v xml:space="preserve">  </v>
      </c>
      <c r="X242" s="751" t="str">
        <f>カード情報!D453</f>
        <v>S4-007  ミイラ男</v>
      </c>
    </row>
    <row r="243" spans="21:24">
      <c r="U243" s="749" t="str">
        <f>武器!B344&amp;" "&amp;" "&amp;武器!C344</f>
        <v xml:space="preserve">  </v>
      </c>
      <c r="X243" s="751" t="str">
        <f>カード情報!D455</f>
        <v>S4-008  ボーンファイター</v>
      </c>
    </row>
    <row r="244" spans="21:24">
      <c r="U244" s="749" t="str">
        <f>武器!B345&amp;" "&amp;" "&amp;武器!C345</f>
        <v xml:space="preserve">  </v>
      </c>
      <c r="X244" s="751" t="str">
        <f>カード情報!D457</f>
        <v>S4-009  ばくだん岩</v>
      </c>
    </row>
    <row r="245" spans="21:24">
      <c r="U245" s="749" t="str">
        <f>武器!B346&amp;" "&amp;" "&amp;武器!C346</f>
        <v xml:space="preserve">  </v>
      </c>
      <c r="X245" s="751" t="str">
        <f>カード情報!D459</f>
        <v>S4-010  ガーゴイル</v>
      </c>
    </row>
    <row r="246" spans="21:24">
      <c r="U246" s="749" t="str">
        <f>武器!B347&amp;" "&amp;" "&amp;武器!C347</f>
        <v xml:space="preserve">  </v>
      </c>
      <c r="X246" s="751" t="str">
        <f>カード情報!D461</f>
        <v>S4-011  じごくのつかい</v>
      </c>
    </row>
    <row r="247" spans="21:24">
      <c r="U247" s="749" t="str">
        <f>武器!B348&amp;" "&amp;" "&amp;武器!C348</f>
        <v xml:space="preserve">  </v>
      </c>
      <c r="X247" s="751" t="str">
        <f>カード情報!D463</f>
        <v>S4-012  ゴーレム</v>
      </c>
    </row>
    <row r="248" spans="21:24">
      <c r="U248" s="749" t="str">
        <f>武器!B349&amp;" "&amp;" "&amp;武器!C349</f>
        <v xml:space="preserve">  </v>
      </c>
      <c r="X248" s="751" t="str">
        <f>カード情報!D465</f>
        <v>S4-013  わらいぶくろ</v>
      </c>
    </row>
    <row r="249" spans="21:24">
      <c r="U249" s="749" t="str">
        <f>武器!B350&amp;" "&amp;" "&amp;武器!C350</f>
        <v xml:space="preserve">  </v>
      </c>
      <c r="X249" s="751" t="str">
        <f>カード情報!D467</f>
        <v>S4-014  おどるほうせき</v>
      </c>
    </row>
    <row r="250" spans="21:24">
      <c r="U250" s="749" t="str">
        <f>武器!B351&amp;" "&amp;" "&amp;武器!C351</f>
        <v xml:space="preserve">  </v>
      </c>
      <c r="X250" s="751" t="str">
        <f>カード情報!D469</f>
        <v>S4-015  ドラゴン</v>
      </c>
    </row>
    <row r="251" spans="21:24">
      <c r="U251" s="749" t="str">
        <f>武器!B352&amp;" "&amp;" "&amp;武器!C352</f>
        <v xml:space="preserve">  </v>
      </c>
      <c r="X251" s="751" t="str">
        <f>カード情報!D471</f>
        <v>S4-016  ヒム</v>
      </c>
    </row>
    <row r="252" spans="21:24">
      <c r="U252" s="749" t="str">
        <f>武器!B353&amp;" "&amp;" "&amp;武器!C353</f>
        <v xml:space="preserve">  </v>
      </c>
      <c r="X252" s="751" t="str">
        <f>カード情報!D473</f>
        <v>S4-017  アルビナス</v>
      </c>
    </row>
    <row r="253" spans="21:24">
      <c r="U253" s="749" t="str">
        <f>武器!B354&amp;" "&amp;" "&amp;武器!C354</f>
        <v xml:space="preserve">  </v>
      </c>
      <c r="X253" s="751" t="str">
        <f>カード情報!D475</f>
        <v>S4-018  シグマ</v>
      </c>
    </row>
    <row r="254" spans="21:24">
      <c r="U254" s="749" t="str">
        <f>武器!B355&amp;" "&amp;" "&amp;武器!C355</f>
        <v xml:space="preserve">  </v>
      </c>
      <c r="X254" s="751" t="str">
        <f>カード情報!D477</f>
        <v>S4-019  フェンブレン</v>
      </c>
    </row>
    <row r="255" spans="21:24">
      <c r="U255" s="749" t="str">
        <f>武器!B356&amp;" "&amp;" "&amp;武器!C356</f>
        <v xml:space="preserve">  </v>
      </c>
      <c r="X255" s="751" t="str">
        <f>カード情報!D479</f>
        <v>S4-020  ブロック</v>
      </c>
    </row>
    <row r="256" spans="21:24">
      <c r="U256" s="749" t="str">
        <f>武器!B357&amp;" "&amp;" "&amp;武器!C357</f>
        <v xml:space="preserve">  </v>
      </c>
      <c r="X256" s="751" t="str">
        <f>カード情報!D481</f>
        <v>S4-021  キラーパンサー</v>
      </c>
    </row>
    <row r="257" spans="21:24">
      <c r="U257" s="749" t="str">
        <f>武器!B358&amp;" "&amp;" "&amp;武器!C358</f>
        <v xml:space="preserve">  </v>
      </c>
      <c r="X257" s="751" t="str">
        <f>カード情報!D483</f>
        <v>S4-022  トンブレロ</v>
      </c>
    </row>
    <row r="258" spans="21:24">
      <c r="U258" s="749" t="str">
        <f>武器!B359&amp;" "&amp;" "&amp;武器!C359</f>
        <v xml:space="preserve">  </v>
      </c>
      <c r="X258" s="751" t="str">
        <f>カード情報!D485</f>
        <v>S4-023  がいこつ</v>
      </c>
    </row>
    <row r="259" spans="21:24">
      <c r="U259" s="749" t="str">
        <f>武器!B360&amp;" "&amp;" "&amp;武器!C360</f>
        <v xml:space="preserve">  </v>
      </c>
      <c r="X259" s="751" t="str">
        <f>カード情報!D487</f>
        <v>S4-024  くさった死体</v>
      </c>
    </row>
    <row r="260" spans="21:24">
      <c r="U260" s="749" t="str">
        <f>武器!B361&amp;" "&amp;" "&amp;武器!C361</f>
        <v xml:space="preserve">  </v>
      </c>
      <c r="V260" s="749" t="str">
        <f>武器!C365&amp;" "&amp;" "&amp;武器!D365</f>
        <v xml:space="preserve">  </v>
      </c>
      <c r="W260" s="749" t="str">
        <f>武器!D364&amp;" "&amp;" "&amp;武器!E364</f>
        <v xml:space="preserve">  </v>
      </c>
      <c r="X260" s="751" t="str">
        <f>カード情報!D489</f>
        <v>S4-025  フレイム</v>
      </c>
    </row>
    <row r="261" spans="21:24">
      <c r="U261" s="749" t="str">
        <f>武器!B362&amp;" "&amp;" "&amp;武器!C362</f>
        <v xml:space="preserve">  </v>
      </c>
      <c r="V261" s="749" t="str">
        <f>武器!C366&amp;" "&amp;" "&amp;武器!D366</f>
        <v xml:space="preserve">  </v>
      </c>
      <c r="W261" s="749" t="str">
        <f>武器!D365&amp;" "&amp;" "&amp;武器!E365</f>
        <v xml:space="preserve">  </v>
      </c>
      <c r="X261" s="751" t="str">
        <f>カード情報!D491</f>
        <v>S4-026  ブリザード</v>
      </c>
    </row>
    <row r="262" spans="21:24">
      <c r="U262" s="749" t="str">
        <f>武器!B363&amp;" "&amp;" "&amp;武器!C363</f>
        <v xml:space="preserve">  </v>
      </c>
      <c r="V262" s="749" t="str">
        <f>武器!C367&amp;" "&amp;" "&amp;武器!D367</f>
        <v xml:space="preserve">  </v>
      </c>
      <c r="W262" s="749" t="str">
        <f>武器!D366&amp;" "&amp;" "&amp;武器!E366</f>
        <v xml:space="preserve">  </v>
      </c>
      <c r="X262" s="751" t="str">
        <f>カード情報!D493</f>
        <v>S4-027  ボストロール</v>
      </c>
    </row>
    <row r="263" spans="21:24">
      <c r="U263" s="749" t="str">
        <f>武器!B364&amp;" "&amp;" "&amp;武器!C364</f>
        <v xml:space="preserve">  </v>
      </c>
      <c r="V263" s="749" t="str">
        <f>武器!C368&amp;" "&amp;" "&amp;武器!D368</f>
        <v xml:space="preserve">  </v>
      </c>
      <c r="W263" s="749" t="str">
        <f>武器!D367&amp;" "&amp;" "&amp;武器!E367</f>
        <v xml:space="preserve">  </v>
      </c>
      <c r="X263" s="751" t="str">
        <f>カード情報!D495</f>
        <v>S4-028  さまようよろい</v>
      </c>
    </row>
    <row r="264" spans="21:24">
      <c r="U264" s="749" t="str">
        <f>武器!B365&amp;" "&amp;" "&amp;武器!C365</f>
        <v xml:space="preserve">  </v>
      </c>
      <c r="V264" s="749" t="str">
        <f>武器!C369&amp;" "&amp;" "&amp;武器!D369</f>
        <v xml:space="preserve">  </v>
      </c>
      <c r="W264" s="749" t="str">
        <f>武器!D368&amp;" "&amp;" "&amp;武器!E368</f>
        <v xml:space="preserve">  </v>
      </c>
      <c r="X264" s="751" t="str">
        <f>カード情報!D497</f>
        <v>S4-029  ゴースト</v>
      </c>
    </row>
    <row r="265" spans="21:24">
      <c r="U265" s="749" t="str">
        <f>武器!B366&amp;" "&amp;" "&amp;武器!C366</f>
        <v xml:space="preserve">  </v>
      </c>
      <c r="V265" s="749" t="str">
        <f>武器!C370&amp;" "&amp;" "&amp;武器!D370</f>
        <v xml:space="preserve">  </v>
      </c>
      <c r="W265" s="749" t="str">
        <f>武器!D369&amp;" "&amp;" "&amp;武器!E369</f>
        <v xml:space="preserve">  </v>
      </c>
      <c r="X265" s="751" t="str">
        <f>カード情報!D499</f>
        <v>S4-030  キースドラゴン</v>
      </c>
    </row>
    <row r="266" spans="21:24">
      <c r="U266" s="749" t="str">
        <f>武器!B367&amp;" "&amp;" "&amp;武器!C367</f>
        <v xml:space="preserve">  </v>
      </c>
      <c r="V266" s="749" t="str">
        <f>武器!C371&amp;" "&amp;" "&amp;武器!D371</f>
        <v xml:space="preserve">  </v>
      </c>
      <c r="W266" s="749" t="str">
        <f>武器!D370&amp;" "&amp;" "&amp;武器!E370</f>
        <v xml:space="preserve">  </v>
      </c>
      <c r="X266" s="751" t="str">
        <f>カード情報!D501</f>
        <v>S4-031  ポップ</v>
      </c>
    </row>
    <row r="267" spans="21:24">
      <c r="U267" s="749" t="str">
        <f>武器!B368&amp;" "&amp;" "&amp;武器!C368</f>
        <v xml:space="preserve">  </v>
      </c>
      <c r="V267" s="749" t="str">
        <f>武器!C372&amp;" "&amp;" "&amp;武器!D372</f>
        <v xml:space="preserve">  </v>
      </c>
      <c r="W267" s="749" t="str">
        <f>武器!D371&amp;" "&amp;" "&amp;武器!E371</f>
        <v xml:space="preserve">  </v>
      </c>
      <c r="X267" s="751" t="str">
        <f>カード情報!D503</f>
        <v>S4-032  ヒュンケル</v>
      </c>
    </row>
    <row r="268" spans="21:24">
      <c r="U268" s="749" t="str">
        <f>武器!B369&amp;" "&amp;" "&amp;武器!C369</f>
        <v xml:space="preserve">  </v>
      </c>
      <c r="V268" s="749" t="str">
        <f>武器!C373&amp;" "&amp;" "&amp;武器!D373</f>
        <v xml:space="preserve">  </v>
      </c>
      <c r="W268" s="749" t="str">
        <f>武器!D372&amp;" "&amp;" "&amp;武器!E372</f>
        <v xml:space="preserve">  </v>
      </c>
      <c r="X268" s="751" t="str">
        <f>カード情報!D505</f>
        <v>S4-033  メタルライダー</v>
      </c>
    </row>
    <row r="269" spans="21:24">
      <c r="U269" s="749" t="str">
        <f>武器!B370&amp;" "&amp;" "&amp;武器!C370</f>
        <v xml:space="preserve">  </v>
      </c>
      <c r="V269" s="749" t="str">
        <f>武器!C374&amp;" "&amp;" "&amp;武器!D374</f>
        <v xml:space="preserve">  </v>
      </c>
      <c r="W269" s="749" t="str">
        <f>武器!D373&amp;" "&amp;" "&amp;武器!E373</f>
        <v xml:space="preserve">  </v>
      </c>
      <c r="X269" s="751" t="str">
        <f>カード情報!D507</f>
        <v>S4-034  まおうのつかい</v>
      </c>
    </row>
    <row r="270" spans="21:24">
      <c r="U270" s="749" t="str">
        <f>武器!B371&amp;" "&amp;" "&amp;武器!C371</f>
        <v xml:space="preserve">  </v>
      </c>
      <c r="V270" s="749" t="str">
        <f>武器!C375&amp;" "&amp;" "&amp;武器!D375</f>
        <v xml:space="preserve">  </v>
      </c>
      <c r="W270" s="749" t="str">
        <f>武器!D374&amp;" "&amp;" "&amp;武器!E374</f>
        <v xml:space="preserve">  </v>
      </c>
      <c r="X270" s="751" t="str">
        <f>カード情報!D509</f>
        <v>S4-035  スマイルロック</v>
      </c>
    </row>
    <row r="271" spans="21:24">
      <c r="U271" s="749" t="str">
        <f>武器!B372&amp;" "&amp;" "&amp;武器!C372</f>
        <v xml:space="preserve">  </v>
      </c>
      <c r="V271" s="749" t="str">
        <f>武器!C376&amp;" "&amp;" "&amp;武器!D376</f>
        <v xml:space="preserve">  </v>
      </c>
      <c r="W271" s="749" t="str">
        <f>武器!D375&amp;" "&amp;" "&amp;武器!E375</f>
        <v xml:space="preserve">  </v>
      </c>
      <c r="X271" s="751" t="str">
        <f>カード情報!D511</f>
        <v>S4-036  アンクルホーン</v>
      </c>
    </row>
    <row r="272" spans="21:24">
      <c r="U272" s="749" t="str">
        <f>武器!B373&amp;" "&amp;" "&amp;武器!C373</f>
        <v xml:space="preserve">  </v>
      </c>
      <c r="V272" s="749" t="str">
        <f>武器!C377&amp;" "&amp;" "&amp;武器!D377</f>
        <v xml:space="preserve">  </v>
      </c>
      <c r="W272" s="749" t="str">
        <f>武器!D376&amp;" "&amp;" "&amp;武器!E376</f>
        <v xml:space="preserve">  </v>
      </c>
      <c r="X272" s="751" t="str">
        <f>カード情報!D513</f>
        <v>S4-037  キラーマシン テムジン改造ver.</v>
      </c>
    </row>
    <row r="273" spans="21:24">
      <c r="U273" s="749" t="str">
        <f>武器!B374&amp;" "&amp;" "&amp;武器!C374</f>
        <v xml:space="preserve">  </v>
      </c>
      <c r="V273" s="749" t="str">
        <f>武器!C378&amp;" "&amp;" "&amp;武器!D378</f>
        <v xml:space="preserve">  </v>
      </c>
      <c r="W273" s="749" t="str">
        <f>武器!D377&amp;" "&amp;" "&amp;武器!E377</f>
        <v xml:space="preserve">  </v>
      </c>
      <c r="X273" s="751" t="str">
        <f>カード情報!D515</f>
        <v>S4-038  ブラックドラゴン</v>
      </c>
    </row>
    <row r="274" spans="21:24">
      <c r="U274" s="749" t="str">
        <f>武器!B375&amp;" "&amp;" "&amp;武器!C375</f>
        <v xml:space="preserve">  </v>
      </c>
      <c r="V274" s="749" t="str">
        <f>武器!C379&amp;" "&amp;" "&amp;武器!D379</f>
        <v xml:space="preserve">  </v>
      </c>
      <c r="W274" s="749" t="str">
        <f>武器!D378&amp;" "&amp;" "&amp;武器!E378</f>
        <v xml:space="preserve">  </v>
      </c>
      <c r="X274" s="751" t="str">
        <f>カード情報!D517</f>
        <v>S4-039  ダイ</v>
      </c>
    </row>
    <row r="275" spans="21:24">
      <c r="U275" s="749" t="str">
        <f>武器!B376&amp;" "&amp;" "&amp;武器!C376</f>
        <v xml:space="preserve">  </v>
      </c>
      <c r="V275" s="749" t="str">
        <f>武器!C380&amp;" "&amp;" "&amp;武器!D380</f>
        <v xml:space="preserve">  </v>
      </c>
      <c r="W275" s="749" t="str">
        <f>武器!D379&amp;" "&amp;" "&amp;武器!E379</f>
        <v xml:space="preserve">  </v>
      </c>
      <c r="X275" s="751" t="str">
        <f>カード情報!D519</f>
        <v>S4-040  ポップ</v>
      </c>
    </row>
    <row r="276" spans="21:24">
      <c r="U276" s="749" t="str">
        <f>武器!B377&amp;" "&amp;" "&amp;武器!C377</f>
        <v xml:space="preserve">  </v>
      </c>
      <c r="V276" s="749" t="str">
        <f>武器!C381&amp;" "&amp;" "&amp;武器!D381</f>
        <v xml:space="preserve">  </v>
      </c>
      <c r="W276" s="749" t="str">
        <f>武器!D380&amp;" "&amp;" "&amp;武器!E380</f>
        <v xml:space="preserve">  </v>
      </c>
      <c r="X276" s="751" t="str">
        <f>カード情報!D521</f>
        <v>S4-041  マァム</v>
      </c>
    </row>
    <row r="277" spans="21:24">
      <c r="U277" s="749" t="str">
        <f>武器!B378&amp;" "&amp;" "&amp;武器!C378</f>
        <v xml:space="preserve">  </v>
      </c>
      <c r="V277" s="749" t="str">
        <f>武器!C382&amp;" "&amp;" "&amp;武器!D382</f>
        <v xml:space="preserve">  </v>
      </c>
      <c r="W277" s="749" t="str">
        <f>武器!D381&amp;" "&amp;" "&amp;武器!E381</f>
        <v xml:space="preserve">  </v>
      </c>
      <c r="X277" s="751" t="str">
        <f>カード情報!D523</f>
        <v>S4-042  ヒム</v>
      </c>
    </row>
    <row r="278" spans="21:24">
      <c r="U278" s="749" t="str">
        <f>武器!B379&amp;" "&amp;" "&amp;武器!C379</f>
        <v xml:space="preserve">  </v>
      </c>
      <c r="V278" s="749" t="str">
        <f>武器!C383&amp;" "&amp;" "&amp;武器!D383</f>
        <v xml:space="preserve">  </v>
      </c>
      <c r="W278" s="749" t="str">
        <f>武器!D382&amp;" "&amp;" "&amp;武器!E382</f>
        <v xml:space="preserve">  </v>
      </c>
      <c r="X278" s="751" t="str">
        <f>カード情報!D525</f>
        <v>S4-043  ラーハルト</v>
      </c>
    </row>
    <row r="279" spans="21:24">
      <c r="U279" s="749" t="str">
        <f>武器!B380&amp;" "&amp;" "&amp;武器!C380</f>
        <v xml:space="preserve">  </v>
      </c>
      <c r="V279" s="749" t="str">
        <f>武器!C384&amp;" "&amp;" "&amp;武器!D384</f>
        <v xml:space="preserve">  </v>
      </c>
      <c r="W279" s="749" t="str">
        <f>武器!D383&amp;" "&amp;" "&amp;武器!E383</f>
        <v xml:space="preserve">  </v>
      </c>
      <c r="X279" s="751" t="str">
        <f>カード情報!D527</f>
        <v>S4-044  ヒュンケル</v>
      </c>
    </row>
    <row r="280" spans="21:24">
      <c r="U280" s="749" t="str">
        <f>武器!B381&amp;" "&amp;" "&amp;武器!C381</f>
        <v xml:space="preserve">  </v>
      </c>
      <c r="V280" s="749" t="str">
        <f>武器!C385&amp;" "&amp;" "&amp;武器!D385</f>
        <v xml:space="preserve">  </v>
      </c>
      <c r="W280" s="749" t="str">
        <f>武器!D384&amp;" "&amp;" "&amp;武器!E384</f>
        <v xml:space="preserve">  </v>
      </c>
      <c r="X280" s="751" t="str">
        <f>カード情報!D529</f>
        <v>S4-045  レオナ</v>
      </c>
    </row>
    <row r="281" spans="21:24">
      <c r="U281" s="749" t="str">
        <f>武器!B382&amp;" "&amp;" "&amp;武器!C382</f>
        <v xml:space="preserve">  </v>
      </c>
      <c r="V281" s="749" t="str">
        <f>武器!C386&amp;" "&amp;" "&amp;武器!D386</f>
        <v xml:space="preserve">  </v>
      </c>
      <c r="W281" s="749" t="str">
        <f>武器!D385&amp;" "&amp;" "&amp;武器!E385</f>
        <v xml:space="preserve">  </v>
      </c>
      <c r="X281" s="751" t="str">
        <f>カード情報!D531</f>
        <v>S4-046  ゴメちゃん</v>
      </c>
    </row>
    <row r="282" spans="21:24">
      <c r="U282" s="749" t="str">
        <f>武器!B383&amp;" "&amp;" "&amp;武器!C383</f>
        <v xml:space="preserve">  </v>
      </c>
      <c r="V282" s="749" t="str">
        <f>武器!C387&amp;" "&amp;" "&amp;武器!D387</f>
        <v xml:space="preserve">  </v>
      </c>
      <c r="W282" s="749" t="str">
        <f>武器!D386&amp;" "&amp;" "&amp;武器!E386</f>
        <v xml:space="preserve">  </v>
      </c>
      <c r="X282" s="751" t="str">
        <f>カード情報!D533</f>
        <v>S4-047  ミストバーン</v>
      </c>
    </row>
    <row r="283" spans="21:24">
      <c r="U283" s="749" t="str">
        <f>武器!B384&amp;" "&amp;" "&amp;武器!C384</f>
        <v xml:space="preserve">  </v>
      </c>
      <c r="V283" s="749" t="str">
        <f>武器!C388&amp;" "&amp;" "&amp;武器!D388</f>
        <v xml:space="preserve">  </v>
      </c>
      <c r="W283" s="749" t="str">
        <f>武器!D387&amp;" "&amp;" "&amp;武器!E387</f>
        <v xml:space="preserve">  </v>
      </c>
      <c r="X283" s="751" t="str">
        <f>カード情報!D535</f>
        <v>S4-048  キルバーン</v>
      </c>
    </row>
    <row r="284" spans="21:24">
      <c r="U284" s="749" t="str">
        <f>武器!B385&amp;" "&amp;" "&amp;武器!C385</f>
        <v xml:space="preserve">  </v>
      </c>
      <c r="V284" s="749" t="str">
        <f>武器!C389&amp;" "&amp;" "&amp;武器!D389</f>
        <v xml:space="preserve">  </v>
      </c>
      <c r="W284" s="749" t="str">
        <f>武器!D388&amp;" "&amp;" "&amp;武器!E388</f>
        <v xml:space="preserve">  </v>
      </c>
      <c r="X284" s="751" t="str">
        <f>カード情報!D537</f>
        <v>S4-049  アバン</v>
      </c>
    </row>
    <row r="285" spans="21:24">
      <c r="U285" s="749" t="str">
        <f>武器!B386&amp;" "&amp;" "&amp;武器!C386</f>
        <v xml:space="preserve">  </v>
      </c>
      <c r="V285" s="749" t="str">
        <f>武器!C390&amp;" "&amp;" "&amp;武器!D390</f>
        <v xml:space="preserve">  </v>
      </c>
      <c r="W285" s="749" t="str">
        <f>武器!D389&amp;" "&amp;" "&amp;武器!E389</f>
        <v xml:space="preserve">  </v>
      </c>
      <c r="X285" s="751" t="str">
        <f>カード情報!D539</f>
        <v>S4-050  超魔生物ハドラー</v>
      </c>
    </row>
    <row r="286" spans="21:24">
      <c r="U286" s="749" t="str">
        <f>武器!B387&amp;" "&amp;" "&amp;武器!C387</f>
        <v xml:space="preserve">  </v>
      </c>
      <c r="V286" s="749" t="str">
        <f>武器!C391&amp;" "&amp;" "&amp;武器!D391</f>
        <v xml:space="preserve">  </v>
      </c>
      <c r="W286" s="749" t="str">
        <f>武器!D390&amp;" "&amp;" "&amp;武器!E390</f>
        <v xml:space="preserve">  </v>
      </c>
      <c r="X286" s="751" t="str">
        <f>カード情報!D541</f>
        <v>S4-051  勇者レック</v>
      </c>
    </row>
    <row r="287" spans="21:24">
      <c r="U287" s="749" t="str">
        <f>武器!B388&amp;" "&amp;" "&amp;武器!C388</f>
        <v xml:space="preserve">  </v>
      </c>
      <c r="V287" s="749" t="str">
        <f>武器!C392&amp;" "&amp;" "&amp;武器!D392</f>
        <v xml:space="preserve">  </v>
      </c>
      <c r="W287" s="749" t="str">
        <f>武器!D391&amp;" "&amp;" "&amp;武器!E391</f>
        <v xml:space="preserve">  </v>
      </c>
      <c r="X287" s="751" t="str">
        <f>カード情報!D543</f>
        <v>S4-052  バーバラ</v>
      </c>
    </row>
    <row r="288" spans="21:24">
      <c r="U288" s="749" t="str">
        <f>武器!B389&amp;" "&amp;" "&amp;武器!C389</f>
        <v xml:space="preserve">  </v>
      </c>
      <c r="V288" s="749" t="str">
        <f>武器!C393&amp;" "&amp;" "&amp;武器!D393</f>
        <v xml:space="preserve">  </v>
      </c>
      <c r="W288" s="749" t="str">
        <f>武器!D392&amp;" "&amp;" "&amp;武器!E392</f>
        <v xml:space="preserve">  </v>
      </c>
      <c r="X288" s="751" t="str">
        <f>カード情報!D545</f>
        <v>S4-053  テリー</v>
      </c>
    </row>
    <row r="289" spans="21:24">
      <c r="U289" s="749" t="str">
        <f>武器!B390&amp;" "&amp;" "&amp;武器!C390</f>
        <v xml:space="preserve">  </v>
      </c>
      <c r="V289" s="749" t="str">
        <f>武器!C394&amp;" "&amp;" "&amp;武器!D394</f>
        <v xml:space="preserve">  </v>
      </c>
      <c r="W289" s="749" t="str">
        <f>武器!D393&amp;" "&amp;" "&amp;武器!E393</f>
        <v xml:space="preserve">  </v>
      </c>
      <c r="X289" s="751" t="str">
        <f>カード情報!D547</f>
        <v>S4-054  魔王ムドー</v>
      </c>
    </row>
    <row r="290" spans="21:24">
      <c r="U290" s="749" t="str">
        <f>武器!B391&amp;" "&amp;" "&amp;武器!C391</f>
        <v xml:space="preserve">  </v>
      </c>
      <c r="V290" s="749" t="str">
        <f>武器!C395&amp;" "&amp;" "&amp;武器!D395</f>
        <v xml:space="preserve">  </v>
      </c>
      <c r="W290" s="749" t="str">
        <f>武器!D394&amp;" "&amp;" "&amp;武器!E394</f>
        <v xml:space="preserve">  </v>
      </c>
      <c r="X290" s="751" t="str">
        <f>カード情報!D549</f>
        <v>S4-055  デュラン</v>
      </c>
    </row>
    <row r="291" spans="21:24">
      <c r="U291" s="749" t="str">
        <f>武器!B392&amp;" "&amp;" "&amp;武器!C392</f>
        <v xml:space="preserve">  </v>
      </c>
      <c r="V291" s="749" t="str">
        <f>武器!C396&amp;" "&amp;" "&amp;武器!D396</f>
        <v xml:space="preserve">  </v>
      </c>
      <c r="W291" s="749" t="str">
        <f>武器!D395&amp;" "&amp;" "&amp;武器!E395</f>
        <v xml:space="preserve">  </v>
      </c>
      <c r="X291" s="751" t="str">
        <f>カード情報!D551</f>
        <v>S4-056  グラコス</v>
      </c>
    </row>
    <row r="292" spans="21:24">
      <c r="U292" s="749" t="str">
        <f>武器!B393&amp;" "&amp;" "&amp;武器!C393</f>
        <v xml:space="preserve">  </v>
      </c>
      <c r="V292" s="749" t="str">
        <f>武器!C397&amp;" "&amp;" "&amp;武器!D397</f>
        <v xml:space="preserve">  </v>
      </c>
      <c r="W292" s="749" t="str">
        <f>武器!D396&amp;" "&amp;" "&amp;武器!E396</f>
        <v xml:space="preserve">  </v>
      </c>
      <c r="X292" s="751" t="str">
        <f>カード情報!D553</f>
        <v>S4-057  ジャミラス</v>
      </c>
    </row>
    <row r="293" spans="21:24">
      <c r="U293" s="749" t="str">
        <f>武器!B394&amp;" "&amp;" "&amp;武器!C394</f>
        <v xml:space="preserve">  </v>
      </c>
      <c r="V293" s="749" t="str">
        <f>武器!C398&amp;" "&amp;" "&amp;武器!D398</f>
        <v xml:space="preserve">  </v>
      </c>
      <c r="W293" s="749" t="str">
        <f>武器!D397&amp;" "&amp;" "&amp;武器!E397</f>
        <v xml:space="preserve">  </v>
      </c>
      <c r="X293" s="751" t="str">
        <f>カード情報!D555</f>
        <v>S4-058  超越破断魔獣ダムド</v>
      </c>
    </row>
    <row r="294" spans="21:24">
      <c r="U294" s="749" t="str">
        <f>武器!B395&amp;" "&amp;" "&amp;武器!C395</f>
        <v xml:space="preserve">  </v>
      </c>
      <c r="V294" s="749" t="str">
        <f>武器!C399&amp;" "&amp;" "&amp;武器!D399</f>
        <v xml:space="preserve">  </v>
      </c>
      <c r="W294" s="749" t="str">
        <f>武器!D398&amp;" "&amp;" "&amp;武器!E398</f>
        <v xml:space="preserve">  </v>
      </c>
      <c r="X294" s="751" t="str">
        <f>カード情報!D557</f>
        <v>S4-059  大魔王デスタムーア</v>
      </c>
    </row>
    <row r="295" spans="21:24">
      <c r="U295" s="749" t="str">
        <f>武器!B396&amp;" "&amp;" "&amp;武器!C396</f>
        <v xml:space="preserve">  </v>
      </c>
      <c r="V295" s="749" t="str">
        <f>武器!C400&amp;" "&amp;" "&amp;武器!D400</f>
        <v xml:space="preserve">  </v>
      </c>
      <c r="W295" s="749" t="str">
        <f>武器!D399&amp;" "&amp;" "&amp;武器!E399</f>
        <v xml:space="preserve">  </v>
      </c>
      <c r="X295" s="751" t="str">
        <f>カード情報!D559</f>
        <v>S4-060  ヒュンケル (魔剣戦士)</v>
      </c>
    </row>
    <row r="296" spans="21:24">
      <c r="U296" s="749" t="str">
        <f>武器!B397&amp;" "&amp;" "&amp;武器!C397</f>
        <v xml:space="preserve">  </v>
      </c>
      <c r="V296" s="749" t="str">
        <f>武器!C401&amp;" "&amp;" "&amp;武器!D401</f>
        <v xml:space="preserve">  </v>
      </c>
      <c r="W296" s="749" t="str">
        <f>武器!D400&amp;" "&amp;" "&amp;武器!E400</f>
        <v xml:space="preserve">  </v>
      </c>
      <c r="X296" s="751" t="str">
        <f>カード情報!D561</f>
        <v>S4-061  少年アルス</v>
      </c>
    </row>
    <row r="297" spans="21:24">
      <c r="U297" s="749" t="str">
        <f>武器!B398&amp;" "&amp;" "&amp;武器!C398</f>
        <v xml:space="preserve">  </v>
      </c>
      <c r="V297" s="749" t="str">
        <f>武器!C402&amp;" "&amp;" "&amp;武器!D402</f>
        <v xml:space="preserve">  </v>
      </c>
      <c r="W297" s="749" t="str">
        <f>武器!D401&amp;" "&amp;" "&amp;武器!E401</f>
        <v xml:space="preserve">  </v>
      </c>
      <c r="X297" s="751" t="str">
        <f>カード情報!D563</f>
        <v>S4-062  王子キーファ</v>
      </c>
    </row>
    <row r="298" spans="21:24">
      <c r="U298" s="749" t="str">
        <f>武器!B399&amp;" "&amp;" "&amp;武器!C399</f>
        <v xml:space="preserve">  </v>
      </c>
      <c r="V298" s="749" t="str">
        <f>武器!C403&amp;" "&amp;" "&amp;武器!D403</f>
        <v xml:space="preserve">  </v>
      </c>
      <c r="W298" s="749" t="str">
        <f>武器!D402&amp;" "&amp;" "&amp;武器!E402</f>
        <v xml:space="preserve">  </v>
      </c>
      <c r="X298" s="751" t="str">
        <f>カード情報!D565</f>
        <v>S4-063  マリベル</v>
      </c>
    </row>
    <row r="299" spans="21:24">
      <c r="U299" s="749" t="str">
        <f>武器!B400&amp;" "&amp;" "&amp;武器!C400</f>
        <v xml:space="preserve">  </v>
      </c>
      <c r="V299" s="749" t="str">
        <f>武器!C404&amp;" "&amp;" "&amp;武器!D404</f>
        <v xml:space="preserve">  </v>
      </c>
      <c r="W299" s="749" t="str">
        <f>武器!D403&amp;" "&amp;" "&amp;武器!E403</f>
        <v xml:space="preserve">  </v>
      </c>
      <c r="X299" s="751" t="str">
        <f>カード情報!D567</f>
        <v>S4-064  アイラ</v>
      </c>
    </row>
    <row r="300" spans="21:24">
      <c r="U300" s="749" t="str">
        <f>武器!B401&amp;" "&amp;" "&amp;武器!C401</f>
        <v xml:space="preserve">  </v>
      </c>
      <c r="V300" s="749" t="str">
        <f>武器!C405&amp;" "&amp;" "&amp;武器!D405</f>
        <v xml:space="preserve">  </v>
      </c>
      <c r="W300" s="749" t="str">
        <f>武器!D404&amp;" "&amp;" "&amp;武器!E404</f>
        <v xml:space="preserve">  </v>
      </c>
      <c r="X300" s="751" t="str">
        <f>カード情報!D569</f>
        <v>S4-065  オルゴ・デミーラ</v>
      </c>
    </row>
    <row r="301" spans="21:24">
      <c r="U301" s="749" t="str">
        <f>武器!B402&amp;" "&amp;" "&amp;武器!C402</f>
        <v xml:space="preserve">  </v>
      </c>
      <c r="V301" s="749" t="str">
        <f>武器!C406&amp;" "&amp;" "&amp;武器!D406</f>
        <v xml:space="preserve">  </v>
      </c>
      <c r="W301" s="749" t="str">
        <f>武器!D405&amp;" "&amp;" "&amp;武器!E405</f>
        <v xml:space="preserve">  </v>
      </c>
      <c r="X301" s="751" t="str">
        <f>カード情報!D571</f>
        <v>S4-066  ゴールデンスライム</v>
      </c>
    </row>
    <row r="302" spans="21:24">
      <c r="U302" s="749" t="str">
        <f>武器!B403&amp;" "&amp;" "&amp;武器!C403</f>
        <v xml:space="preserve">  </v>
      </c>
      <c r="V302" s="749" t="str">
        <f>武器!C407&amp;" "&amp;" "&amp;武器!D407</f>
        <v xml:space="preserve">  </v>
      </c>
      <c r="W302" s="749" t="str">
        <f>武器!D406&amp;" "&amp;" "&amp;武器!E406</f>
        <v xml:space="preserve">  </v>
      </c>
      <c r="X302" s="751" t="str">
        <f>カード情報!D573</f>
        <v>S4-067  にじくじゃく</v>
      </c>
    </row>
    <row r="303" spans="21:24">
      <c r="U303" s="749" t="str">
        <f>武器!B404&amp;" "&amp;" "&amp;武器!C404</f>
        <v xml:space="preserve">  </v>
      </c>
      <c r="V303" s="749" t="str">
        <f>武器!C408&amp;" "&amp;" "&amp;武器!D408</f>
        <v xml:space="preserve">  </v>
      </c>
      <c r="W303" s="749" t="str">
        <f>武器!D407&amp;" "&amp;" "&amp;武器!E407</f>
        <v xml:space="preserve">  </v>
      </c>
      <c r="X303" s="751" t="str">
        <f>カード情報!D575</f>
        <v>S4-068  ヘルバオム</v>
      </c>
    </row>
    <row r="304" spans="21:24">
      <c r="U304" s="749" t="str">
        <f>武器!B405&amp;" "&amp;" "&amp;武器!C405</f>
        <v xml:space="preserve">  </v>
      </c>
      <c r="V304" s="749" t="str">
        <f>武器!C409&amp;" "&amp;" "&amp;武器!D409</f>
        <v xml:space="preserve">  </v>
      </c>
      <c r="W304" s="749" t="str">
        <f>武器!D408&amp;" "&amp;" "&amp;武器!E408</f>
        <v xml:space="preserve">  </v>
      </c>
      <c r="X304" s="751" t="str">
        <f>カード情報!D577</f>
        <v>S4-069  超越大魔王ロムドラド</v>
      </c>
    </row>
    <row r="305" spans="21:24">
      <c r="U305" s="749" t="str">
        <f>武器!B406&amp;" "&amp;" "&amp;武器!C406</f>
        <v xml:space="preserve">  </v>
      </c>
      <c r="V305" s="749" t="str">
        <f>武器!C410&amp;" "&amp;" "&amp;武器!D410</f>
        <v xml:space="preserve">  </v>
      </c>
      <c r="W305" s="749" t="str">
        <f>武器!D409&amp;" "&amp;" "&amp;武器!E409</f>
        <v xml:space="preserve">  </v>
      </c>
      <c r="X305" s="751" t="str">
        <f>カード情報!D579</f>
        <v>S4-070  天魔王オルゴ・デミーラ</v>
      </c>
    </row>
    <row r="306" spans="21:24">
      <c r="U306" s="749" t="str">
        <f>武器!B407&amp;" "&amp;" "&amp;武器!C407</f>
        <v xml:space="preserve">  </v>
      </c>
      <c r="V306" s="749" t="str">
        <f>武器!C411&amp;" "&amp;" "&amp;武器!D411</f>
        <v xml:space="preserve">  </v>
      </c>
      <c r="W306" s="749" t="str">
        <f>武器!D410&amp;" "&amp;" "&amp;武器!E410</f>
        <v xml:space="preserve">  </v>
      </c>
      <c r="X306" s="751" t="str">
        <f>カード情報!D581</f>
        <v>S4-071  真・大魔王バーン</v>
      </c>
    </row>
    <row r="307" spans="21:24">
      <c r="U307" s="749" t="str">
        <f>武器!B408&amp;" "&amp;" "&amp;武器!C408</f>
        <v xml:space="preserve">  </v>
      </c>
      <c r="V307" s="749" t="str">
        <f>武器!C412&amp;" "&amp;" "&amp;武器!D412</f>
        <v xml:space="preserve">  </v>
      </c>
      <c r="W307" s="749" t="str">
        <f>武器!D411&amp;" "&amp;" "&amp;武器!E411</f>
        <v xml:space="preserve">  </v>
      </c>
      <c r="X307" s="751" t="str">
        <f>カード情報!D583</f>
        <v>S4-072  アバン</v>
      </c>
    </row>
    <row r="308" spans="21:24">
      <c r="U308" s="749" t="str">
        <f>武器!B409&amp;" "&amp;" "&amp;武器!C409</f>
        <v xml:space="preserve">  </v>
      </c>
      <c r="V308" s="749" t="str">
        <f>武器!C413&amp;" "&amp;" "&amp;武器!D413</f>
        <v xml:space="preserve">  </v>
      </c>
      <c r="W308" s="749" t="str">
        <f>武器!D412&amp;" "&amp;" "&amp;武器!E412</f>
        <v xml:space="preserve">  </v>
      </c>
      <c r="X308" s="751" t="str">
        <f>カード情報!D585</f>
        <v>S4-073  魔神ダークドレアム</v>
      </c>
    </row>
    <row r="309" spans="21:24">
      <c r="U309" s="749" t="str">
        <f>武器!B410&amp;" "&amp;" "&amp;武器!C410</f>
        <v xml:space="preserve">  </v>
      </c>
      <c r="V309" s="749" t="str">
        <f>武器!C414&amp;" "&amp;" "&amp;武器!D414</f>
        <v xml:space="preserve">  </v>
      </c>
      <c r="W309" s="749" t="str">
        <f>武器!D413&amp;" "&amp;" "&amp;武器!E413</f>
        <v xml:space="preserve">  </v>
      </c>
      <c r="X309" s="751" t="str">
        <f>カード情報!D587</f>
        <v>S4-074  ダイ (竜魔人ダイ)</v>
      </c>
    </row>
    <row r="310" spans="21:24">
      <c r="U310" s="749" t="str">
        <f>武器!B411&amp;" "&amp;" "&amp;武器!C411</f>
        <v xml:space="preserve">  </v>
      </c>
      <c r="V310" s="749" t="str">
        <f>武器!C415&amp;" "&amp;" "&amp;武器!D415</f>
        <v xml:space="preserve">  </v>
      </c>
      <c r="W310" s="749" t="str">
        <f>武器!D414&amp;" "&amp;" "&amp;武器!E414</f>
        <v xml:space="preserve">  </v>
      </c>
      <c r="X310" s="751" t="str">
        <f>カード情報!D589</f>
        <v>S4-075  マァム</v>
      </c>
    </row>
    <row r="311" spans="21:24">
      <c r="U311" s="749" t="str">
        <f>武器!B412&amp;" "&amp;" "&amp;武器!C412</f>
        <v xml:space="preserve">  </v>
      </c>
      <c r="V311" s="749" t="str">
        <f>武器!C416&amp;" "&amp;" "&amp;武器!D416</f>
        <v xml:space="preserve">  </v>
      </c>
      <c r="W311" s="749" t="str">
        <f>武器!D415&amp;" "&amp;" "&amp;武器!E415</f>
        <v xml:space="preserve">  </v>
      </c>
      <c r="X311" s="751" t="str">
        <f>カード情報!D591</f>
        <v>S4-076  かみさま</v>
      </c>
    </row>
    <row r="312" spans="21:24">
      <c r="U312" s="749" t="str">
        <f>武器!B413&amp;" "&amp;" "&amp;武器!C413</f>
        <v xml:space="preserve">  </v>
      </c>
      <c r="V312" s="749" t="str">
        <f>武器!C417&amp;" "&amp;" "&amp;武器!D417</f>
        <v xml:space="preserve">  </v>
      </c>
      <c r="W312" s="749" t="str">
        <f>武器!D416&amp;" "&amp;" "&amp;武器!E416</f>
        <v xml:space="preserve">  </v>
      </c>
      <c r="X312" s="751" t="str">
        <f>カード情報!D593</f>
        <v>S3-001  ダイ</v>
      </c>
    </row>
    <row r="313" spans="21:24">
      <c r="U313" s="749" t="str">
        <f>武器!B414&amp;" "&amp;" "&amp;武器!C414</f>
        <v xml:space="preserve">  </v>
      </c>
      <c r="V313" s="749" t="str">
        <f>武器!C418&amp;" "&amp;" "&amp;武器!D418</f>
        <v xml:space="preserve">  </v>
      </c>
      <c r="W313" s="749" t="str">
        <f>武器!D417&amp;" "&amp;" "&amp;武器!E417</f>
        <v xml:space="preserve">  </v>
      </c>
      <c r="X313" s="751" t="str">
        <f>カード情報!D595</f>
        <v>S3-002  ポップ</v>
      </c>
    </row>
    <row r="314" spans="21:24">
      <c r="U314" s="749" t="str">
        <f>武器!B415&amp;" "&amp;" "&amp;武器!C415</f>
        <v xml:space="preserve">  </v>
      </c>
      <c r="V314" s="749" t="str">
        <f>武器!C419&amp;" "&amp;" "&amp;武器!D419</f>
        <v xml:space="preserve">  </v>
      </c>
      <c r="W314" s="749" t="str">
        <f>武器!D418&amp;" "&amp;" "&amp;武器!E418</f>
        <v xml:space="preserve">  </v>
      </c>
      <c r="X314" s="751" t="str">
        <f>カード情報!D597</f>
        <v>S3-003  マァム</v>
      </c>
    </row>
    <row r="315" spans="21:24">
      <c r="U315" s="749" t="str">
        <f>武器!B416&amp;" "&amp;" "&amp;武器!C416</f>
        <v xml:space="preserve">  </v>
      </c>
      <c r="V315" s="749" t="str">
        <f>武器!C420&amp;" "&amp;" "&amp;武器!D420</f>
        <v xml:space="preserve">  </v>
      </c>
      <c r="W315" s="749" t="str">
        <f>武器!D419&amp;" "&amp;" "&amp;武器!E419</f>
        <v xml:space="preserve">  </v>
      </c>
      <c r="X315" s="751" t="str">
        <f>カード情報!D599</f>
        <v>S3-004  メイジドラキー</v>
      </c>
    </row>
    <row r="316" spans="21:24">
      <c r="U316" s="749" t="str">
        <f>武器!B417&amp;" "&amp;" "&amp;武器!C417</f>
        <v xml:space="preserve">  </v>
      </c>
      <c r="V316" s="749" t="str">
        <f>武器!C421&amp;" "&amp;" "&amp;武器!D421</f>
        <v xml:space="preserve">  </v>
      </c>
      <c r="W316" s="749" t="str">
        <f>武器!D420&amp;" "&amp;" "&amp;武器!E420</f>
        <v xml:space="preserve">  </v>
      </c>
      <c r="X316" s="751" t="str">
        <f>カード情報!D601</f>
        <v>S3-005  タホドラキー</v>
      </c>
    </row>
    <row r="317" spans="21:24">
      <c r="U317" s="749" t="str">
        <f>武器!B418&amp;" "&amp;" "&amp;武器!C418</f>
        <v xml:space="preserve">  </v>
      </c>
      <c r="V317" s="749" t="str">
        <f>武器!C422&amp;" "&amp;" "&amp;武器!D422</f>
        <v xml:space="preserve">  </v>
      </c>
      <c r="W317" s="749" t="str">
        <f>武器!D421&amp;" "&amp;" "&amp;武器!E421</f>
        <v xml:space="preserve">  </v>
      </c>
      <c r="X317" s="751" t="str">
        <f>カード情報!D603</f>
        <v>S3-006  オークキング</v>
      </c>
    </row>
    <row r="318" spans="21:24">
      <c r="U318" s="749" t="str">
        <f>武器!B419&amp;" "&amp;" "&amp;武器!C419</f>
        <v xml:space="preserve">  </v>
      </c>
      <c r="V318" s="749" t="str">
        <f>武器!C423&amp;" "&amp;" "&amp;武器!D423</f>
        <v xml:space="preserve">  </v>
      </c>
      <c r="W318" s="749" t="str">
        <f>武器!D422&amp;" "&amp;" "&amp;武器!E422</f>
        <v xml:space="preserve">  </v>
      </c>
      <c r="X318" s="751" t="str">
        <f>カード情報!D605</f>
        <v>S3-007  がいこつ</v>
      </c>
    </row>
    <row r="319" spans="21:24">
      <c r="U319" s="749" t="str">
        <f>武器!B420&amp;" "&amp;" "&amp;武器!C420</f>
        <v xml:space="preserve">  </v>
      </c>
      <c r="V319" s="749" t="str">
        <f>武器!C424&amp;" "&amp;" "&amp;武器!D424</f>
        <v xml:space="preserve">  </v>
      </c>
      <c r="W319" s="749" t="str">
        <f>武器!D423&amp;" "&amp;" "&amp;武器!E423</f>
        <v xml:space="preserve">  </v>
      </c>
      <c r="X319" s="751" t="str">
        <f>カード情報!D607</f>
        <v>S3-008  しりょうのきし</v>
      </c>
    </row>
    <row r="320" spans="21:24">
      <c r="U320" s="749" t="str">
        <f>武器!B421&amp;" "&amp;" "&amp;武器!C421</f>
        <v xml:space="preserve">  </v>
      </c>
      <c r="V320" s="749" t="str">
        <f>武器!C425&amp;" "&amp;" "&amp;武器!D425</f>
        <v xml:space="preserve">  </v>
      </c>
      <c r="W320" s="749" t="str">
        <f>武器!D424&amp;" "&amp;" "&amp;武器!E424</f>
        <v xml:space="preserve">  </v>
      </c>
      <c r="X320" s="751" t="str">
        <f>カード情報!D609</f>
        <v>S3-009  ギズモ</v>
      </c>
    </row>
    <row r="321" spans="21:24">
      <c r="U321" s="749" t="str">
        <f>武器!B422&amp;" "&amp;" "&amp;武器!C422</f>
        <v xml:space="preserve">  </v>
      </c>
      <c r="V321" s="749" t="str">
        <f>武器!C426&amp;" "&amp;" "&amp;武器!D426</f>
        <v xml:space="preserve">  </v>
      </c>
      <c r="W321" s="749" t="str">
        <f>武器!D425&amp;" "&amp;" "&amp;武器!E425</f>
        <v xml:space="preserve">  </v>
      </c>
      <c r="X321" s="751" t="str">
        <f>カード情報!D611</f>
        <v>S3-010  アークデーモン</v>
      </c>
    </row>
    <row r="322" spans="21:24">
      <c r="U322" s="749" t="str">
        <f>武器!B423&amp;" "&amp;" "&amp;武器!C423</f>
        <v xml:space="preserve">  </v>
      </c>
      <c r="V322" s="749" t="str">
        <f>武器!C427&amp;" "&amp;" "&amp;武器!D427</f>
        <v xml:space="preserve">  </v>
      </c>
      <c r="W322" s="749" t="str">
        <f>武器!D426&amp;" "&amp;" "&amp;武器!E426</f>
        <v xml:space="preserve">  </v>
      </c>
      <c r="X322" s="751" t="str">
        <f>カード情報!D613</f>
        <v>S3-011  あくま神官</v>
      </c>
    </row>
    <row r="323" spans="21:24">
      <c r="U323" s="749" t="str">
        <f>武器!B424&amp;" "&amp;" "&amp;武器!C424</f>
        <v xml:space="preserve">  </v>
      </c>
      <c r="V323" s="749" t="str">
        <f>武器!C428&amp;" "&amp;" "&amp;武器!D428</f>
        <v xml:space="preserve">  </v>
      </c>
      <c r="W323" s="749" t="str">
        <f>武器!D427&amp;" "&amp;" "&amp;武器!E427</f>
        <v xml:space="preserve">  </v>
      </c>
      <c r="X323" s="751" t="str">
        <f>カード情報!D615</f>
        <v>S3-012  キラーアーマー</v>
      </c>
    </row>
    <row r="324" spans="21:24">
      <c r="U324" s="749" t="str">
        <f>武器!B425&amp;" "&amp;" "&amp;武器!C425</f>
        <v xml:space="preserve">  </v>
      </c>
      <c r="V324" s="749" t="str">
        <f>武器!C429&amp;" "&amp;" "&amp;武器!D429</f>
        <v xml:space="preserve">  </v>
      </c>
      <c r="W324" s="749" t="str">
        <f>武器!D428&amp;" "&amp;" "&amp;武器!E428</f>
        <v xml:space="preserve">  </v>
      </c>
      <c r="X324" s="751" t="str">
        <f>カード情報!D617</f>
        <v>S3-013  ゴールドマン</v>
      </c>
    </row>
    <row r="325" spans="21:24">
      <c r="U325" s="749" t="str">
        <f>武器!B426&amp;" "&amp;" "&amp;武器!C426</f>
        <v xml:space="preserve">  </v>
      </c>
      <c r="V325" s="749" t="str">
        <f>武器!C430&amp;" "&amp;" "&amp;武器!D430</f>
        <v xml:space="preserve">  </v>
      </c>
      <c r="W325" s="749" t="str">
        <f>武器!D429&amp;" "&amp;" "&amp;武器!E429</f>
        <v xml:space="preserve">  </v>
      </c>
      <c r="X325" s="751" t="str">
        <f>カード情報!D619</f>
        <v>S3-014  メトロゴースト</v>
      </c>
    </row>
    <row r="326" spans="21:24">
      <c r="U326" s="749" t="str">
        <f>武器!B427&amp;" "&amp;" "&amp;武器!C427</f>
        <v xml:space="preserve">  </v>
      </c>
      <c r="V326" s="749" t="str">
        <f>武器!C431&amp;" "&amp;" "&amp;武器!D431</f>
        <v xml:space="preserve">  </v>
      </c>
      <c r="W326" s="749" t="str">
        <f>武器!D430&amp;" "&amp;" "&amp;武器!E430</f>
        <v xml:space="preserve">  </v>
      </c>
      <c r="X326" s="751" t="str">
        <f>カード情報!D621</f>
        <v>S3-015  キースドラゴン</v>
      </c>
    </row>
    <row r="327" spans="21:24">
      <c r="U327" s="749" t="str">
        <f>武器!B428&amp;" "&amp;" "&amp;武器!C428</f>
        <v xml:space="preserve">  </v>
      </c>
      <c r="V327" s="749" t="str">
        <f>武器!C432&amp;" "&amp;" "&amp;武器!D432</f>
        <v xml:space="preserve">  </v>
      </c>
      <c r="W327" s="749" t="str">
        <f>武器!D431&amp;" "&amp;" "&amp;武器!E431</f>
        <v xml:space="preserve">  </v>
      </c>
      <c r="X327" s="751" t="str">
        <f>カード情報!D623</f>
        <v>S3-016  ダイ</v>
      </c>
    </row>
    <row r="328" spans="21:24">
      <c r="U328" s="749" t="str">
        <f>武器!B429&amp;" "&amp;" "&amp;武器!C429</f>
        <v xml:space="preserve">  </v>
      </c>
      <c r="V328" s="749" t="str">
        <f>武器!C433&amp;" "&amp;" "&amp;武器!D433</f>
        <v xml:space="preserve">  </v>
      </c>
      <c r="W328" s="749" t="str">
        <f>武器!D432&amp;" "&amp;" "&amp;武器!E432</f>
        <v xml:space="preserve">  </v>
      </c>
      <c r="X328" s="751" t="str">
        <f>カード情報!D625</f>
        <v>S3-017  レオナ</v>
      </c>
    </row>
    <row r="329" spans="21:24">
      <c r="U329" s="749" t="str">
        <f>武器!B430&amp;" "&amp;" "&amp;武器!C430</f>
        <v xml:space="preserve">  </v>
      </c>
      <c r="V329" s="749" t="str">
        <f>武器!C434&amp;" "&amp;" "&amp;武器!D434</f>
        <v xml:space="preserve">  </v>
      </c>
      <c r="W329" s="749" t="str">
        <f>武器!D433&amp;" "&amp;" "&amp;武器!E433</f>
        <v xml:space="preserve">  </v>
      </c>
      <c r="X329" s="751" t="str">
        <f>カード情報!D627</f>
        <v>S3-018  真・大魔王バーン</v>
      </c>
    </row>
    <row r="330" spans="21:24">
      <c r="U330" s="749" t="str">
        <f>武器!B431&amp;" "&amp;" "&amp;武器!C431</f>
        <v xml:space="preserve">  </v>
      </c>
      <c r="V330" s="749" t="str">
        <f>武器!C435&amp;" "&amp;" "&amp;武器!D435</f>
        <v xml:space="preserve">  </v>
      </c>
      <c r="W330" s="749" t="str">
        <f>武器!D434&amp;" "&amp;" "&amp;武器!E434</f>
        <v xml:space="preserve">  </v>
      </c>
      <c r="X330" s="751" t="str">
        <f>カード情報!D629</f>
        <v>S3-019  ポップ</v>
      </c>
    </row>
    <row r="331" spans="21:24">
      <c r="U331" s="749" t="str">
        <f>武器!B432&amp;" "&amp;" "&amp;武器!C432</f>
        <v xml:space="preserve">  </v>
      </c>
      <c r="V331" s="749" t="str">
        <f>武器!C436&amp;" "&amp;" "&amp;武器!D436</f>
        <v xml:space="preserve">  </v>
      </c>
      <c r="W331" s="749" t="str">
        <f>武器!D435&amp;" "&amp;" "&amp;武器!E435</f>
        <v xml:space="preserve">  </v>
      </c>
      <c r="X331" s="751" t="str">
        <f>カード情報!D631</f>
        <v>S3-020  ダイ</v>
      </c>
    </row>
    <row r="332" spans="21:24">
      <c r="U332" s="749" t="str">
        <f>武器!B433&amp;" "&amp;" "&amp;武器!C433</f>
        <v xml:space="preserve">  </v>
      </c>
      <c r="V332" s="749" t="str">
        <f>武器!C437&amp;" "&amp;" "&amp;武器!D437</f>
        <v xml:space="preserve">  </v>
      </c>
      <c r="W332" s="749" t="str">
        <f>武器!D436&amp;" "&amp;" "&amp;武器!E436</f>
        <v xml:space="preserve">  </v>
      </c>
      <c r="X332" s="751" t="str">
        <f>カード情報!D633</f>
        <v>S3-021  スライムナイト</v>
      </c>
    </row>
    <row r="333" spans="21:24">
      <c r="U333" s="749" t="str">
        <f>武器!B434&amp;" "&amp;" "&amp;武器!C434</f>
        <v xml:space="preserve">  </v>
      </c>
      <c r="V333" s="749" t="str">
        <f>武器!C438&amp;" "&amp;" "&amp;武器!D438</f>
        <v xml:space="preserve">  </v>
      </c>
      <c r="W333" s="749" t="str">
        <f>武器!D437&amp;" "&amp;" "&amp;武器!E437</f>
        <v xml:space="preserve">  </v>
      </c>
      <c r="X333" s="751" t="str">
        <f>カード情報!D635</f>
        <v>S3-022  じんめんじゅ</v>
      </c>
    </row>
    <row r="334" spans="21:24">
      <c r="U334" s="749" t="str">
        <f>武器!B435&amp;" "&amp;" "&amp;武器!C435</f>
        <v xml:space="preserve">  </v>
      </c>
      <c r="V334" s="749" t="str">
        <f>武器!C439&amp;" "&amp;" "&amp;武器!D439</f>
        <v xml:space="preserve">  </v>
      </c>
      <c r="W334" s="749" t="str">
        <f>武器!D438&amp;" "&amp;" "&amp;武器!E438</f>
        <v xml:space="preserve">  </v>
      </c>
      <c r="X334" s="751" t="str">
        <f>カード情報!D637</f>
        <v>S3-023  キラースコップ</v>
      </c>
    </row>
    <row r="335" spans="21:24">
      <c r="U335" s="749" t="str">
        <f>武器!B436&amp;" "&amp;" "&amp;武器!C436</f>
        <v xml:space="preserve">  </v>
      </c>
      <c r="V335" s="749" t="str">
        <f>武器!C440&amp;" "&amp;" "&amp;武器!D440</f>
        <v xml:space="preserve">  </v>
      </c>
      <c r="W335" s="749" t="str">
        <f>武器!D439&amp;" "&amp;" "&amp;武器!E439</f>
        <v xml:space="preserve">  </v>
      </c>
      <c r="X335" s="751" t="str">
        <f>カード情報!D639</f>
        <v>S3-024  ミイラ男</v>
      </c>
    </row>
    <row r="336" spans="21:24">
      <c r="U336" s="749" t="str">
        <f>武器!B437&amp;" "&amp;" "&amp;武器!C437</f>
        <v xml:space="preserve">  </v>
      </c>
      <c r="V336" s="749" t="str">
        <f>武器!C441&amp;" "&amp;" "&amp;武器!D441</f>
        <v xml:space="preserve">  </v>
      </c>
      <c r="W336" s="749" t="str">
        <f>武器!D440&amp;" "&amp;" "&amp;武器!E440</f>
        <v xml:space="preserve">  </v>
      </c>
      <c r="X336" s="751" t="str">
        <f>カード情報!D641</f>
        <v>S3-025  マミー</v>
      </c>
    </row>
    <row r="337" spans="21:24">
      <c r="U337" s="749" t="str">
        <f>武器!B438&amp;" "&amp;" "&amp;武器!C438</f>
        <v xml:space="preserve">  </v>
      </c>
      <c r="V337" s="749" t="str">
        <f>武器!C442&amp;" "&amp;" "&amp;武器!D442</f>
        <v xml:space="preserve">  </v>
      </c>
      <c r="W337" s="749" t="str">
        <f>武器!D441&amp;" "&amp;" "&amp;武器!E441</f>
        <v xml:space="preserve">  </v>
      </c>
      <c r="X337" s="751" t="str">
        <f>カード情報!D643</f>
        <v>S3-026  ばくだん岩</v>
      </c>
    </row>
    <row r="338" spans="21:24">
      <c r="U338" s="749" t="str">
        <f>武器!B439&amp;" "&amp;" "&amp;武器!C439</f>
        <v xml:space="preserve">  </v>
      </c>
      <c r="V338" s="749" t="str">
        <f>武器!C443&amp;" "&amp;" "&amp;武器!D443</f>
        <v xml:space="preserve">  </v>
      </c>
      <c r="W338" s="749" t="str">
        <f>武器!D442&amp;" "&amp;" "&amp;武器!E442</f>
        <v xml:space="preserve">  </v>
      </c>
      <c r="X338" s="751" t="str">
        <f>カード情報!D645</f>
        <v>S3-027  じごくのつかい</v>
      </c>
    </row>
    <row r="339" spans="21:24">
      <c r="U339" s="749" t="str">
        <f>武器!B440&amp;" "&amp;" "&amp;武器!C440</f>
        <v xml:space="preserve">  </v>
      </c>
      <c r="V339" s="749" t="str">
        <f>武器!C444&amp;" "&amp;" "&amp;武器!D444</f>
        <v xml:space="preserve">  </v>
      </c>
      <c r="W339" s="749" t="str">
        <f>武器!D443&amp;" "&amp;" "&amp;武器!E443</f>
        <v xml:space="preserve">  </v>
      </c>
      <c r="X339" s="751" t="str">
        <f>カード情報!D647</f>
        <v>S3-028  わらいぶくろ</v>
      </c>
    </row>
    <row r="340" spans="21:24">
      <c r="U340" s="749" t="str">
        <f>武器!B441&amp;" "&amp;" "&amp;武器!C441</f>
        <v xml:space="preserve">  </v>
      </c>
      <c r="V340" s="749" t="str">
        <f>武器!C445&amp;" "&amp;" "&amp;武器!D445</f>
        <v xml:space="preserve">  </v>
      </c>
      <c r="W340" s="749" t="str">
        <f>武器!D444&amp;" "&amp;" "&amp;武器!E444</f>
        <v xml:space="preserve">  </v>
      </c>
      <c r="X340" s="751" t="str">
        <f>カード情報!D649</f>
        <v>S3-029  キラーマシン テムジン改造ver.</v>
      </c>
    </row>
    <row r="341" spans="21:24">
      <c r="U341" s="749" t="str">
        <f>武器!B442&amp;" "&amp;" "&amp;武器!C442</f>
        <v xml:space="preserve">  </v>
      </c>
      <c r="V341" s="749" t="str">
        <f>武器!C446&amp;" "&amp;" "&amp;武器!D446</f>
        <v xml:space="preserve">  </v>
      </c>
      <c r="W341" s="749" t="str">
        <f>武器!D445&amp;" "&amp;" "&amp;武器!E445</f>
        <v xml:space="preserve">  </v>
      </c>
      <c r="X341" s="751" t="str">
        <f>カード情報!D651</f>
        <v>S3-030  スカイドラゴン</v>
      </c>
    </row>
    <row r="342" spans="21:24">
      <c r="U342" s="749" t="str">
        <f>武器!B443&amp;" "&amp;" "&amp;武器!C443</f>
        <v xml:space="preserve">  </v>
      </c>
      <c r="V342" s="749" t="str">
        <f>武器!C447&amp;" "&amp;" "&amp;武器!D447</f>
        <v xml:space="preserve">  </v>
      </c>
      <c r="W342" s="749" t="str">
        <f>武器!D446&amp;" "&amp;" "&amp;武器!E446</f>
        <v xml:space="preserve">  </v>
      </c>
      <c r="X342" s="751" t="str">
        <f>カード情報!D653</f>
        <v>S3-031  マァム</v>
      </c>
    </row>
    <row r="343" spans="21:24">
      <c r="U343" s="749" t="str">
        <f>武器!B444&amp;" "&amp;" "&amp;武器!C444</f>
        <v xml:space="preserve">  </v>
      </c>
      <c r="V343" s="749" t="str">
        <f>武器!C448&amp;" "&amp;" "&amp;武器!D448</f>
        <v xml:space="preserve">  </v>
      </c>
      <c r="W343" s="749" t="str">
        <f>武器!D447&amp;" "&amp;" "&amp;武器!E447</f>
        <v xml:space="preserve">  </v>
      </c>
      <c r="X343" s="751" t="str">
        <f>カード情報!D655</f>
        <v>S3-032  レオナ</v>
      </c>
    </row>
    <row r="344" spans="21:24">
      <c r="U344" s="749" t="str">
        <f>武器!B445&amp;" "&amp;" "&amp;武器!C445</f>
        <v xml:space="preserve">  </v>
      </c>
      <c r="V344" s="749" t="str">
        <f>武器!C449&amp;" "&amp;" "&amp;武器!D449</f>
        <v xml:space="preserve">  </v>
      </c>
      <c r="W344" s="749" t="str">
        <f>武器!D448&amp;" "&amp;" "&amp;武器!E448</f>
        <v xml:space="preserve">  </v>
      </c>
      <c r="X344" s="751" t="str">
        <f>カード情報!D657</f>
        <v>S3-033  デスコピオン</v>
      </c>
    </row>
    <row r="345" spans="21:24">
      <c r="U345" s="749" t="str">
        <f>武器!B446&amp;" "&amp;" "&amp;武器!C446</f>
        <v xml:space="preserve">  </v>
      </c>
      <c r="V345" s="749" t="str">
        <f>武器!C450&amp;" "&amp;" "&amp;武器!D450</f>
        <v xml:space="preserve">  </v>
      </c>
      <c r="W345" s="749" t="str">
        <f>武器!D449&amp;" "&amp;" "&amp;武器!E449</f>
        <v xml:space="preserve">  </v>
      </c>
      <c r="X345" s="751" t="str">
        <f>カード情報!D659</f>
        <v>S3-034  どくどくゾンビ</v>
      </c>
    </row>
    <row r="346" spans="21:24">
      <c r="U346" s="749" t="str">
        <f>武器!B447&amp;" "&amp;" "&amp;武器!C447</f>
        <v xml:space="preserve">  </v>
      </c>
      <c r="V346" s="749" t="str">
        <f>武器!C451&amp;" "&amp;" "&amp;武器!D451</f>
        <v xml:space="preserve">  </v>
      </c>
      <c r="W346" s="749" t="str">
        <f>武器!D450&amp;" "&amp;" "&amp;武器!E450</f>
        <v xml:space="preserve">  </v>
      </c>
      <c r="X346" s="751" t="str">
        <f>カード情報!D661</f>
        <v>S3-035  フロストギズモ</v>
      </c>
    </row>
    <row r="347" spans="21:24">
      <c r="U347" s="749" t="str">
        <f>武器!B448&amp;" "&amp;" "&amp;武器!C448</f>
        <v xml:space="preserve">  </v>
      </c>
      <c r="V347" s="749" t="str">
        <f>武器!C452&amp;" "&amp;" "&amp;武器!D452</f>
        <v xml:space="preserve">  </v>
      </c>
      <c r="W347" s="749" t="str">
        <f>武器!D451&amp;" "&amp;" "&amp;武器!E451</f>
        <v xml:space="preserve">  </v>
      </c>
      <c r="X347" s="751" t="str">
        <f>カード情報!D663</f>
        <v>S3-036  ヒートギズモ</v>
      </c>
    </row>
    <row r="348" spans="21:24">
      <c r="U348" s="749" t="str">
        <f>武器!B449&amp;" "&amp;" "&amp;武器!C449</f>
        <v xml:space="preserve">  </v>
      </c>
      <c r="V348" s="749" t="str">
        <f>武器!C453&amp;" "&amp;" "&amp;武器!D453</f>
        <v xml:space="preserve">  </v>
      </c>
      <c r="W348" s="749" t="str">
        <f>武器!D452&amp;" "&amp;" "&amp;武器!E452</f>
        <v xml:space="preserve">  </v>
      </c>
      <c r="X348" s="751" t="str">
        <f>カード情報!D665</f>
        <v>S3-037  シュバルツシュルト</v>
      </c>
    </row>
    <row r="349" spans="21:24">
      <c r="U349" s="749" t="str">
        <f>武器!B450&amp;" "&amp;" "&amp;武器!C450</f>
        <v xml:space="preserve">  </v>
      </c>
      <c r="V349" s="749" t="str">
        <f>武器!C454&amp;" "&amp;" "&amp;武器!D454</f>
        <v xml:space="preserve">  </v>
      </c>
      <c r="W349" s="749" t="str">
        <f>武器!D453&amp;" "&amp;" "&amp;武器!E453</f>
        <v xml:space="preserve">  </v>
      </c>
      <c r="X349" s="751" t="str">
        <f>カード情報!D667</f>
        <v>S3-038  ヒドラ</v>
      </c>
    </row>
    <row r="350" spans="21:24">
      <c r="U350" s="749" t="str">
        <f>武器!B451&amp;" "&amp;" "&amp;武器!C451</f>
        <v xml:space="preserve">  </v>
      </c>
      <c r="V350" s="749" t="str">
        <f>武器!C455&amp;" "&amp;" "&amp;武器!D455</f>
        <v xml:space="preserve">  </v>
      </c>
      <c r="W350" s="749" t="str">
        <f>武器!D454&amp;" "&amp;" "&amp;武器!E454</f>
        <v xml:space="preserve">  </v>
      </c>
      <c r="X350" s="751" t="str">
        <f>カード情報!D669</f>
        <v>S3-039  ギガントドラゴン</v>
      </c>
    </row>
    <row r="351" spans="21:24">
      <c r="U351" s="749" t="str">
        <f>武器!B452&amp;" "&amp;" "&amp;武器!C452</f>
        <v xml:space="preserve">  </v>
      </c>
      <c r="V351" s="749" t="str">
        <f>武器!C456&amp;" "&amp;" "&amp;武器!D456</f>
        <v xml:space="preserve">  </v>
      </c>
      <c r="W351" s="749" t="str">
        <f>武器!D455&amp;" "&amp;" "&amp;武器!E455</f>
        <v xml:space="preserve">  </v>
      </c>
      <c r="X351" s="751" t="str">
        <f>カード情報!D671</f>
        <v>S3-040  グレイトドラゴン</v>
      </c>
    </row>
    <row r="352" spans="21:24">
      <c r="U352" s="749" t="str">
        <f>武器!B453&amp;" "&amp;" "&amp;武器!C453</f>
        <v xml:space="preserve">  </v>
      </c>
      <c r="V352" s="749" t="str">
        <f>武器!C457&amp;" "&amp;" "&amp;武器!D457</f>
        <v xml:space="preserve">  </v>
      </c>
      <c r="W352" s="749" t="str">
        <f>武器!D456&amp;" "&amp;" "&amp;武器!E456</f>
        <v xml:space="preserve">  </v>
      </c>
      <c r="X352" s="751" t="str">
        <f>カード情報!D673</f>
        <v>S3-041  クロコダイン (百獣魔団長)</v>
      </c>
    </row>
    <row r="353" spans="21:24">
      <c r="U353" s="749" t="str">
        <f>武器!B454&amp;" "&amp;" "&amp;武器!C454</f>
        <v xml:space="preserve">  </v>
      </c>
      <c r="V353" s="749" t="str">
        <f>武器!C458&amp;" "&amp;" "&amp;武器!D458</f>
        <v xml:space="preserve">  </v>
      </c>
      <c r="W353" s="749" t="str">
        <f>武器!D457&amp;" "&amp;" "&amp;武器!E457</f>
        <v xml:space="preserve">  </v>
      </c>
      <c r="X353" s="751" t="str">
        <f>カード情報!D675</f>
        <v>S3-042  ヒュンケル (不死騎団長)</v>
      </c>
    </row>
    <row r="354" spans="21:24">
      <c r="U354" s="749" t="str">
        <f>武器!B455&amp;" "&amp;" "&amp;武器!C455</f>
        <v xml:space="preserve">  </v>
      </c>
      <c r="V354" s="749" t="str">
        <f>武器!C459&amp;" "&amp;" "&amp;武器!D459</f>
        <v xml:space="preserve">  </v>
      </c>
      <c r="W354" s="749" t="str">
        <f>武器!D458&amp;" "&amp;" "&amp;武器!E458</f>
        <v xml:space="preserve">  </v>
      </c>
      <c r="X354" s="751" t="str">
        <f>カード情報!D677</f>
        <v>S3-043  フレイザード (氷炎魔団長)</v>
      </c>
    </row>
    <row r="355" spans="21:24">
      <c r="U355" s="749" t="str">
        <f>武器!B456&amp;" "&amp;" "&amp;武器!C456</f>
        <v xml:space="preserve">  </v>
      </c>
      <c r="V355" s="749" t="str">
        <f>武器!C460&amp;" "&amp;" "&amp;武器!D460</f>
        <v xml:space="preserve">  </v>
      </c>
      <c r="W355" s="749" t="str">
        <f>武器!D459&amp;" "&amp;" "&amp;武器!E459</f>
        <v xml:space="preserve">  </v>
      </c>
      <c r="X355" s="751" t="str">
        <f>カード情報!D679</f>
        <v>S3-044  ザボエラ (妖魔士団長)</v>
      </c>
    </row>
    <row r="356" spans="21:24">
      <c r="U356" s="749" t="str">
        <f>武器!B457&amp;" "&amp;" "&amp;武器!C457</f>
        <v xml:space="preserve">  </v>
      </c>
      <c r="V356" s="749" t="str">
        <f>武器!C461&amp;" "&amp;" "&amp;武器!D461</f>
        <v xml:space="preserve">  </v>
      </c>
      <c r="W356" s="749" t="str">
        <f>武器!D460&amp;" "&amp;" "&amp;武器!E460</f>
        <v xml:space="preserve">  </v>
      </c>
      <c r="X356" s="751" t="str">
        <f>カード情報!D681</f>
        <v>S3-045  ミストバーン (魔影軍団長)</v>
      </c>
    </row>
    <row r="357" spans="21:24">
      <c r="U357" s="749" t="str">
        <f>武器!B458&amp;" "&amp;" "&amp;武器!C458</f>
        <v xml:space="preserve">  </v>
      </c>
      <c r="V357" s="749" t="str">
        <f>武器!C462&amp;" "&amp;" "&amp;武器!D462</f>
        <v xml:space="preserve">  </v>
      </c>
      <c r="W357" s="749" t="str">
        <f>武器!D461&amp;" "&amp;" "&amp;武器!E461</f>
        <v xml:space="preserve">  </v>
      </c>
      <c r="X357" s="751" t="str">
        <f>カード情報!D683</f>
        <v>S3-046  バラン (超竜軍団長)</v>
      </c>
    </row>
    <row r="358" spans="21:24">
      <c r="U358" s="749" t="str">
        <f>武器!B459&amp;" "&amp;" "&amp;武器!C459</f>
        <v xml:space="preserve">  </v>
      </c>
      <c r="V358" s="749" t="str">
        <f>武器!C463&amp;" "&amp;" "&amp;武器!D463</f>
        <v xml:space="preserve">  </v>
      </c>
      <c r="W358" s="749" t="str">
        <f>武器!D462&amp;" "&amp;" "&amp;武器!E462</f>
        <v xml:space="preserve">  </v>
      </c>
      <c r="X358" s="751" t="str">
        <f>カード情報!D685</f>
        <v>S3-047  ダイ (竜魔人ダイ)</v>
      </c>
    </row>
    <row r="359" spans="21:24">
      <c r="U359" s="749" t="str">
        <f>武器!B460&amp;" "&amp;" "&amp;武器!C460</f>
        <v xml:space="preserve">  </v>
      </c>
      <c r="V359" s="749" t="str">
        <f>武器!C464&amp;" "&amp;" "&amp;武器!D464</f>
        <v xml:space="preserve">  </v>
      </c>
      <c r="W359" s="749" t="str">
        <f>武器!D463&amp;" "&amp;" "&amp;武器!E463</f>
        <v xml:space="preserve">  </v>
      </c>
      <c r="X359" s="751" t="str">
        <f>カード情報!D687</f>
        <v>S3-048  メルル</v>
      </c>
    </row>
    <row r="360" spans="21:24">
      <c r="U360" s="749" t="str">
        <f>武器!B461&amp;" "&amp;" "&amp;武器!C461</f>
        <v xml:space="preserve">  </v>
      </c>
      <c r="V360" s="749" t="str">
        <f>武器!C465&amp;" "&amp;" "&amp;武器!D465</f>
        <v xml:space="preserve">  </v>
      </c>
      <c r="W360" s="749" t="str">
        <f>武器!D464&amp;" "&amp;" "&amp;武器!E464</f>
        <v xml:space="preserve">  </v>
      </c>
      <c r="X360" s="751" t="str">
        <f>カード情報!D689</f>
        <v>S3-049  マァム</v>
      </c>
    </row>
    <row r="361" spans="21:24">
      <c r="U361" s="749" t="str">
        <f>武器!B462&amp;" "&amp;" "&amp;武器!C462</f>
        <v xml:space="preserve">  </v>
      </c>
      <c r="V361" s="749" t="str">
        <f>武器!C466&amp;" "&amp;" "&amp;武器!D466</f>
        <v xml:space="preserve">  </v>
      </c>
      <c r="W361" s="749" t="str">
        <f>武器!D465&amp;" "&amp;" "&amp;武器!E465</f>
        <v xml:space="preserve">  </v>
      </c>
      <c r="X361" s="751" t="str">
        <f>カード情報!D691</f>
        <v>S3-050  ヒュンケル</v>
      </c>
    </row>
    <row r="362" spans="21:24">
      <c r="U362" s="749" t="str">
        <f>武器!B463&amp;" "&amp;" "&amp;武器!C463</f>
        <v xml:space="preserve">  </v>
      </c>
      <c r="V362" s="749" t="str">
        <f>武器!C467&amp;" "&amp;" "&amp;武器!D467</f>
        <v xml:space="preserve">  </v>
      </c>
      <c r="W362" s="749" t="str">
        <f>武器!D466&amp;" "&amp;" "&amp;武器!E466</f>
        <v xml:space="preserve">  </v>
      </c>
      <c r="X362" s="751" t="str">
        <f>カード情報!D693</f>
        <v>S3-051  ハドラー (魔軍司令)</v>
      </c>
    </row>
    <row r="363" spans="21:24">
      <c r="U363" s="749" t="str">
        <f>武器!B464&amp;" "&amp;" "&amp;武器!C464</f>
        <v xml:space="preserve">  </v>
      </c>
      <c r="V363" s="749" t="str">
        <f>武器!C468&amp;" "&amp;" "&amp;武器!D468</f>
        <v xml:space="preserve">  </v>
      </c>
      <c r="W363" s="749" t="str">
        <f>武器!D467&amp;" "&amp;" "&amp;武器!E467</f>
        <v xml:space="preserve">  </v>
      </c>
      <c r="X363" s="751" t="str">
        <f>カード情報!D695</f>
        <v>S3-052  ブラス</v>
      </c>
    </row>
    <row r="364" spans="21:24">
      <c r="U364" s="749" t="str">
        <f>武器!B465&amp;" "&amp;" "&amp;武器!C465</f>
        <v xml:space="preserve">  </v>
      </c>
      <c r="V364" s="749" t="str">
        <f>武器!C469&amp;" "&amp;" "&amp;武器!D469</f>
        <v xml:space="preserve">  </v>
      </c>
      <c r="W364" s="749" t="str">
        <f>武器!D468&amp;" "&amp;" "&amp;武器!E468</f>
        <v xml:space="preserve">  </v>
      </c>
      <c r="X364" s="751" t="str">
        <f>カード情報!D697</f>
        <v>S3-053  勇者イレブン</v>
      </c>
    </row>
    <row r="365" spans="21:24">
      <c r="U365" s="749" t="str">
        <f>武器!B466&amp;" "&amp;" "&amp;武器!C466</f>
        <v xml:space="preserve">  </v>
      </c>
      <c r="V365" s="749" t="str">
        <f>武器!C470&amp;" "&amp;" "&amp;武器!D470</f>
        <v xml:space="preserve">  </v>
      </c>
      <c r="W365" s="749" t="str">
        <f>武器!D469&amp;" "&amp;" "&amp;武器!E469</f>
        <v xml:space="preserve">  </v>
      </c>
      <c r="X365" s="751" t="str">
        <f>カード情報!D699</f>
        <v>S3-054  カミュ</v>
      </c>
    </row>
    <row r="366" spans="21:24">
      <c r="U366" s="749" t="str">
        <f>武器!B467&amp;" "&amp;" "&amp;武器!C467</f>
        <v xml:space="preserve">  </v>
      </c>
      <c r="V366" s="749" t="str">
        <f>武器!C471&amp;" "&amp;" "&amp;武器!D471</f>
        <v xml:space="preserve">  </v>
      </c>
      <c r="W366" s="749" t="str">
        <f>武器!D470&amp;" "&amp;" "&amp;武器!E470</f>
        <v xml:space="preserve">  </v>
      </c>
      <c r="X366" s="751" t="str">
        <f>カード情報!D701</f>
        <v>S3-055  ベロニカ</v>
      </c>
    </row>
    <row r="367" spans="21:24">
      <c r="U367" s="749" t="str">
        <f>武器!B468&amp;" "&amp;" "&amp;武器!C468</f>
        <v xml:space="preserve">  </v>
      </c>
      <c r="V367" s="749" t="str">
        <f>武器!C472&amp;" "&amp;" "&amp;武器!D472</f>
        <v xml:space="preserve">  </v>
      </c>
      <c r="W367" s="749" t="str">
        <f>武器!D471&amp;" "&amp;" "&amp;武器!E471</f>
        <v xml:space="preserve">  </v>
      </c>
      <c r="X367" s="751" t="str">
        <f>カード情報!D703</f>
        <v>S3-056  セーニャ</v>
      </c>
    </row>
    <row r="368" spans="21:24">
      <c r="U368" s="749" t="str">
        <f>武器!B469&amp;" "&amp;" "&amp;武器!C469</f>
        <v xml:space="preserve">  </v>
      </c>
      <c r="V368" s="749" t="str">
        <f>武器!C473&amp;" "&amp;" "&amp;武器!D473</f>
        <v xml:space="preserve">  </v>
      </c>
      <c r="W368" s="749" t="str">
        <f>武器!D472&amp;" "&amp;" "&amp;武器!E472</f>
        <v xml:space="preserve">  </v>
      </c>
      <c r="X368" s="751" t="str">
        <f>カード情報!D705</f>
        <v>S3-057  屍騎軍王ゾルデ</v>
      </c>
    </row>
    <row r="369" spans="21:24">
      <c r="U369" s="749" t="str">
        <f>武器!B470&amp;" "&amp;" "&amp;武器!C470</f>
        <v xml:space="preserve">  </v>
      </c>
      <c r="V369" s="749" t="str">
        <f>武器!C474&amp;" "&amp;" "&amp;武器!D474</f>
        <v xml:space="preserve">  </v>
      </c>
      <c r="W369" s="749" t="str">
        <f>武器!D473&amp;" "&amp;" "&amp;武器!E473</f>
        <v xml:space="preserve">  </v>
      </c>
      <c r="X369" s="751" t="str">
        <f>カード情報!D707</f>
        <v>S3-058  鉄鬼軍王キラゴルド</v>
      </c>
    </row>
    <row r="370" spans="21:24">
      <c r="U370" s="749" t="str">
        <f>武器!B471&amp;" "&amp;" "&amp;武器!C471</f>
        <v xml:space="preserve">  </v>
      </c>
      <c r="V370" s="749" t="str">
        <f>武器!C475&amp;" "&amp;" "&amp;武器!D475</f>
        <v xml:space="preserve">  </v>
      </c>
      <c r="W370" s="749" t="str">
        <f>武器!D474&amp;" "&amp;" "&amp;武器!E474</f>
        <v xml:space="preserve">  </v>
      </c>
      <c r="X370" s="751" t="str">
        <f>カード情報!D709</f>
        <v>S3-059  妖魔軍王ブギー</v>
      </c>
    </row>
    <row r="371" spans="21:24">
      <c r="U371" s="749" t="str">
        <f>武器!B472&amp;" "&amp;" "&amp;武器!C472</f>
        <v xml:space="preserve">  </v>
      </c>
      <c r="V371" s="749" t="str">
        <f>武器!C476&amp;" "&amp;" "&amp;武器!D476</f>
        <v xml:space="preserve">  </v>
      </c>
      <c r="W371" s="749" t="str">
        <f>武器!D475&amp;" "&amp;" "&amp;武器!E475</f>
        <v xml:space="preserve">  </v>
      </c>
      <c r="X371" s="751" t="str">
        <f>カード情報!D711</f>
        <v>S3-060  魔王ウルノーガ</v>
      </c>
    </row>
    <row r="372" spans="21:24">
      <c r="U372" s="749" t="str">
        <f>武器!B473&amp;" "&amp;" "&amp;武器!C473</f>
        <v xml:space="preserve">  </v>
      </c>
      <c r="V372" s="749" t="str">
        <f>武器!C477&amp;" "&amp;" "&amp;武器!D477</f>
        <v xml:space="preserve">  </v>
      </c>
      <c r="W372" s="749" t="str">
        <f>武器!D476&amp;" "&amp;" "&amp;武器!E476</f>
        <v xml:space="preserve">  </v>
      </c>
      <c r="X372" s="751" t="str">
        <f>カード情報!D713</f>
        <v>S3-061  シグマ</v>
      </c>
    </row>
    <row r="373" spans="21:24">
      <c r="U373" s="749" t="str">
        <f>武器!B474&amp;" "&amp;" "&amp;武器!C474</f>
        <v xml:space="preserve">  </v>
      </c>
      <c r="V373" s="749" t="str">
        <f>武器!C478&amp;" "&amp;" "&amp;武器!D478</f>
        <v xml:space="preserve">  </v>
      </c>
      <c r="W373" s="749" t="str">
        <f>武器!D477&amp;" "&amp;" "&amp;武器!E477</f>
        <v xml:space="preserve">  </v>
      </c>
      <c r="X373" s="751" t="str">
        <f>カード情報!D715</f>
        <v>S3-062  スライム</v>
      </c>
    </row>
    <row r="374" spans="21:24">
      <c r="U374" s="749" t="str">
        <f>武器!B475&amp;" "&amp;" "&amp;武器!C475</f>
        <v xml:space="preserve">  </v>
      </c>
      <c r="V374" s="749" t="str">
        <f>武器!C479&amp;" "&amp;" "&amp;武器!D479</f>
        <v xml:space="preserve">  </v>
      </c>
      <c r="W374" s="749" t="str">
        <f>武器!D478&amp;" "&amp;" "&amp;武器!E478</f>
        <v xml:space="preserve">  </v>
      </c>
      <c r="X374" s="751" t="str">
        <f>カード情報!D717</f>
        <v>S3-063  ローレシアの王子</v>
      </c>
    </row>
    <row r="375" spans="21:24">
      <c r="U375" s="749" t="str">
        <f>武器!B476&amp;" "&amp;" "&amp;武器!C476</f>
        <v xml:space="preserve">  </v>
      </c>
      <c r="V375" s="749" t="str">
        <f>武器!C480&amp;" "&amp;" "&amp;武器!D480</f>
        <v xml:space="preserve">  </v>
      </c>
      <c r="W375" s="749" t="str">
        <f>武器!D479&amp;" "&amp;" "&amp;武器!E479</f>
        <v xml:space="preserve">  </v>
      </c>
      <c r="X375" s="751" t="str">
        <f>カード情報!D719</f>
        <v>S3-064  サマルトリアの王子</v>
      </c>
    </row>
    <row r="376" spans="21:24">
      <c r="U376" s="749" t="str">
        <f>武器!B477&amp;" "&amp;" "&amp;武器!C477</f>
        <v xml:space="preserve">  </v>
      </c>
      <c r="V376" s="749" t="str">
        <f>武器!C481&amp;" "&amp;" "&amp;武器!D481</f>
        <v xml:space="preserve">  </v>
      </c>
      <c r="W376" s="749" t="str">
        <f>武器!D480&amp;" "&amp;" "&amp;武器!E480</f>
        <v xml:space="preserve">  </v>
      </c>
      <c r="X376" s="751" t="str">
        <f>カード情報!D721</f>
        <v>S3-065  ムーンブルクの王女</v>
      </c>
    </row>
    <row r="377" spans="21:24">
      <c r="U377" s="749" t="str">
        <f>武器!B478&amp;" "&amp;" "&amp;武器!C478</f>
        <v xml:space="preserve">  </v>
      </c>
      <c r="V377" s="749" t="str">
        <f>武器!C482&amp;" "&amp;" "&amp;武器!D482</f>
        <v xml:space="preserve">  </v>
      </c>
      <c r="W377" s="749" t="str">
        <f>武器!D481&amp;" "&amp;" "&amp;武器!E481</f>
        <v xml:space="preserve">  </v>
      </c>
      <c r="X377" s="751" t="str">
        <f>カード情報!D723</f>
        <v>S3-066  ベリアル (悪霊の神々)</v>
      </c>
    </row>
    <row r="378" spans="21:24">
      <c r="U378" s="749" t="str">
        <f>武器!B479&amp;" "&amp;" "&amp;武器!C479</f>
        <v xml:space="preserve">  </v>
      </c>
      <c r="V378" s="749" t="str">
        <f>武器!C483&amp;" "&amp;" "&amp;武器!D483</f>
        <v xml:space="preserve">  </v>
      </c>
      <c r="W378" s="749" t="str">
        <f>武器!D482&amp;" "&amp;" "&amp;武器!E482</f>
        <v xml:space="preserve">  </v>
      </c>
      <c r="X378" s="751" t="str">
        <f>カード情報!D725</f>
        <v>S3-067  アトラス (悪霊の神々)</v>
      </c>
    </row>
    <row r="379" spans="21:24">
      <c r="U379" s="749" t="str">
        <f>武器!B480&amp;" "&amp;" "&amp;武器!C480</f>
        <v xml:space="preserve">  </v>
      </c>
      <c r="V379" s="749" t="str">
        <f>武器!C484&amp;" "&amp;" "&amp;武器!D484</f>
        <v xml:space="preserve">  </v>
      </c>
      <c r="W379" s="749" t="str">
        <f>武器!D483&amp;" "&amp;" "&amp;武器!E483</f>
        <v xml:space="preserve">  </v>
      </c>
      <c r="X379" s="751" t="str">
        <f>カード情報!D727</f>
        <v>S3-068  バズズ (悪霊の神々)</v>
      </c>
    </row>
    <row r="380" spans="21:24">
      <c r="U380" s="749" t="str">
        <f>武器!B481&amp;" "&amp;" "&amp;武器!C481</f>
        <v xml:space="preserve">  </v>
      </c>
      <c r="V380" s="749" t="str">
        <f>武器!C485&amp;" "&amp;" "&amp;武器!D485</f>
        <v xml:space="preserve">  </v>
      </c>
      <c r="W380" s="749" t="str">
        <f>武器!D484&amp;" "&amp;" "&amp;武器!E484</f>
        <v xml:space="preserve">  </v>
      </c>
      <c r="X380" s="751" t="str">
        <f>カード情報!D729</f>
        <v>S3-069  邪神官ハーゴン</v>
      </c>
    </row>
    <row r="381" spans="21:24">
      <c r="U381" s="749" t="str">
        <f>武器!B482&amp;" "&amp;" "&amp;武器!C482</f>
        <v xml:space="preserve">  </v>
      </c>
      <c r="V381" s="749" t="str">
        <f>武器!C486&amp;" "&amp;" "&amp;武器!D486</f>
        <v xml:space="preserve">  </v>
      </c>
      <c r="W381" s="749" t="str">
        <f>武器!D485&amp;" "&amp;" "&amp;武器!E485</f>
        <v xml:space="preserve">  </v>
      </c>
      <c r="X381" s="751" t="str">
        <f>カード情報!D731</f>
        <v>S3-070  冥竜王ヴェルザー</v>
      </c>
    </row>
    <row r="382" spans="21:24">
      <c r="U382" s="749" t="str">
        <f>武器!B483&amp;" "&amp;" "&amp;武器!C483</f>
        <v xml:space="preserve">  </v>
      </c>
      <c r="V382" s="749" t="str">
        <f>武器!C487&amp;" "&amp;" "&amp;武器!D487</f>
        <v xml:space="preserve">  </v>
      </c>
      <c r="W382" s="749" t="str">
        <f>武器!D486&amp;" "&amp;" "&amp;武器!E486</f>
        <v xml:space="preserve">  </v>
      </c>
      <c r="X382" s="751" t="str">
        <f>カード情報!D733</f>
        <v>S3-071  破壊神シドー</v>
      </c>
    </row>
    <row r="383" spans="21:24">
      <c r="U383" s="749" t="str">
        <f>武器!B484&amp;" "&amp;" "&amp;武器!C484</f>
        <v xml:space="preserve">  </v>
      </c>
      <c r="V383" s="749" t="str">
        <f>武器!C488&amp;" "&amp;" "&amp;武器!D488</f>
        <v xml:space="preserve">  </v>
      </c>
      <c r="W383" s="749" t="str">
        <f>武器!D487&amp;" "&amp;" "&amp;武器!E487</f>
        <v xml:space="preserve">  </v>
      </c>
      <c r="X383" s="751" t="str">
        <f>カード情報!D735</f>
        <v>S3-072  ダイ</v>
      </c>
    </row>
    <row r="384" spans="21:24">
      <c r="U384" s="749" t="str">
        <f>武器!B485&amp;" "&amp;" "&amp;武器!C485</f>
        <v xml:space="preserve">  </v>
      </c>
      <c r="V384" s="749" t="str">
        <f>武器!C489&amp;" "&amp;" "&amp;武器!D489</f>
        <v xml:space="preserve">  </v>
      </c>
      <c r="W384" s="749" t="str">
        <f>武器!D488&amp;" "&amp;" "&amp;武器!E488</f>
        <v xml:space="preserve">  </v>
      </c>
      <c r="X384" s="751" t="str">
        <f>カード情報!D737</f>
        <v>S3-073  アバン</v>
      </c>
    </row>
    <row r="385" spans="21:24">
      <c r="U385" s="749" t="str">
        <f>武器!B486&amp;" "&amp;" "&amp;武器!C486</f>
        <v xml:space="preserve">  </v>
      </c>
      <c r="V385" s="749" t="str">
        <f>武器!C490&amp;" "&amp;" "&amp;武器!D490</f>
        <v xml:space="preserve">  </v>
      </c>
      <c r="W385" s="749" t="str">
        <f>武器!D489&amp;" "&amp;" "&amp;武器!E489</f>
        <v xml:space="preserve">  </v>
      </c>
      <c r="X385" s="751" t="str">
        <f>カード情報!D739</f>
        <v>S3-074  マルティナ</v>
      </c>
    </row>
    <row r="386" spans="21:24">
      <c r="U386" s="749" t="str">
        <f>武器!B487&amp;" "&amp;" "&amp;武器!C487</f>
        <v xml:space="preserve">  </v>
      </c>
      <c r="V386" s="749" t="str">
        <f>武器!C491&amp;" "&amp;" "&amp;武器!D491</f>
        <v xml:space="preserve">  </v>
      </c>
      <c r="W386" s="749" t="str">
        <f>武器!D490&amp;" "&amp;" "&amp;武器!E490</f>
        <v xml:space="preserve">  </v>
      </c>
      <c r="X386" s="751" t="str">
        <f>カード情報!D741</f>
        <v>S3-075  レオナ</v>
      </c>
    </row>
    <row r="387" spans="21:24">
      <c r="U387" s="749" t="str">
        <f>武器!B488&amp;" "&amp;" "&amp;武器!C488</f>
        <v xml:space="preserve">  </v>
      </c>
      <c r="V387" s="749" t="str">
        <f>武器!C492&amp;" "&amp;" "&amp;武器!D492</f>
        <v xml:space="preserve">  </v>
      </c>
      <c r="W387" s="749" t="str">
        <f>武器!D491&amp;" "&amp;" "&amp;武器!E491</f>
        <v xml:space="preserve">  </v>
      </c>
      <c r="X387" s="751" t="str">
        <f>カード情報!D743</f>
        <v>S3-076  超越大魔王ロムドラド</v>
      </c>
    </row>
    <row r="388" spans="21:24">
      <c r="U388" s="749" t="str">
        <f>武器!B489&amp;" "&amp;" "&amp;武器!C489</f>
        <v xml:space="preserve">  </v>
      </c>
      <c r="V388" s="749" t="str">
        <f>武器!C493&amp;" "&amp;" "&amp;武器!D493</f>
        <v xml:space="preserve">  </v>
      </c>
      <c r="W388" s="749" t="str">
        <f>武器!D492&amp;" "&amp;" "&amp;武器!E492</f>
        <v xml:space="preserve">  </v>
      </c>
      <c r="X388" s="751" t="str">
        <f>カード情報!D745</f>
        <v>S2-001  ダイ</v>
      </c>
    </row>
    <row r="389" spans="21:24">
      <c r="U389" s="749" t="str">
        <f>武器!B490&amp;" "&amp;" "&amp;武器!C490</f>
        <v xml:space="preserve">  </v>
      </c>
      <c r="V389" s="749" t="str">
        <f>武器!C494&amp;" "&amp;" "&amp;武器!D494</f>
        <v xml:space="preserve">  </v>
      </c>
      <c r="W389" s="749" t="str">
        <f>武器!D493&amp;" "&amp;" "&amp;武器!E493</f>
        <v xml:space="preserve">  </v>
      </c>
      <c r="X389" s="751" t="str">
        <f>カード情報!D747</f>
        <v>S2-002  ポップ</v>
      </c>
    </row>
    <row r="390" spans="21:24">
      <c r="U390" s="749" t="str">
        <f>武器!B491&amp;" "&amp;" "&amp;武器!C491</f>
        <v xml:space="preserve">  </v>
      </c>
      <c r="V390" s="749" t="str">
        <f>武器!C495&amp;" "&amp;" "&amp;武器!D495</f>
        <v xml:space="preserve">  </v>
      </c>
      <c r="W390" s="749" t="str">
        <f>武器!D494&amp;" "&amp;" "&amp;武器!E494</f>
        <v xml:space="preserve">  </v>
      </c>
      <c r="X390" s="751" t="str">
        <f>カード情報!D749</f>
        <v>S2-003  クロコダイン</v>
      </c>
    </row>
    <row r="391" spans="21:24">
      <c r="U391" s="749" t="str">
        <f>武器!B492&amp;" "&amp;" "&amp;武器!C492</f>
        <v xml:space="preserve">  </v>
      </c>
      <c r="V391" s="749" t="str">
        <f>武器!C496&amp;" "&amp;" "&amp;武器!D496</f>
        <v xml:space="preserve">  </v>
      </c>
      <c r="W391" s="749" t="str">
        <f>武器!D495&amp;" "&amp;" "&amp;武器!E495</f>
        <v xml:space="preserve">  </v>
      </c>
      <c r="X391" s="751" t="str">
        <f>カード情報!D751</f>
        <v>S2-004  キメラ</v>
      </c>
    </row>
    <row r="392" spans="21:24">
      <c r="U392" s="749" t="str">
        <f>武器!B493&amp;" "&amp;" "&amp;武器!C493</f>
        <v xml:space="preserve">  </v>
      </c>
      <c r="V392" s="749" t="str">
        <f>武器!C497&amp;" "&amp;" "&amp;武器!D497</f>
        <v xml:space="preserve">  </v>
      </c>
      <c r="W392" s="749" t="str">
        <f>武器!D496&amp;" "&amp;" "&amp;武器!E496</f>
        <v xml:space="preserve">  </v>
      </c>
      <c r="X392" s="751" t="str">
        <f>カード情報!D753</f>
        <v>S2-005  ドラキー</v>
      </c>
    </row>
    <row r="393" spans="21:24">
      <c r="U393" s="749" t="str">
        <f>武器!B494&amp;" "&amp;" "&amp;武器!C494</f>
        <v xml:space="preserve">  </v>
      </c>
      <c r="V393" s="749" t="str">
        <f>武器!C498&amp;" "&amp;" "&amp;武器!D498</f>
        <v xml:space="preserve">  </v>
      </c>
      <c r="W393" s="749" t="str">
        <f>武器!D497&amp;" "&amp;" "&amp;武器!E497</f>
        <v xml:space="preserve">  </v>
      </c>
      <c r="X393" s="751" t="str">
        <f>カード情報!D755</f>
        <v>S2-006  いたずらもぐら</v>
      </c>
    </row>
    <row r="394" spans="21:24">
      <c r="U394" s="749" t="str">
        <f>武器!B495&amp;" "&amp;" "&amp;武器!C495</f>
        <v xml:space="preserve">  </v>
      </c>
      <c r="V394" s="749" t="str">
        <f>武器!C499&amp;" "&amp;" "&amp;武器!D499</f>
        <v xml:space="preserve">  </v>
      </c>
      <c r="W394" s="749" t="str">
        <f>武器!D498&amp;" "&amp;" "&amp;武器!E498</f>
        <v xml:space="preserve">  </v>
      </c>
      <c r="X394" s="751" t="str">
        <f>カード情報!D757</f>
        <v>S2-007  オーク</v>
      </c>
    </row>
    <row r="395" spans="21:24">
      <c r="U395" s="749" t="str">
        <f>武器!B496&amp;" "&amp;" "&amp;武器!C496</f>
        <v xml:space="preserve">  </v>
      </c>
      <c r="V395" s="749" t="str">
        <f>武器!C500&amp;" "&amp;" "&amp;武器!D500</f>
        <v xml:space="preserve">  </v>
      </c>
      <c r="W395" s="749" t="str">
        <f>武器!D499&amp;" "&amp;" "&amp;武器!E499</f>
        <v xml:space="preserve">  </v>
      </c>
      <c r="X395" s="751" t="str">
        <f>カード情報!D759</f>
        <v>S2-008  マミー</v>
      </c>
    </row>
    <row r="396" spans="21:24">
      <c r="U396" s="749" t="str">
        <f>武器!B497&amp;" "&amp;" "&amp;武器!C497</f>
        <v xml:space="preserve">  </v>
      </c>
      <c r="V396" s="749" t="str">
        <f>武器!C501&amp;" "&amp;" "&amp;武器!D501</f>
        <v xml:space="preserve">  </v>
      </c>
      <c r="W396" s="749" t="str">
        <f>武器!D500&amp;" "&amp;" "&amp;武器!E500</f>
        <v xml:space="preserve">  </v>
      </c>
      <c r="X396" s="751" t="str">
        <f>カード情報!D761</f>
        <v>S2-009  くさった死体</v>
      </c>
    </row>
    <row r="397" spans="21:24">
      <c r="U397" s="749" t="str">
        <f>武器!B498&amp;" "&amp;" "&amp;武器!C498</f>
        <v xml:space="preserve">  </v>
      </c>
      <c r="V397" s="749" t="str">
        <f>武器!C502&amp;" "&amp;" "&amp;武器!D502</f>
        <v xml:space="preserve">  </v>
      </c>
      <c r="W397" s="749" t="str">
        <f>武器!D501&amp;" "&amp;" "&amp;武器!E501</f>
        <v xml:space="preserve">  </v>
      </c>
      <c r="X397" s="751" t="str">
        <f>カード情報!D763</f>
        <v>S2-010  ホークマン</v>
      </c>
    </row>
    <row r="398" spans="21:24">
      <c r="U398" s="749" t="str">
        <f>武器!B499&amp;" "&amp;" "&amp;武器!C499</f>
        <v xml:space="preserve">  </v>
      </c>
      <c r="V398" s="749" t="str">
        <f>武器!C503&amp;" "&amp;" "&amp;武器!D503</f>
        <v xml:space="preserve">  </v>
      </c>
      <c r="W398" s="749" t="str">
        <f>武器!D502&amp;" "&amp;" "&amp;武器!E502</f>
        <v xml:space="preserve">  </v>
      </c>
      <c r="X398" s="751" t="str">
        <f>カード情報!D765</f>
        <v>S2-011  ガーゴイル</v>
      </c>
    </row>
    <row r="399" spans="21:24">
      <c r="U399" s="749" t="str">
        <f>武器!B500&amp;" "&amp;" "&amp;武器!C500</f>
        <v xml:space="preserve">  </v>
      </c>
      <c r="V399" s="749" t="str">
        <f>武器!C504&amp;" "&amp;" "&amp;武器!D504</f>
        <v xml:space="preserve">  </v>
      </c>
      <c r="W399" s="749" t="str">
        <f>武器!D503&amp;" "&amp;" "&amp;武器!E503</f>
        <v xml:space="preserve">  </v>
      </c>
      <c r="X399" s="751" t="str">
        <f>カード情報!D767</f>
        <v>S2-012  ゴースト</v>
      </c>
    </row>
    <row r="400" spans="21:24">
      <c r="U400" s="749" t="str">
        <f>武器!B501&amp;" "&amp;" "&amp;武器!C501</f>
        <v xml:space="preserve">  </v>
      </c>
      <c r="V400" s="749" t="str">
        <f>武器!C505&amp;" "&amp;" "&amp;武器!D505</f>
        <v xml:space="preserve">  </v>
      </c>
      <c r="W400" s="749" t="str">
        <f>武器!D504&amp;" "&amp;" "&amp;武器!E504</f>
        <v xml:space="preserve">  </v>
      </c>
      <c r="X400" s="751" t="str">
        <f>カード情報!D769</f>
        <v>S2-013  おどるほうせき</v>
      </c>
    </row>
    <row r="401" spans="21:24">
      <c r="U401" s="749" t="str">
        <f>武器!B502&amp;" "&amp;" "&amp;武器!C502</f>
        <v xml:space="preserve">  </v>
      </c>
      <c r="V401" s="749" t="str">
        <f>武器!C506&amp;" "&amp;" "&amp;武器!D506</f>
        <v xml:space="preserve">  </v>
      </c>
      <c r="W401" s="749" t="str">
        <f>武器!D505&amp;" "&amp;" "&amp;武器!E505</f>
        <v xml:space="preserve">  </v>
      </c>
      <c r="X401" s="751" t="str">
        <f>カード情報!D771</f>
        <v>S2-014  さまようよろい</v>
      </c>
    </row>
    <row r="402" spans="21:24">
      <c r="U402" s="749" t="str">
        <f>武器!B503&amp;" "&amp;" "&amp;武器!C503</f>
        <v xml:space="preserve">  </v>
      </c>
      <c r="V402" s="749" t="str">
        <f>武器!C507&amp;" "&amp;" "&amp;武器!D507</f>
        <v xml:space="preserve">  </v>
      </c>
      <c r="W402" s="749" t="str">
        <f>武器!D506&amp;" "&amp;" "&amp;武器!E506</f>
        <v xml:space="preserve">  </v>
      </c>
      <c r="X402" s="751" t="str">
        <f>カード情報!D773</f>
        <v>S2-015  スカイドラゴン</v>
      </c>
    </row>
    <row r="403" spans="21:24">
      <c r="U403" s="749" t="str">
        <f>武器!B504&amp;" "&amp;" "&amp;武器!C504</f>
        <v xml:space="preserve">  </v>
      </c>
      <c r="V403" s="749" t="str">
        <f>武器!C508&amp;" "&amp;" "&amp;武器!D508</f>
        <v xml:space="preserve">  </v>
      </c>
      <c r="W403" s="749" t="str">
        <f>武器!D507&amp;" "&amp;" "&amp;武器!E507</f>
        <v xml:space="preserve">  </v>
      </c>
      <c r="X403" s="751" t="str">
        <f>カード情報!D775</f>
        <v>S2-016  マァム</v>
      </c>
    </row>
    <row r="404" spans="21:24">
      <c r="U404" s="749" t="str">
        <f>武器!B505&amp;" "&amp;" "&amp;武器!C505</f>
        <v xml:space="preserve">  </v>
      </c>
      <c r="V404" s="749" t="str">
        <f>武器!C509&amp;" "&amp;" "&amp;武器!D509</f>
        <v xml:space="preserve">  </v>
      </c>
      <c r="W404" s="749" t="str">
        <f>武器!D508&amp;" "&amp;" "&amp;武器!E508</f>
        <v xml:space="preserve">  </v>
      </c>
      <c r="X404" s="751" t="str">
        <f>カード情報!D777</f>
        <v>S2-017  超魔生物ザムザ</v>
      </c>
    </row>
    <row r="405" spans="21:24">
      <c r="U405" s="749" t="str">
        <f>武器!B506&amp;" "&amp;" "&amp;武器!C506</f>
        <v xml:space="preserve">  </v>
      </c>
      <c r="V405" s="749" t="str">
        <f>武器!C510&amp;" "&amp;" "&amp;武器!D510</f>
        <v xml:space="preserve">  </v>
      </c>
      <c r="W405" s="749" t="str">
        <f>武器!D509&amp;" "&amp;" "&amp;武器!E509</f>
        <v xml:space="preserve">  </v>
      </c>
      <c r="X405" s="751" t="str">
        <f>カード情報!D779</f>
        <v>S2-018  ダイ</v>
      </c>
    </row>
    <row r="406" spans="21:24">
      <c r="U406" s="749" t="str">
        <f>武器!B507&amp;" "&amp;" "&amp;武器!C507</f>
        <v xml:space="preserve">  </v>
      </c>
      <c r="V406" s="749" t="str">
        <f>武器!C511&amp;" "&amp;" "&amp;武器!D511</f>
        <v xml:space="preserve">  </v>
      </c>
      <c r="W406" s="749" t="str">
        <f>武器!D510&amp;" "&amp;" "&amp;武器!E510</f>
        <v xml:space="preserve">  </v>
      </c>
      <c r="X406" s="751" t="str">
        <f>カード情報!D781</f>
        <v>S2-019  ミストバーン</v>
      </c>
    </row>
    <row r="407" spans="21:24">
      <c r="U407" s="749" t="str">
        <f>武器!B508&amp;" "&amp;" "&amp;武器!C508</f>
        <v xml:space="preserve">  </v>
      </c>
      <c r="V407" s="749" t="str">
        <f>武器!C512&amp;" "&amp;" "&amp;武器!D512</f>
        <v xml:space="preserve">  </v>
      </c>
      <c r="W407" s="749" t="str">
        <f>武器!D511&amp;" "&amp;" "&amp;武器!E511</f>
        <v xml:space="preserve">  </v>
      </c>
      <c r="X407" s="751" t="str">
        <f>カード情報!D783</f>
        <v>S2-020  ヒュンケル</v>
      </c>
    </row>
    <row r="408" spans="21:24">
      <c r="U408" s="749" t="str">
        <f>武器!B509&amp;" "&amp;" "&amp;武器!C509</f>
        <v xml:space="preserve">  </v>
      </c>
      <c r="V408" s="749" t="str">
        <f>武器!C513&amp;" "&amp;" "&amp;武器!D513</f>
        <v xml:space="preserve">  </v>
      </c>
      <c r="W408" s="749" t="str">
        <f>武器!D512&amp;" "&amp;" "&amp;武器!E512</f>
        <v xml:space="preserve">  </v>
      </c>
      <c r="X408" s="751" t="str">
        <f>カード情報!D785</f>
        <v>S2-021  ウドラー</v>
      </c>
    </row>
    <row r="409" spans="21:24">
      <c r="U409" s="749" t="str">
        <f>武器!B510&amp;" "&amp;" "&amp;武器!C510</f>
        <v xml:space="preserve">  </v>
      </c>
      <c r="V409" s="749" t="str">
        <f>武器!C514&amp;" "&amp;" "&amp;武器!D514</f>
        <v xml:space="preserve">  </v>
      </c>
      <c r="W409" s="749" t="str">
        <f>武器!D513&amp;" "&amp;" "&amp;武器!E513</f>
        <v xml:space="preserve">  </v>
      </c>
      <c r="X409" s="751" t="str">
        <f>カード情報!D787</f>
        <v>S2-022  キングスライム</v>
      </c>
    </row>
    <row r="410" spans="21:24">
      <c r="U410" s="749" t="str">
        <f>武器!B511&amp;" "&amp;" "&amp;武器!C511</f>
        <v xml:space="preserve">  </v>
      </c>
      <c r="V410" s="749" t="str">
        <f>武器!C515&amp;" "&amp;" "&amp;武器!D515</f>
        <v xml:space="preserve">  </v>
      </c>
      <c r="W410" s="749" t="str">
        <f>武器!D514&amp;" "&amp;" "&amp;武器!E514</f>
        <v xml:space="preserve">  </v>
      </c>
      <c r="X410" s="751" t="str">
        <f>カード情報!D789</f>
        <v>S2-023  しりょうのきし</v>
      </c>
    </row>
    <row r="411" spans="21:24">
      <c r="U411" s="749" t="str">
        <f>武器!B512&amp;" "&amp;" "&amp;武器!C512</f>
        <v xml:space="preserve">  </v>
      </c>
      <c r="V411" s="749" t="str">
        <f>武器!C516&amp;" "&amp;" "&amp;武器!D516</f>
        <v xml:space="preserve">  </v>
      </c>
      <c r="W411" s="749" t="str">
        <f>武器!D515&amp;" "&amp;" "&amp;武器!E515</f>
        <v xml:space="preserve">  </v>
      </c>
      <c r="X411" s="751" t="str">
        <f>カード情報!D791</f>
        <v>S2-024  ボーンファイター</v>
      </c>
    </row>
    <row r="412" spans="21:24">
      <c r="U412" s="749" t="str">
        <f>武器!B513&amp;" "&amp;" "&amp;武器!C513</f>
        <v xml:space="preserve">  </v>
      </c>
      <c r="V412" s="749" t="str">
        <f>武器!C517&amp;" "&amp;" "&amp;武器!D517</f>
        <v xml:space="preserve">  </v>
      </c>
      <c r="W412" s="749" t="str">
        <f>武器!D516&amp;" "&amp;" "&amp;武器!E516</f>
        <v xml:space="preserve">  </v>
      </c>
      <c r="X412" s="751" t="str">
        <f>カード情報!D793</f>
        <v>S2-025  ギズモ</v>
      </c>
    </row>
    <row r="413" spans="21:24">
      <c r="U413" s="749" t="str">
        <f>武器!B514&amp;" "&amp;" "&amp;武器!C514</f>
        <v xml:space="preserve">  </v>
      </c>
      <c r="V413" s="749" t="str">
        <f>武器!C518&amp;" "&amp;" "&amp;武器!D518</f>
        <v xml:space="preserve">  </v>
      </c>
      <c r="W413" s="749" t="str">
        <f>武器!D517&amp;" "&amp;" "&amp;武器!E517</f>
        <v xml:space="preserve">  </v>
      </c>
      <c r="X413" s="751" t="str">
        <f>カード情報!D795</f>
        <v>S2-026  メガザルロック</v>
      </c>
    </row>
    <row r="414" spans="21:24">
      <c r="U414" s="749" t="str">
        <f>武器!B515&amp;" "&amp;" "&amp;武器!C515</f>
        <v xml:space="preserve">  </v>
      </c>
      <c r="V414" s="749" t="str">
        <f>武器!C519&amp;" "&amp;" "&amp;武器!D519</f>
        <v xml:space="preserve">  </v>
      </c>
      <c r="W414" s="749" t="str">
        <f>武器!D518&amp;" "&amp;" "&amp;武器!E518</f>
        <v xml:space="preserve">  </v>
      </c>
      <c r="X414" s="751" t="str">
        <f>カード情報!D797</f>
        <v>S2-027  ボストロール</v>
      </c>
    </row>
    <row r="415" spans="21:24">
      <c r="U415" s="749" t="str">
        <f>武器!B516&amp;" "&amp;" "&amp;武器!C516</f>
        <v xml:space="preserve">  </v>
      </c>
      <c r="V415" s="749" t="str">
        <f>武器!C520&amp;" "&amp;" "&amp;武器!D520</f>
        <v xml:space="preserve">  </v>
      </c>
      <c r="W415" s="749" t="str">
        <f>武器!D519&amp;" "&amp;" "&amp;武器!E519</f>
        <v xml:space="preserve">  </v>
      </c>
      <c r="X415" s="751" t="str">
        <f>カード情報!D799</f>
        <v>S2-028  キラーアーマー</v>
      </c>
    </row>
    <row r="416" spans="21:24">
      <c r="U416" s="749" t="str">
        <f>武器!B517&amp;" "&amp;" "&amp;武器!C517</f>
        <v xml:space="preserve">  </v>
      </c>
      <c r="V416" s="749" t="str">
        <f>武器!C521&amp;" "&amp;" "&amp;武器!D521</f>
        <v xml:space="preserve">  </v>
      </c>
      <c r="W416" s="749" t="str">
        <f>武器!D520&amp;" "&amp;" "&amp;武器!E520</f>
        <v xml:space="preserve">  </v>
      </c>
      <c r="X416" s="751" t="str">
        <f>カード情報!D801</f>
        <v>S2-029  ゴーレム</v>
      </c>
    </row>
    <row r="417" spans="21:24">
      <c r="U417" s="749" t="str">
        <f>武器!B518&amp;" "&amp;" "&amp;武器!C518</f>
        <v xml:space="preserve">  </v>
      </c>
      <c r="V417" s="749" t="str">
        <f>武器!C522&amp;" "&amp;" "&amp;武器!D522</f>
        <v xml:space="preserve">  </v>
      </c>
      <c r="W417" s="749" t="str">
        <f>武器!D521&amp;" "&amp;" "&amp;武器!E521</f>
        <v xml:space="preserve">  </v>
      </c>
      <c r="X417" s="751" t="str">
        <f>カード情報!D803</f>
        <v>S2-030  ヒドラ</v>
      </c>
    </row>
    <row r="418" spans="21:24">
      <c r="U418" s="749" t="str">
        <f>武器!B519&amp;" "&amp;" "&amp;武器!C519</f>
        <v xml:space="preserve">  </v>
      </c>
      <c r="V418" s="749" t="str">
        <f>武器!C523&amp;" "&amp;" "&amp;武器!D523</f>
        <v xml:space="preserve">  </v>
      </c>
      <c r="W418" s="749" t="str">
        <f>武器!D522&amp;" "&amp;" "&amp;武器!E522</f>
        <v xml:space="preserve">  </v>
      </c>
      <c r="X418" s="751" t="str">
        <f>カード情報!D805</f>
        <v>S2-031  ガルダンディー</v>
      </c>
    </row>
    <row r="419" spans="21:24">
      <c r="U419" s="749" t="str">
        <f>武器!B520&amp;" "&amp;" "&amp;武器!C520</f>
        <v xml:space="preserve">  </v>
      </c>
      <c r="V419" s="749" t="str">
        <f>武器!C524&amp;" "&amp;" "&amp;武器!D524</f>
        <v xml:space="preserve">  </v>
      </c>
      <c r="W419" s="749" t="str">
        <f>武器!D523&amp;" "&amp;" "&amp;武器!E523</f>
        <v xml:space="preserve">  </v>
      </c>
      <c r="X419" s="751" t="str">
        <f>カード情報!D807</f>
        <v>S2-032  ラーハルト</v>
      </c>
    </row>
    <row r="420" spans="21:24">
      <c r="U420" s="749" t="str">
        <f>武器!B521&amp;" "&amp;" "&amp;武器!C521</f>
        <v xml:space="preserve">  </v>
      </c>
      <c r="V420" s="749" t="str">
        <f>武器!C525&amp;" "&amp;" "&amp;武器!D525</f>
        <v xml:space="preserve">  </v>
      </c>
      <c r="W420" s="749" t="str">
        <f>武器!D524&amp;" "&amp;" "&amp;武器!E524</f>
        <v xml:space="preserve">  </v>
      </c>
      <c r="X420" s="751" t="str">
        <f>カード情報!D809</f>
        <v>S2-033  ボラホーン</v>
      </c>
    </row>
    <row r="421" spans="21:24">
      <c r="U421" s="749" t="str">
        <f>武器!B522&amp;" "&amp;" "&amp;武器!C522</f>
        <v xml:space="preserve">  </v>
      </c>
      <c r="V421" s="749" t="str">
        <f>武器!C526&amp;" "&amp;" "&amp;武器!D526</f>
        <v xml:space="preserve">  </v>
      </c>
      <c r="W421" s="749" t="str">
        <f>武器!D525&amp;" "&amp;" "&amp;武器!E525</f>
        <v xml:space="preserve">  </v>
      </c>
      <c r="X421" s="751" t="str">
        <f>カード情報!D811</f>
        <v>S2-034  シャドウパンサー</v>
      </c>
    </row>
    <row r="422" spans="21:24">
      <c r="U422" s="749" t="str">
        <f>武器!B523&amp;" "&amp;" "&amp;武器!C523</f>
        <v xml:space="preserve">  </v>
      </c>
      <c r="V422" s="749" t="str">
        <f>武器!C527&amp;" "&amp;" "&amp;武器!D527</f>
        <v xml:space="preserve">  </v>
      </c>
      <c r="W422" s="749" t="str">
        <f>武器!D526&amp;" "&amp;" "&amp;武器!E526</f>
        <v xml:space="preserve">  </v>
      </c>
      <c r="X422" s="751" t="str">
        <f>カード情報!D813</f>
        <v>S2-035  ヘルクラッシャー</v>
      </c>
    </row>
    <row r="423" spans="21:24">
      <c r="U423" s="749" t="str">
        <f>武器!B524&amp;" "&amp;" "&amp;武器!C524</f>
        <v xml:space="preserve">  </v>
      </c>
      <c r="V423" s="749" t="str">
        <f>武器!C528&amp;" "&amp;" "&amp;武器!D528</f>
        <v xml:space="preserve">  </v>
      </c>
      <c r="W423" s="749" t="str">
        <f>武器!D527&amp;" "&amp;" "&amp;武器!E527</f>
        <v xml:space="preserve">  </v>
      </c>
      <c r="X423" s="751" t="str">
        <f>カード情報!D815</f>
        <v>S2-036  フレイム</v>
      </c>
    </row>
    <row r="424" spans="21:24">
      <c r="U424" s="749" t="str">
        <f>武器!B525&amp;" "&amp;" "&amp;武器!C525</f>
        <v xml:space="preserve">  </v>
      </c>
      <c r="V424" s="749" t="str">
        <f>武器!C529&amp;" "&amp;" "&amp;武器!D529</f>
        <v xml:space="preserve">  </v>
      </c>
      <c r="W424" s="749" t="str">
        <f>武器!D528&amp;" "&amp;" "&amp;武器!E528</f>
        <v xml:space="preserve">  </v>
      </c>
      <c r="X424" s="751" t="str">
        <f>カード情報!D817</f>
        <v>S2-037  ブリザード</v>
      </c>
    </row>
    <row r="425" spans="21:24">
      <c r="U425" s="749" t="str">
        <f>武器!B526&amp;" "&amp;" "&amp;武器!C526</f>
        <v xml:space="preserve">  </v>
      </c>
      <c r="V425" s="749" t="str">
        <f>武器!C530&amp;" "&amp;" "&amp;武器!D530</f>
        <v xml:space="preserve">  </v>
      </c>
      <c r="W425" s="749" t="str">
        <f>武器!D529&amp;" "&amp;" "&amp;武器!E529</f>
        <v xml:space="preserve">  </v>
      </c>
      <c r="X425" s="751" t="str">
        <f>カード情報!D819</f>
        <v>S2-038  アンクルホーン</v>
      </c>
    </row>
    <row r="426" spans="21:24">
      <c r="U426" s="749" t="str">
        <f>武器!B527&amp;" "&amp;" "&amp;武器!C527</f>
        <v xml:space="preserve">  </v>
      </c>
      <c r="V426" s="749" t="str">
        <f>武器!C531&amp;" "&amp;" "&amp;武器!D531</f>
        <v xml:space="preserve">  </v>
      </c>
      <c r="W426" s="749" t="str">
        <f>武器!D530&amp;" "&amp;" "&amp;武器!E530</f>
        <v xml:space="preserve">  </v>
      </c>
      <c r="X426" s="751" t="str">
        <f>カード情報!D821</f>
        <v>S2-039  キラーマシン2</v>
      </c>
    </row>
    <row r="427" spans="21:24">
      <c r="U427" s="749" t="str">
        <f>武器!B528&amp;" "&amp;" "&amp;武器!C528</f>
        <v xml:space="preserve">  </v>
      </c>
      <c r="V427" s="749" t="str">
        <f>武器!C532&amp;" "&amp;" "&amp;武器!D532</f>
        <v xml:space="preserve">  </v>
      </c>
      <c r="W427" s="749" t="str">
        <f>武器!D531&amp;" "&amp;" "&amp;武器!E531</f>
        <v xml:space="preserve">  </v>
      </c>
      <c r="X427" s="751" t="str">
        <f>カード情報!D823</f>
        <v>S2-040  キングリザード</v>
      </c>
    </row>
    <row r="428" spans="21:24">
      <c r="U428" s="749" t="str">
        <f>武器!B529&amp;" "&amp;" "&amp;武器!C529</f>
        <v xml:space="preserve">  </v>
      </c>
      <c r="V428" s="749" t="str">
        <f>武器!C533&amp;" "&amp;" "&amp;武器!D533</f>
        <v xml:space="preserve">  </v>
      </c>
      <c r="W428" s="749" t="str">
        <f>武器!D532&amp;" "&amp;" "&amp;武器!E532</f>
        <v xml:space="preserve">  </v>
      </c>
      <c r="X428" s="751" t="str">
        <f>カード情報!D825</f>
        <v>S2-041  ダイ</v>
      </c>
    </row>
    <row r="429" spans="21:24">
      <c r="U429" s="749" t="str">
        <f>武器!B530&amp;" "&amp;" "&amp;武器!C530</f>
        <v xml:space="preserve">  </v>
      </c>
      <c r="V429" s="749" t="str">
        <f>武器!C534&amp;" "&amp;" "&amp;武器!D534</f>
        <v xml:space="preserve">  </v>
      </c>
      <c r="W429" s="749" t="str">
        <f>武器!D533&amp;" "&amp;" "&amp;武器!E533</f>
        <v xml:space="preserve">  </v>
      </c>
      <c r="X429" s="751" t="str">
        <f>カード情報!D827</f>
        <v>S2-042  ポップ</v>
      </c>
    </row>
    <row r="430" spans="21:24">
      <c r="U430" s="749" t="str">
        <f>武器!B531&amp;" "&amp;" "&amp;武器!C531</f>
        <v xml:space="preserve">  </v>
      </c>
      <c r="V430" s="749" t="str">
        <f>武器!C535&amp;" "&amp;" "&amp;武器!D535</f>
        <v xml:space="preserve">  </v>
      </c>
      <c r="W430" s="749" t="str">
        <f>武器!D534&amp;" "&amp;" "&amp;武器!E534</f>
        <v xml:space="preserve">  </v>
      </c>
      <c r="X430" s="751" t="str">
        <f>カード情報!D829</f>
        <v>S2-043  マァム</v>
      </c>
    </row>
    <row r="431" spans="21:24">
      <c r="U431" s="749" t="str">
        <f>武器!B532&amp;" "&amp;" "&amp;武器!C532</f>
        <v xml:space="preserve">  </v>
      </c>
      <c r="V431" s="749" t="str">
        <f>武器!C536&amp;" "&amp;" "&amp;武器!D536</f>
        <v xml:space="preserve">  </v>
      </c>
      <c r="W431" s="749" t="str">
        <f>武器!D535&amp;" "&amp;" "&amp;武器!E535</f>
        <v xml:space="preserve">  </v>
      </c>
      <c r="X431" s="751" t="str">
        <f>カード情報!D831</f>
        <v>S2-044  レオナ</v>
      </c>
    </row>
    <row r="432" spans="21:24">
      <c r="U432" s="749" t="str">
        <f>武器!B533&amp;" "&amp;" "&amp;武器!C533</f>
        <v xml:space="preserve">  </v>
      </c>
      <c r="V432" s="749" t="str">
        <f>武器!C537&amp;" "&amp;" "&amp;武器!D537</f>
        <v xml:space="preserve">  </v>
      </c>
      <c r="W432" s="749" t="str">
        <f>武器!D536&amp;" "&amp;" "&amp;武器!E536</f>
        <v xml:space="preserve">  </v>
      </c>
      <c r="X432" s="751" t="str">
        <f>カード情報!D833</f>
        <v>S2-045  ヒュンケル</v>
      </c>
    </row>
    <row r="433" spans="21:24">
      <c r="U433" s="749" t="str">
        <f>武器!B534&amp;" "&amp;" "&amp;武器!C534</f>
        <v xml:space="preserve">  </v>
      </c>
      <c r="V433" s="749" t="str">
        <f>武器!C538&amp;" "&amp;" "&amp;武器!D538</f>
        <v xml:space="preserve">  </v>
      </c>
      <c r="W433" s="749" t="str">
        <f>武器!D537&amp;" "&amp;" "&amp;武器!E537</f>
        <v xml:space="preserve">  </v>
      </c>
      <c r="X433" s="751" t="str">
        <f>カード情報!D835</f>
        <v>S2-046  アバン</v>
      </c>
    </row>
    <row r="434" spans="21:24">
      <c r="U434" s="749" t="str">
        <f>武器!B535&amp;" "&amp;" "&amp;武器!C535</f>
        <v xml:space="preserve">  </v>
      </c>
      <c r="V434" s="749" t="str">
        <f>武器!C539&amp;" "&amp;" "&amp;武器!D539</f>
        <v xml:space="preserve">  </v>
      </c>
      <c r="W434" s="749" t="str">
        <f>武器!D538&amp;" "&amp;" "&amp;武器!E538</f>
        <v xml:space="preserve">  </v>
      </c>
      <c r="X434" s="751" t="str">
        <f>カード情報!D837</f>
        <v>S2-047  マトリフ</v>
      </c>
    </row>
    <row r="435" spans="21:24">
      <c r="U435" s="749" t="str">
        <f>武器!B536&amp;" "&amp;" "&amp;武器!C536</f>
        <v xml:space="preserve">  </v>
      </c>
      <c r="V435" s="749" t="str">
        <f>武器!C540&amp;" "&amp;" "&amp;武器!D540</f>
        <v xml:space="preserve">  </v>
      </c>
      <c r="W435" s="749" t="str">
        <f>武器!D539&amp;" "&amp;" "&amp;武器!E539</f>
        <v xml:space="preserve">  </v>
      </c>
      <c r="X435" s="751" t="str">
        <f>カード情報!D839</f>
        <v>S2-048  勇者ソロ</v>
      </c>
    </row>
    <row r="436" spans="21:24">
      <c r="U436" s="749" t="str">
        <f>武器!B537&amp;" "&amp;" "&amp;武器!C537</f>
        <v xml:space="preserve">  </v>
      </c>
      <c r="V436" s="749" t="str">
        <f>武器!C541&amp;" "&amp;" "&amp;武器!D541</f>
        <v xml:space="preserve">  </v>
      </c>
      <c r="W436" s="749" t="str">
        <f>武器!D540&amp;" "&amp;" "&amp;武器!E540</f>
        <v xml:space="preserve">  </v>
      </c>
      <c r="X436" s="751" t="str">
        <f>カード情報!D841</f>
        <v>S2-049  マーニャ</v>
      </c>
    </row>
    <row r="437" spans="21:24">
      <c r="U437" s="749" t="str">
        <f>武器!B538&amp;" "&amp;" "&amp;武器!C538</f>
        <v xml:space="preserve">  </v>
      </c>
      <c r="V437" s="749" t="str">
        <f>武器!C542&amp;" "&amp;" "&amp;武器!D542</f>
        <v xml:space="preserve">  </v>
      </c>
      <c r="W437" s="749" t="str">
        <f>武器!D541&amp;" "&amp;" "&amp;武器!E541</f>
        <v xml:space="preserve">  </v>
      </c>
      <c r="X437" s="751" t="str">
        <f>カード情報!D843</f>
        <v>S2-050  ミネア</v>
      </c>
    </row>
    <row r="438" spans="21:24">
      <c r="U438" s="749" t="str">
        <f>武器!B539&amp;" "&amp;" "&amp;武器!C539</f>
        <v xml:space="preserve">  </v>
      </c>
      <c r="V438" s="749" t="str">
        <f>武器!C543&amp;" "&amp;" "&amp;武器!D543</f>
        <v xml:space="preserve">  </v>
      </c>
      <c r="W438" s="749" t="str">
        <f>武器!D542&amp;" "&amp;" "&amp;武器!E542</f>
        <v xml:space="preserve">  </v>
      </c>
      <c r="X438" s="751" t="str">
        <f>カード情報!D845</f>
        <v>S2-051  ギガデーモン</v>
      </c>
    </row>
    <row r="439" spans="21:24">
      <c r="U439" s="749" t="str">
        <f>武器!B540&amp;" "&amp;" "&amp;武器!C540</f>
        <v xml:space="preserve">  </v>
      </c>
      <c r="V439" s="749" t="str">
        <f>武器!C544&amp;" "&amp;" "&amp;武器!D544</f>
        <v xml:space="preserve">  </v>
      </c>
      <c r="W439" s="749" t="str">
        <f>武器!D543&amp;" "&amp;" "&amp;武器!E543</f>
        <v xml:space="preserve">  </v>
      </c>
      <c r="X439" s="751" t="str">
        <f>カード情報!D847</f>
        <v>S2-052  ヘルバトラー</v>
      </c>
    </row>
    <row r="440" spans="21:24">
      <c r="U440" s="749" t="str">
        <f>武器!B541&amp;" "&amp;" "&amp;武器!C541</f>
        <v xml:space="preserve">  </v>
      </c>
      <c r="V440" s="749" t="str">
        <f>武器!C545&amp;" "&amp;" "&amp;武器!D545</f>
        <v xml:space="preserve">  </v>
      </c>
      <c r="W440" s="749" t="str">
        <f>武器!D544&amp;" "&amp;" "&amp;武器!E544</f>
        <v xml:space="preserve">  </v>
      </c>
      <c r="X440" s="751" t="str">
        <f>カード情報!D849</f>
        <v>S2-053  真・大魔王バーン</v>
      </c>
    </row>
    <row r="441" spans="21:24">
      <c r="U441" s="749" t="str">
        <f>武器!B542&amp;" "&amp;" "&amp;武器!C542</f>
        <v xml:space="preserve">  </v>
      </c>
      <c r="V441" s="749" t="str">
        <f>武器!C546&amp;" "&amp;" "&amp;武器!D546</f>
        <v xml:space="preserve">  </v>
      </c>
      <c r="W441" s="749" t="str">
        <f>武器!D545&amp;" "&amp;" "&amp;武器!E545</f>
        <v xml:space="preserve">  </v>
      </c>
      <c r="X441" s="751" t="str">
        <f>カード情報!D851</f>
        <v>S2-054  魔族の王デスピサロ</v>
      </c>
    </row>
    <row r="442" spans="21:24">
      <c r="U442" s="749" t="str">
        <f>武器!B543&amp;" "&amp;" "&amp;武器!C543</f>
        <v xml:space="preserve">  </v>
      </c>
      <c r="V442" s="749" t="str">
        <f>武器!C547&amp;" "&amp;" "&amp;武器!D547</f>
        <v xml:space="preserve">  </v>
      </c>
      <c r="W442" s="749" t="str">
        <f>武器!D546&amp;" "&amp;" "&amp;武器!E546</f>
        <v xml:space="preserve">  </v>
      </c>
      <c r="X442" s="751" t="str">
        <f>カード情報!D853</f>
        <v>S2-055  クリスマスライム</v>
      </c>
    </row>
    <row r="443" spans="21:24">
      <c r="U443" s="749" t="str">
        <f>武器!B544&amp;" "&amp;" "&amp;武器!C544</f>
        <v xml:space="preserve">  </v>
      </c>
      <c r="V443" s="749" t="str">
        <f>武器!C548&amp;" "&amp;" "&amp;武器!D548</f>
        <v xml:space="preserve">  </v>
      </c>
      <c r="W443" s="749" t="str">
        <f>武器!D547&amp;" "&amp;" "&amp;武器!E547</f>
        <v xml:space="preserve">  </v>
      </c>
      <c r="X443" s="751" t="str">
        <f>カード情報!D855</f>
        <v>S2-056  じんめんツリー</v>
      </c>
    </row>
    <row r="444" spans="21:24">
      <c r="U444" s="749" t="str">
        <f>武器!B545&amp;" "&amp;" "&amp;武器!C545</f>
        <v xml:space="preserve">  </v>
      </c>
      <c r="V444" s="749" t="str">
        <f>武器!C549&amp;" "&amp;" "&amp;武器!D549</f>
        <v xml:space="preserve">  </v>
      </c>
      <c r="W444" s="749" t="str">
        <f>武器!D548&amp;" "&amp;" "&amp;武器!E548</f>
        <v xml:space="preserve">  </v>
      </c>
      <c r="X444" s="751" t="str">
        <f>カード情報!D857</f>
        <v>S2-057  サンタミイラ男</v>
      </c>
    </row>
    <row r="445" spans="21:24">
      <c r="U445" s="749" t="str">
        <f>武器!B546&amp;" "&amp;" "&amp;武器!C546</f>
        <v xml:space="preserve">  </v>
      </c>
      <c r="V445" s="749" t="str">
        <f>武器!C550&amp;" "&amp;" "&amp;武器!D550</f>
        <v xml:space="preserve">  </v>
      </c>
      <c r="W445" s="749" t="str">
        <f>武器!D549&amp;" "&amp;" "&amp;武器!E549</f>
        <v xml:space="preserve">  </v>
      </c>
      <c r="X445" s="751" t="str">
        <f>カード情報!D859</f>
        <v>S2-058  ダイ (竜魔人ダイ)</v>
      </c>
    </row>
    <row r="446" spans="21:24">
      <c r="U446" s="749" t="str">
        <f>武器!B547&amp;" "&amp;" "&amp;武器!C547</f>
        <v xml:space="preserve">  </v>
      </c>
      <c r="V446" s="749" t="str">
        <f>武器!C551&amp;" "&amp;" "&amp;武器!D551</f>
        <v xml:space="preserve">  </v>
      </c>
      <c r="W446" s="749" t="str">
        <f>武器!D550&amp;" "&amp;" "&amp;武器!E550</f>
        <v xml:space="preserve">  </v>
      </c>
      <c r="X446" s="751" t="str">
        <f>カード情報!D861</f>
        <v>S2-059  ポップ</v>
      </c>
    </row>
    <row r="447" spans="21:24">
      <c r="U447" s="749" t="str">
        <f>武器!B548&amp;" "&amp;" "&amp;武器!C548</f>
        <v xml:space="preserve">  </v>
      </c>
      <c r="V447" s="749" t="str">
        <f>武器!C552&amp;" "&amp;" "&amp;武器!D552</f>
        <v xml:space="preserve">  </v>
      </c>
      <c r="W447" s="749" t="str">
        <f>武器!D551&amp;" "&amp;" "&amp;武器!E551</f>
        <v xml:space="preserve">  </v>
      </c>
      <c r="X447" s="751" t="str">
        <f>カード情報!D863</f>
        <v>S2-060  マァム</v>
      </c>
    </row>
    <row r="448" spans="21:24">
      <c r="U448" s="749" t="str">
        <f>武器!B549&amp;" "&amp;" "&amp;武器!C549</f>
        <v xml:space="preserve">  </v>
      </c>
      <c r="V448" s="749" t="str">
        <f>武器!C553&amp;" "&amp;" "&amp;武器!D553</f>
        <v xml:space="preserve">  </v>
      </c>
      <c r="W448" s="749" t="str">
        <f>武器!D552&amp;" "&amp;" "&amp;武器!E552</f>
        <v xml:space="preserve">  </v>
      </c>
      <c r="X448" s="751" t="str">
        <f>カード情報!D865</f>
        <v>S2-061  魔剣士ピサロ</v>
      </c>
    </row>
    <row r="449" spans="21:24">
      <c r="U449" s="749" t="str">
        <f>武器!B550&amp;" "&amp;" "&amp;武器!C550</f>
        <v xml:space="preserve">  </v>
      </c>
      <c r="V449" s="749" t="str">
        <f>武器!C554&amp;" "&amp;" "&amp;武器!D554</f>
        <v xml:space="preserve">  </v>
      </c>
      <c r="W449" s="749" t="str">
        <f>武器!D553&amp;" "&amp;" "&amp;武器!E553</f>
        <v xml:space="preserve">  </v>
      </c>
      <c r="X449" s="751" t="str">
        <f>カード情報!D867</f>
        <v>S2-062  アリーナ</v>
      </c>
    </row>
    <row r="450" spans="21:24">
      <c r="U450" s="749" t="str">
        <f>武器!B551&amp;" "&amp;" "&amp;武器!C551</f>
        <v xml:space="preserve">  </v>
      </c>
      <c r="V450" s="749" t="str">
        <f>武器!C555&amp;" "&amp;" "&amp;武器!D555</f>
        <v xml:space="preserve">  </v>
      </c>
      <c r="W450" s="749" t="str">
        <f>武器!D554&amp;" "&amp;" "&amp;武器!E554</f>
        <v xml:space="preserve">  </v>
      </c>
      <c r="X450" s="751" t="str">
        <f>カード情報!D869</f>
        <v>S2-063  バルザック</v>
      </c>
    </row>
    <row r="451" spans="21:24">
      <c r="U451" s="749" t="str">
        <f>武器!B552&amp;" "&amp;" "&amp;武器!C552</f>
        <v xml:space="preserve">  </v>
      </c>
      <c r="V451" s="749" t="str">
        <f>武器!C556&amp;" "&amp;" "&amp;武器!D556</f>
        <v xml:space="preserve">  </v>
      </c>
      <c r="W451" s="749" t="str">
        <f>武器!D555&amp;" "&amp;" "&amp;武器!E555</f>
        <v xml:space="preserve">  </v>
      </c>
      <c r="X451" s="751" t="str">
        <f>カード情報!D871</f>
        <v>S2-064  キングレオ</v>
      </c>
    </row>
    <row r="452" spans="21:24">
      <c r="U452" s="749" t="str">
        <f>武器!B553&amp;" "&amp;" "&amp;武器!C553</f>
        <v xml:space="preserve">  </v>
      </c>
      <c r="V452" s="749" t="str">
        <f>武器!C557&amp;" "&amp;" "&amp;武器!D557</f>
        <v xml:space="preserve">  </v>
      </c>
      <c r="W452" s="749" t="str">
        <f>武器!D556&amp;" "&amp;" "&amp;武器!E556</f>
        <v xml:space="preserve">  </v>
      </c>
      <c r="X452" s="751" t="str">
        <f>カード情報!D873</f>
        <v>S2-065  地獄の帝王エスターク</v>
      </c>
    </row>
    <row r="453" spans="21:24">
      <c r="U453" s="749" t="str">
        <f>武器!B554&amp;" "&amp;" "&amp;武器!C554</f>
        <v xml:space="preserve">  </v>
      </c>
      <c r="V453" s="749" t="str">
        <f>武器!C558&amp;" "&amp;" "&amp;武器!D558</f>
        <v xml:space="preserve">  </v>
      </c>
      <c r="W453" s="749" t="str">
        <f>武器!D557&amp;" "&amp;" "&amp;武器!E557</f>
        <v xml:space="preserve">  </v>
      </c>
      <c r="X453" s="751" t="str">
        <f>カード情報!D875</f>
        <v>S2-066  超魔生物ハドラー</v>
      </c>
    </row>
    <row r="454" spans="21:24">
      <c r="U454" s="749" t="str">
        <f>武器!B555&amp;" "&amp;" "&amp;武器!C555</f>
        <v xml:space="preserve">  </v>
      </c>
      <c r="V454" s="749" t="str">
        <f>武器!C559&amp;" "&amp;" "&amp;武器!D559</f>
        <v xml:space="preserve">  </v>
      </c>
      <c r="W454" s="749" t="str">
        <f>武器!D558&amp;" "&amp;" "&amp;武器!E558</f>
        <v xml:space="preserve">  </v>
      </c>
      <c r="X454" s="751" t="str">
        <f>カード情報!D877</f>
        <v>S2-067  レオナ</v>
      </c>
    </row>
    <row r="455" spans="21:24">
      <c r="U455" s="749" t="str">
        <f>武器!B556&amp;" "&amp;" "&amp;武器!C556</f>
        <v xml:space="preserve">  </v>
      </c>
      <c r="V455" s="749" t="str">
        <f>武器!C560&amp;" "&amp;" "&amp;武器!D560</f>
        <v xml:space="preserve">  </v>
      </c>
      <c r="W455" s="749" t="str">
        <f>武器!D559&amp;" "&amp;" "&amp;武器!E559</f>
        <v xml:space="preserve">  </v>
      </c>
      <c r="X455" s="751" t="str">
        <f>カード情報!D879</f>
        <v>S2-068  勇者ソフィア</v>
      </c>
    </row>
    <row r="456" spans="21:24">
      <c r="U456" s="749" t="str">
        <f>武器!B557&amp;" "&amp;" "&amp;武器!C557</f>
        <v xml:space="preserve">  </v>
      </c>
      <c r="V456" s="749" t="str">
        <f>武器!C561&amp;" "&amp;" "&amp;武器!D561</f>
        <v xml:space="preserve">  </v>
      </c>
      <c r="W456" s="749" t="str">
        <f>武器!D560&amp;" "&amp;" "&amp;武器!E560</f>
        <v xml:space="preserve">  </v>
      </c>
      <c r="X456" s="751" t="str">
        <f>カード情報!D881</f>
        <v>S2-069  冥竜王ヴェルザー</v>
      </c>
    </row>
    <row r="457" spans="21:24">
      <c r="U457" s="749" t="str">
        <f>武器!B558&amp;" "&amp;" "&amp;武器!C558</f>
        <v xml:space="preserve">  </v>
      </c>
      <c r="V457" s="749" t="str">
        <f>武器!C562&amp;" "&amp;" "&amp;武器!D562</f>
        <v xml:space="preserve">  </v>
      </c>
      <c r="W457" s="749" t="str">
        <f>武器!D561&amp;" "&amp;" "&amp;武器!E561</f>
        <v xml:space="preserve">  </v>
      </c>
      <c r="X457" s="751" t="str">
        <f>カード情報!D883</f>
        <v>S2-070  マァム</v>
      </c>
    </row>
    <row r="458" spans="21:24">
      <c r="U458" s="749" t="str">
        <f>武器!B559&amp;" "&amp;" "&amp;武器!C559</f>
        <v xml:space="preserve">  </v>
      </c>
      <c r="V458" s="749" t="str">
        <f>武器!C563&amp;" "&amp;" "&amp;武器!D563</f>
        <v xml:space="preserve">  </v>
      </c>
      <c r="W458" s="749" t="str">
        <f>武器!D562&amp;" "&amp;" "&amp;武器!E562</f>
        <v xml:space="preserve">  </v>
      </c>
      <c r="X458" s="751" t="str">
        <f>カード情報!D885</f>
        <v>S1-001  ダイ</v>
      </c>
    </row>
    <row r="459" spans="21:24">
      <c r="U459" s="749" t="str">
        <f>武器!B560&amp;" "&amp;" "&amp;武器!C560</f>
        <v xml:space="preserve">  </v>
      </c>
      <c r="V459" s="749" t="str">
        <f>武器!C564&amp;" "&amp;" "&amp;武器!D564</f>
        <v xml:space="preserve">  </v>
      </c>
      <c r="W459" s="749" t="str">
        <f>武器!D563&amp;" "&amp;" "&amp;武器!E563</f>
        <v xml:space="preserve">  </v>
      </c>
      <c r="X459" s="751" t="str">
        <f>カード情報!D887</f>
        <v>S1-002  マァム</v>
      </c>
    </row>
    <row r="460" spans="21:24">
      <c r="U460" s="749" t="str">
        <f>武器!B561&amp;" "&amp;" "&amp;武器!C561</f>
        <v xml:space="preserve">  </v>
      </c>
      <c r="V460" s="749" t="str">
        <f>武器!C565&amp;" "&amp;" "&amp;武器!D565</f>
        <v xml:space="preserve">  </v>
      </c>
      <c r="W460" s="749" t="str">
        <f>武器!D564&amp;" "&amp;" "&amp;武器!E564</f>
        <v xml:space="preserve">  </v>
      </c>
      <c r="X460" s="751" t="str">
        <f>カード情報!D889</f>
        <v>S1-003  スライム</v>
      </c>
    </row>
    <row r="461" spans="21:24">
      <c r="U461" s="749" t="str">
        <f>武器!B562&amp;" "&amp;" "&amp;武器!C562</f>
        <v xml:space="preserve">  </v>
      </c>
      <c r="V461" s="749" t="str">
        <f>武器!C566&amp;" "&amp;" "&amp;武器!D566</f>
        <v xml:space="preserve">  </v>
      </c>
      <c r="W461" s="749" t="str">
        <f>武器!D565&amp;" "&amp;" "&amp;武器!E565</f>
        <v xml:space="preserve">  </v>
      </c>
      <c r="X461" s="751" t="str">
        <f>カード情報!D891</f>
        <v>S1-004  ホイミスライム</v>
      </c>
    </row>
    <row r="462" spans="21:24">
      <c r="U462" s="749" t="str">
        <f>武器!B563&amp;" "&amp;" "&amp;武器!C563</f>
        <v xml:space="preserve">  </v>
      </c>
      <c r="V462" s="749" t="str">
        <f>武器!C567&amp;" "&amp;" "&amp;武器!D567</f>
        <v xml:space="preserve">  </v>
      </c>
      <c r="W462" s="749" t="str">
        <f>武器!D566&amp;" "&amp;" "&amp;武器!E566</f>
        <v xml:space="preserve">  </v>
      </c>
      <c r="X462" s="751" t="str">
        <f>カード情報!D893</f>
        <v>S1-005  トンブレロ</v>
      </c>
    </row>
    <row r="463" spans="21:24">
      <c r="U463" s="749" t="str">
        <f>武器!B564&amp;" "&amp;" "&amp;武器!C564</f>
        <v xml:space="preserve">  </v>
      </c>
      <c r="V463" s="749" t="str">
        <f>武器!C568&amp;" "&amp;" "&amp;武器!D568</f>
        <v xml:space="preserve">  </v>
      </c>
      <c r="W463" s="749" t="str">
        <f>武器!D567&amp;" "&amp;" "&amp;武器!E567</f>
        <v xml:space="preserve">  </v>
      </c>
      <c r="X463" s="751" t="str">
        <f>カード情報!D895</f>
        <v>S1-006  ライオンヘッド</v>
      </c>
    </row>
    <row r="464" spans="21:24">
      <c r="U464" s="749" t="str">
        <f>武器!B565&amp;" "&amp;" "&amp;武器!C565</f>
        <v xml:space="preserve">  </v>
      </c>
      <c r="V464" s="749" t="str">
        <f>武器!C569&amp;" "&amp;" "&amp;武器!D569</f>
        <v xml:space="preserve">  </v>
      </c>
      <c r="W464" s="749" t="str">
        <f>武器!D568&amp;" "&amp;" "&amp;武器!E568</f>
        <v xml:space="preserve">  </v>
      </c>
      <c r="X464" s="751" t="str">
        <f>カード情報!D897</f>
        <v>S1-007  キラーパンサー</v>
      </c>
    </row>
    <row r="465" spans="21:24">
      <c r="U465" s="749" t="str">
        <f>武器!B566&amp;" "&amp;" "&amp;武器!C566</f>
        <v xml:space="preserve">  </v>
      </c>
      <c r="V465" s="749" t="str">
        <f>武器!C570&amp;" "&amp;" "&amp;武器!D570</f>
        <v xml:space="preserve">  </v>
      </c>
      <c r="W465" s="749" t="str">
        <f>武器!D569&amp;" "&amp;" "&amp;武器!E569</f>
        <v xml:space="preserve">  </v>
      </c>
      <c r="X465" s="751" t="str">
        <f>カード情報!D899</f>
        <v>S1-008  がいこつ</v>
      </c>
    </row>
    <row r="466" spans="21:24">
      <c r="U466" s="749" t="str">
        <f>武器!B567&amp;" "&amp;" "&amp;武器!C567</f>
        <v xml:space="preserve">  </v>
      </c>
      <c r="V466" s="749" t="str">
        <f>武器!C571&amp;" "&amp;" "&amp;武器!D571</f>
        <v xml:space="preserve">  </v>
      </c>
      <c r="W466" s="749" t="str">
        <f>武器!D570&amp;" "&amp;" "&amp;武器!E570</f>
        <v xml:space="preserve">  </v>
      </c>
      <c r="X466" s="751" t="str">
        <f>カード情報!D901</f>
        <v>S1-009  ミイラ男</v>
      </c>
    </row>
    <row r="467" spans="21:24">
      <c r="U467" s="749" t="str">
        <f>武器!B568&amp;" "&amp;" "&amp;武器!C568</f>
        <v xml:space="preserve">  </v>
      </c>
      <c r="V467" s="749" t="str">
        <f>武器!C572&amp;" "&amp;" "&amp;武器!D572</f>
        <v xml:space="preserve">  </v>
      </c>
      <c r="W467" s="749" t="str">
        <f>武器!D571&amp;" "&amp;" "&amp;武器!E571</f>
        <v xml:space="preserve">  </v>
      </c>
      <c r="X467" s="751" t="str">
        <f>カード情報!D903</f>
        <v>S1-010  あくま神官</v>
      </c>
    </row>
    <row r="468" spans="21:24">
      <c r="U468" s="749" t="str">
        <f>武器!B569&amp;" "&amp;" "&amp;武器!C569</f>
        <v xml:space="preserve">  </v>
      </c>
      <c r="V468" s="749" t="str">
        <f>武器!C573&amp;" "&amp;" "&amp;武器!D573</f>
        <v xml:space="preserve">  </v>
      </c>
      <c r="W468" s="749" t="str">
        <f>武器!D572&amp;" "&amp;" "&amp;武器!E572</f>
        <v xml:space="preserve">  </v>
      </c>
      <c r="X468" s="751" t="str">
        <f>カード情報!D905</f>
        <v>S1-011  じごくのつかい</v>
      </c>
    </row>
    <row r="469" spans="21:24">
      <c r="U469" s="749" t="str">
        <f>武器!B570&amp;" "&amp;" "&amp;武器!C570</f>
        <v xml:space="preserve">  </v>
      </c>
      <c r="W469" s="749" t="str">
        <f>武器!D573&amp;" "&amp;" "&amp;武器!E573</f>
        <v xml:space="preserve">  </v>
      </c>
      <c r="X469" s="751" t="str">
        <f>カード情報!D907</f>
        <v>S1-012  ゴールドマン</v>
      </c>
    </row>
    <row r="470" spans="21:24">
      <c r="U470" s="749" t="str">
        <f>武器!B571&amp;" "&amp;" "&amp;武器!C571</f>
        <v xml:space="preserve">  </v>
      </c>
      <c r="X470" s="751" t="str">
        <f>カード情報!D909</f>
        <v>S1-013  わらいぶくろ</v>
      </c>
    </row>
    <row r="471" spans="21:24">
      <c r="U471" s="749" t="str">
        <f>武器!B572&amp;" "&amp;" "&amp;武器!C572</f>
        <v xml:space="preserve">  </v>
      </c>
      <c r="X471" s="751" t="str">
        <f>カード情報!D911</f>
        <v>S1-014  キラーマシン テムジン改造ver.</v>
      </c>
    </row>
    <row r="472" spans="21:24">
      <c r="U472" s="749" t="str">
        <f>武器!B573&amp;" "&amp;" "&amp;武器!C573</f>
        <v xml:space="preserve">  </v>
      </c>
      <c r="X472" s="751" t="str">
        <f>カード情報!D913</f>
        <v>S1-015  ドラゴン</v>
      </c>
    </row>
    <row r="473" spans="21:24">
      <c r="X473" s="751" t="str">
        <f>カード情報!D915</f>
        <v>S1-016  レオナ</v>
      </c>
    </row>
    <row r="474" spans="21:24">
      <c r="X474" s="751" t="str">
        <f>カード情報!D917</f>
        <v>S1-017  ポップ</v>
      </c>
    </row>
    <row r="475" spans="21:24">
      <c r="X475" s="751" t="str">
        <f>カード情報!D919</f>
        <v>S1-018  ダイ</v>
      </c>
    </row>
    <row r="476" spans="21:24">
      <c r="X476" s="751" t="str">
        <f>カード情報!D921</f>
        <v>S1-019  アバン</v>
      </c>
    </row>
    <row r="477" spans="21:24">
      <c r="X477" s="751" t="str">
        <f>カード情報!D923</f>
        <v>S1-020  ヒュンケル</v>
      </c>
    </row>
    <row r="478" spans="21:24">
      <c r="X478" s="751" t="str">
        <f>カード情報!D925</f>
        <v>S1-021  メイジドラキー</v>
      </c>
    </row>
    <row r="479" spans="21:24">
      <c r="X479" s="751" t="str">
        <f>カード情報!D927</f>
        <v>S1-022  メタルライダー</v>
      </c>
    </row>
    <row r="480" spans="21:24">
      <c r="X480" s="751" t="str">
        <f>カード情報!D929</f>
        <v>S1-023  ベホイミスライム</v>
      </c>
    </row>
    <row r="481" spans="24:24">
      <c r="X481" s="751" t="str">
        <f>カード情報!D931</f>
        <v>S1-024  ヘルクラッシャー</v>
      </c>
    </row>
    <row r="482" spans="24:24">
      <c r="X482" s="751" t="str">
        <f>カード情報!D933</f>
        <v>S1-025  どくどくゾンビ</v>
      </c>
    </row>
    <row r="483" spans="24:24">
      <c r="X483" s="751" t="str">
        <f>カード情報!D935</f>
        <v>S1-026  フロストギズモ</v>
      </c>
    </row>
    <row r="484" spans="24:24">
      <c r="X484" s="751" t="str">
        <f>カード情報!D937</f>
        <v>S1-027  ヒートギズモ</v>
      </c>
    </row>
    <row r="485" spans="24:24">
      <c r="X485" s="751" t="str">
        <f>カード情報!D939</f>
        <v>S1-028  おどるほうせき</v>
      </c>
    </row>
    <row r="486" spans="24:24">
      <c r="X486" s="751" t="str">
        <f>カード情報!D941</f>
        <v>S1-029  じごくのよろい</v>
      </c>
    </row>
    <row r="487" spans="24:24">
      <c r="X487" s="751" t="str">
        <f>カード情報!D943</f>
        <v>S1-030  キースドラゴン</v>
      </c>
    </row>
    <row r="488" spans="24:24">
      <c r="X488" s="751" t="str">
        <f>カード情報!D945</f>
        <v>S1-031  ダイ</v>
      </c>
    </row>
    <row r="489" spans="24:24">
      <c r="X489" s="751" t="str">
        <f>カード情報!D947</f>
        <v>S1-032  バラン</v>
      </c>
    </row>
    <row r="490" spans="24:24">
      <c r="X490" s="751" t="str">
        <f>カード情報!D949</f>
        <v>S1-033  クロコダイン</v>
      </c>
    </row>
    <row r="491" spans="24:24">
      <c r="X491" s="751" t="str">
        <f>カード情報!D951</f>
        <v>S1-034  れんごく天馬</v>
      </c>
    </row>
    <row r="492" spans="24:24">
      <c r="X492" s="751" t="str">
        <f>カード情報!D953</f>
        <v>S1-035  グール</v>
      </c>
    </row>
    <row r="493" spans="24:24">
      <c r="X493" s="751" t="str">
        <f>カード情報!D955</f>
        <v>S1-036  ばくだん岩</v>
      </c>
    </row>
    <row r="494" spans="24:24">
      <c r="X494" s="751" t="str">
        <f>カード情報!D957</f>
        <v>S1-037  メガザルロック</v>
      </c>
    </row>
    <row r="495" spans="24:24">
      <c r="X495" s="751" t="str">
        <f>カード情報!D959</f>
        <v>S1-038  アークデーモン</v>
      </c>
    </row>
    <row r="496" spans="24:24">
      <c r="X496" s="751" t="str">
        <f>カード情報!D961</f>
        <v>S1-039  メトロゴースト</v>
      </c>
    </row>
    <row r="497" spans="24:24">
      <c r="X497" s="751" t="str">
        <f>カード情報!D963</f>
        <v>S1-040  ブラックドラゴン</v>
      </c>
    </row>
    <row r="498" spans="24:24">
      <c r="X498" s="751" t="str">
        <f>カード情報!D965</f>
        <v>S1-041  ダイ</v>
      </c>
    </row>
    <row r="499" spans="24:24">
      <c r="X499" s="751" t="str">
        <f>カード情報!D967</f>
        <v>S1-042  バラン</v>
      </c>
    </row>
    <row r="500" spans="24:24">
      <c r="X500" s="751" t="str">
        <f>カード情報!D969</f>
        <v>S1-043  ポップ</v>
      </c>
    </row>
    <row r="501" spans="24:24">
      <c r="X501" s="751" t="str">
        <f>カード情報!D971</f>
        <v>S1-044  レオナ</v>
      </c>
    </row>
    <row r="502" spans="24:24">
      <c r="X502" s="751" t="str">
        <f>カード情報!D973</f>
        <v>S1-045  ラーハルト</v>
      </c>
    </row>
    <row r="503" spans="24:24">
      <c r="X503" s="751" t="str">
        <f>カード情報!D975</f>
        <v>S1-046  ヒム</v>
      </c>
    </row>
    <row r="504" spans="24:24">
      <c r="X504" s="751" t="str">
        <f>カード情報!D977</f>
        <v>S1-047  ハドラー (魔王ハドラー)</v>
      </c>
    </row>
    <row r="505" spans="24:24">
      <c r="X505" s="751" t="str">
        <f>カード情報!D979</f>
        <v>S1-048  アバン (勇者アバン)</v>
      </c>
    </row>
    <row r="506" spans="24:24">
      <c r="X506" s="751" t="str">
        <f>カード情報!D981</f>
        <v>S1-049  伝説のまもの使い</v>
      </c>
    </row>
    <row r="507" spans="24:24">
      <c r="X507" s="751" t="str">
        <f>カード情報!D983</f>
        <v>S1-050  パパス</v>
      </c>
    </row>
    <row r="508" spans="24:24">
      <c r="X508" s="751" t="str">
        <f>カード情報!D985</f>
        <v>S1-051  ビアンカ</v>
      </c>
    </row>
    <row r="509" spans="24:24">
      <c r="X509" s="751" t="str">
        <f>カード情報!D987</f>
        <v>S1-052  フローラ</v>
      </c>
    </row>
    <row r="510" spans="24:24">
      <c r="X510" s="751" t="str">
        <f>カード情報!D989</f>
        <v>S1-053  バーン (大魔王バーン)</v>
      </c>
    </row>
    <row r="511" spans="24:24">
      <c r="X511" s="751" t="str">
        <f>カード情報!D991</f>
        <v>S1-054  大魔王ミルドラース</v>
      </c>
    </row>
    <row r="512" spans="24:24">
      <c r="X512" s="751" t="str">
        <f>カード情報!D993</f>
        <v>S1-055  ゴメちゃん</v>
      </c>
    </row>
    <row r="513" spans="24:24">
      <c r="X513" s="751" t="str">
        <f>カード情報!D995</f>
        <v>S1-056  ロトの血を引く者</v>
      </c>
    </row>
    <row r="514" spans="24:24">
      <c r="X514" s="751" t="str">
        <f>カード情報!D997</f>
        <v>S1-057  りゅうおう</v>
      </c>
    </row>
    <row r="515" spans="24:24">
      <c r="X515" s="751" t="str">
        <f>カード情報!D999</f>
        <v>S1-058  伝説の勇者</v>
      </c>
    </row>
    <row r="516" spans="24:24">
      <c r="X516" s="751" t="str">
        <f>カード情報!D1001</f>
        <v>S1-059  大盗賊カンダタ</v>
      </c>
    </row>
    <row r="517" spans="24:24">
      <c r="X517" s="751" t="str">
        <f>カード情報!D1003</f>
        <v>S1-060  やまたのおろち</v>
      </c>
    </row>
    <row r="518" spans="24:24">
      <c r="X518" s="751" t="str">
        <f>カード情報!D1005</f>
        <v>S1-061  魔王バラモス</v>
      </c>
    </row>
    <row r="519" spans="24:24">
      <c r="X519" s="751" t="str">
        <f>カード情報!D1007</f>
        <v>S1-062  大魔王ゾーマ</v>
      </c>
    </row>
    <row r="520" spans="24:24">
      <c r="X520" s="751" t="str">
        <f>カード情報!D1009</f>
        <v>S1-063  真・大魔王バーン</v>
      </c>
    </row>
    <row r="521" spans="24:24">
      <c r="X521" s="751" t="str">
        <f>カード情報!D1011</f>
        <v>S1-064  ミストマァム</v>
      </c>
    </row>
    <row r="522" spans="24:24">
      <c r="X522" s="751" t="str">
        <f>カード情報!D1013</f>
        <v>S1-065  ビアンカ</v>
      </c>
    </row>
    <row r="523" spans="24:24">
      <c r="X523" s="751" t="str">
        <f>カード情報!D1015</f>
        <v>S1-066  ダイ (竜魔人ダイ)</v>
      </c>
    </row>
    <row r="524" spans="24:24">
      <c r="X524" s="751" t="str">
        <f>カード情報!D1017</f>
        <v>S1-067  しんりゅう</v>
      </c>
    </row>
    <row r="525" spans="24:24">
      <c r="X525" s="751" t="str">
        <f>カード情報!D1019</f>
        <v>11-001  ダイ</v>
      </c>
    </row>
    <row r="526" spans="24:24">
      <c r="X526" s="751" t="str">
        <f>カード情報!D1021</f>
        <v>11-002  ポップ</v>
      </c>
    </row>
    <row r="527" spans="24:24">
      <c r="X527" s="751" t="str">
        <f>カード情報!D1023</f>
        <v>11-003  マァム</v>
      </c>
    </row>
    <row r="528" spans="24:24">
      <c r="X528" s="751" t="str">
        <f>カード情報!D1025</f>
        <v>11-004  クロコダイン</v>
      </c>
    </row>
    <row r="529" spans="24:24">
      <c r="X529" s="751" t="str">
        <f>カード情報!D1027</f>
        <v>11-005  スライム</v>
      </c>
    </row>
    <row r="530" spans="24:24">
      <c r="X530" s="751" t="str">
        <f>カード情報!D1029</f>
        <v>11-006  スライムベス</v>
      </c>
    </row>
    <row r="531" spans="24:24">
      <c r="X531" s="751" t="str">
        <f>カード情報!D1031</f>
        <v>11-007  ドラキー</v>
      </c>
    </row>
    <row r="532" spans="24:24">
      <c r="X532" s="751" t="str">
        <f>カード情報!D1033</f>
        <v>11-008  くさった死体</v>
      </c>
    </row>
    <row r="533" spans="24:24">
      <c r="X533" s="751" t="str">
        <f>カード情報!D1035</f>
        <v>11-009  ボーンファイター</v>
      </c>
    </row>
    <row r="534" spans="24:24">
      <c r="X534" s="751" t="str">
        <f>カード情報!D1037</f>
        <v>11-010  ばくだん岩</v>
      </c>
    </row>
    <row r="535" spans="24:24">
      <c r="X535" s="751" t="str">
        <f>カード情報!D1039</f>
        <v>11-011  ギズモ</v>
      </c>
    </row>
    <row r="536" spans="24:24">
      <c r="X536" s="751" t="str">
        <f>カード情報!D1041</f>
        <v>11-012  さまようよろい</v>
      </c>
    </row>
    <row r="537" spans="24:24">
      <c r="X537" s="751" t="str">
        <f>カード情報!D1043</f>
        <v>11-013  ゴースト</v>
      </c>
    </row>
    <row r="538" spans="24:24">
      <c r="X538" s="751" t="str">
        <f>カード情報!D1045</f>
        <v>11-014  ゴーレム</v>
      </c>
    </row>
    <row r="539" spans="24:24">
      <c r="X539" s="751" t="str">
        <f>カード情報!D1047</f>
        <v>11-015  キラーアーマー</v>
      </c>
    </row>
    <row r="540" spans="24:24">
      <c r="X540" s="751" t="str">
        <f>カード情報!D1049</f>
        <v>11-016  ガルダンディー</v>
      </c>
    </row>
    <row r="541" spans="24:24">
      <c r="X541" s="751" t="str">
        <f>カード情報!D1051</f>
        <v>11-017  ポップ</v>
      </c>
    </row>
    <row r="542" spans="24:24">
      <c r="X542" s="751" t="str">
        <f>カード情報!D1053</f>
        <v>11-018  ヒュンケル</v>
      </c>
    </row>
    <row r="543" spans="24:24">
      <c r="X543" s="751" t="str">
        <f>カード情報!D1055</f>
        <v>11-019  ラーハルト</v>
      </c>
    </row>
    <row r="544" spans="24:24">
      <c r="X544" s="751" t="str">
        <f>カード情報!D1057</f>
        <v>11-020  ボラホーン</v>
      </c>
    </row>
    <row r="545" spans="24:24">
      <c r="X545" s="751" t="str">
        <f>カード情報!D1059</f>
        <v>11-021  タホドラキー</v>
      </c>
    </row>
    <row r="546" spans="24:24">
      <c r="X546" s="751" t="str">
        <f>カード情報!D1061</f>
        <v>11-022  オーク</v>
      </c>
    </row>
    <row r="547" spans="24:24">
      <c r="X547" s="751" t="str">
        <f>カード情報!D1063</f>
        <v>11-023  キメラ</v>
      </c>
    </row>
    <row r="548" spans="24:24">
      <c r="X548" s="751" t="str">
        <f>カード情報!D1065</f>
        <v>11-024  マミー</v>
      </c>
    </row>
    <row r="549" spans="24:24">
      <c r="X549" s="751" t="str">
        <f>カード情報!D1067</f>
        <v>11-025  グール</v>
      </c>
    </row>
    <row r="550" spans="24:24">
      <c r="X550" s="751" t="str">
        <f>カード情報!D1069</f>
        <v>11-026  フレイム</v>
      </c>
    </row>
    <row r="551" spans="24:24">
      <c r="X551" s="751" t="str">
        <f>カード情報!D1071</f>
        <v>11-027  ブリザード</v>
      </c>
    </row>
    <row r="552" spans="24:24">
      <c r="X552" s="751" t="str">
        <f>カード情報!D1073</f>
        <v>11-028  ホークマン</v>
      </c>
    </row>
    <row r="553" spans="24:24">
      <c r="X553" s="751" t="str">
        <f>カード情報!D1075</f>
        <v>11-029  ガーゴイル</v>
      </c>
    </row>
    <row r="554" spans="24:24">
      <c r="X554" s="751" t="str">
        <f>カード情報!D1077</f>
        <v>11-030  ドラゴン</v>
      </c>
    </row>
    <row r="555" spans="24:24">
      <c r="X555" s="751" t="str">
        <f>カード情報!D1079</f>
        <v>11-031  ヒュンケル</v>
      </c>
    </row>
    <row r="556" spans="24:24">
      <c r="X556" s="751" t="str">
        <f>カード情報!D1081</f>
        <v>11-032  クロコダイン</v>
      </c>
    </row>
    <row r="557" spans="24:24">
      <c r="X557" s="751" t="str">
        <f>カード情報!D1083</f>
        <v>11-033  スライムナイト</v>
      </c>
    </row>
    <row r="558" spans="24:24">
      <c r="X558" s="751" t="str">
        <f>カード情報!D1085</f>
        <v>11-034  キラースコップ</v>
      </c>
    </row>
    <row r="559" spans="24:24">
      <c r="X559" s="751" t="str">
        <f>カード情報!D1087</f>
        <v>11-035  オークキング</v>
      </c>
    </row>
    <row r="560" spans="24:24">
      <c r="X560" s="751" t="str">
        <f>カード情報!D1089</f>
        <v>11-036  しりょうのきし</v>
      </c>
    </row>
    <row r="561" spans="24:24">
      <c r="X561" s="751" t="str">
        <f>カード情報!D1091</f>
        <v>11-037  フロストギズモ</v>
      </c>
    </row>
    <row r="562" spans="24:24">
      <c r="X562" s="751" t="str">
        <f>カード情報!D1093</f>
        <v>11-038  ボストロール</v>
      </c>
    </row>
    <row r="563" spans="24:24">
      <c r="X563" s="751" t="str">
        <f>カード情報!D1095</f>
        <v>11-039  キラーマジンガ</v>
      </c>
    </row>
    <row r="564" spans="24:24">
      <c r="X564" s="751" t="str">
        <f>カード情報!D1097</f>
        <v>11-040  デュラハンナイト</v>
      </c>
    </row>
    <row r="565" spans="24:24">
      <c r="X565" s="751" t="str">
        <f>カード情報!D1099</f>
        <v>11-041  じごくのよろい</v>
      </c>
    </row>
    <row r="566" spans="24:24">
      <c r="X566" s="751" t="str">
        <f>カード情報!D1101</f>
        <v>11-042  スカイドラゴン</v>
      </c>
    </row>
    <row r="567" spans="24:24">
      <c r="X567" s="751" t="str">
        <f>カード情報!D1103</f>
        <v>11-043  ダイ</v>
      </c>
    </row>
    <row r="568" spans="24:24">
      <c r="X568" s="751" t="str">
        <f>カード情報!D1105</f>
        <v>11-044  ポップ</v>
      </c>
    </row>
    <row r="569" spans="24:24">
      <c r="X569" s="751" t="str">
        <f>カード情報!D1107</f>
        <v>11-045  マァム</v>
      </c>
    </row>
    <row r="570" spans="24:24">
      <c r="X570" s="751" t="str">
        <f>カード情報!D1109</f>
        <v>11-046  レオナ</v>
      </c>
    </row>
    <row r="571" spans="24:24">
      <c r="X571" s="751" t="str">
        <f>カード情報!D1111</f>
        <v>11-047  ヒム</v>
      </c>
    </row>
    <row r="572" spans="24:24">
      <c r="X572" s="751" t="str">
        <f>カード情報!D1113</f>
        <v>11-048  ラーハルト</v>
      </c>
    </row>
    <row r="573" spans="24:24">
      <c r="X573" s="751" t="str">
        <f>カード情報!D1115</f>
        <v>11-049  バーン</v>
      </c>
    </row>
    <row r="574" spans="24:24">
      <c r="X574" s="751" t="str">
        <f>カード情報!D1117</f>
        <v>11-050  ミストバーン</v>
      </c>
    </row>
    <row r="575" spans="24:24">
      <c r="X575" s="751" t="str">
        <f>カード情報!D1119</f>
        <v>11-051  キルバーン</v>
      </c>
    </row>
    <row r="576" spans="24:24">
      <c r="X576" s="751" t="str">
        <f>カード情報!D1121</f>
        <v>11-052  アバン</v>
      </c>
    </row>
    <row r="577" spans="24:24">
      <c r="X577" s="751" t="str">
        <f>カード情報!D1123</f>
        <v>11-053  勇者イレブン</v>
      </c>
    </row>
    <row r="578" spans="24:24">
      <c r="X578" s="751" t="str">
        <f>カード情報!D1125</f>
        <v>11-054  カミュ</v>
      </c>
    </row>
    <row r="579" spans="24:24">
      <c r="X579" s="751" t="str">
        <f>カード情報!D1127</f>
        <v>11-055  セーニャ</v>
      </c>
    </row>
    <row r="580" spans="24:24">
      <c r="X580" s="751" t="str">
        <f>カード情報!D1129</f>
        <v>11-056  シルビア</v>
      </c>
    </row>
    <row r="581" spans="24:24">
      <c r="X581" s="751" t="str">
        <f>カード情報!D1131</f>
        <v>11-057  マルティナ</v>
      </c>
    </row>
    <row r="582" spans="24:24">
      <c r="X582" s="751" t="str">
        <f>カード情報!D1133</f>
        <v>11-058  ロウ</v>
      </c>
    </row>
    <row r="583" spans="24:24">
      <c r="X583" s="751" t="str">
        <f>カード情報!D1135</f>
        <v>11-059  グレイグ</v>
      </c>
    </row>
    <row r="584" spans="24:24">
      <c r="X584" s="751" t="str">
        <f>カード情報!D1137</f>
        <v>11-060  超越破断魔獣ダムド</v>
      </c>
    </row>
    <row r="585" spans="24:24">
      <c r="X585" s="751" t="str">
        <f>カード情報!D1139</f>
        <v>11-061  ダイ</v>
      </c>
    </row>
    <row r="586" spans="24:24">
      <c r="X586" s="751" t="str">
        <f>カード情報!D1141</f>
        <v>11-062  ベロニカ</v>
      </c>
    </row>
    <row r="587" spans="24:24">
      <c r="X587" s="751" t="str">
        <f>カード情報!D1143</f>
        <v>11-063  セーニャ</v>
      </c>
    </row>
    <row r="588" spans="24:24">
      <c r="X588" s="751" t="str">
        <f>カード情報!D1145</f>
        <v>11-064  魔軍司令ホメロス</v>
      </c>
    </row>
    <row r="589" spans="24:24">
      <c r="X589" s="751" t="str">
        <f>カード情報!D1147</f>
        <v>11-065  ダイ</v>
      </c>
    </row>
    <row r="590" spans="24:24">
      <c r="X590" s="751" t="str">
        <f>カード情報!D1149</f>
        <v>11-066  冒険者エックス</v>
      </c>
    </row>
    <row r="591" spans="24:24">
      <c r="X591" s="751" t="str">
        <f>カード情報!D1151</f>
        <v>11-067  勇者姫アンルシア</v>
      </c>
    </row>
    <row r="592" spans="24:24">
      <c r="X592" s="751" t="str">
        <f>カード情報!D1153</f>
        <v>11-068  妖剣士オーレン</v>
      </c>
    </row>
    <row r="593" spans="24:24">
      <c r="X593" s="751" t="str">
        <f>カード情報!D1155</f>
        <v>11-069  破戒王ベルムド</v>
      </c>
    </row>
    <row r="594" spans="24:24">
      <c r="X594" s="751" t="str">
        <f>カード情報!D1157</f>
        <v>11-070  冥王ネルゲル</v>
      </c>
    </row>
    <row r="595" spans="24:24">
      <c r="X595" s="751" t="str">
        <f>カード情報!D1159</f>
        <v>11-071  魔勇者アンルシア</v>
      </c>
    </row>
    <row r="596" spans="24:24">
      <c r="X596" s="751" t="str">
        <f>カード情報!D1161</f>
        <v>10-001  ダイ</v>
      </c>
    </row>
    <row r="597" spans="24:24">
      <c r="X597" s="751" t="str">
        <f>カード情報!D1163</f>
        <v>10-002  ポップ</v>
      </c>
    </row>
    <row r="598" spans="24:24">
      <c r="X598" s="751" t="str">
        <f>カード情報!D1165</f>
        <v>10-003  クロコダイン</v>
      </c>
    </row>
    <row r="599" spans="24:24">
      <c r="X599" s="751" t="str">
        <f>カード情報!D1167</f>
        <v>10-004  スライム</v>
      </c>
    </row>
    <row r="600" spans="24:24">
      <c r="X600" s="751" t="str">
        <f>カード情報!D1169</f>
        <v>10-005  キメラ</v>
      </c>
    </row>
    <row r="601" spans="24:24">
      <c r="X601" s="751" t="str">
        <f>カード情報!D1171</f>
        <v>10-006  いたずらもぐら</v>
      </c>
    </row>
    <row r="602" spans="24:24">
      <c r="X602" s="751" t="str">
        <f>カード情報!D1173</f>
        <v>10-007  がいこつ</v>
      </c>
    </row>
    <row r="603" spans="24:24">
      <c r="X603" s="751" t="str">
        <f>カード情報!D1175</f>
        <v>10-008  ミイラ男</v>
      </c>
    </row>
    <row r="604" spans="24:24">
      <c r="X604" s="751" t="str">
        <f>カード情報!D1177</f>
        <v>10-009  どくどくゾンビ</v>
      </c>
    </row>
    <row r="605" spans="24:24">
      <c r="X605" s="751" t="str">
        <f>カード情報!D1179</f>
        <v>10-010  ギズモ</v>
      </c>
    </row>
    <row r="606" spans="24:24">
      <c r="X606" s="751" t="str">
        <f>カード情報!D1181</f>
        <v>10-011  フレイム</v>
      </c>
    </row>
    <row r="607" spans="24:24">
      <c r="X607" s="751" t="str">
        <f>カード情報!D1183</f>
        <v>10-012  ブリザード</v>
      </c>
    </row>
    <row r="608" spans="24:24">
      <c r="X608" s="751" t="str">
        <f>カード情報!D1185</f>
        <v>10-013  ホークマン</v>
      </c>
    </row>
    <row r="609" spans="24:24">
      <c r="X609" s="751" t="str">
        <f>カード情報!D1187</f>
        <v>10-014  ゴースト</v>
      </c>
    </row>
    <row r="610" spans="24:24">
      <c r="X610" s="751" t="str">
        <f>カード情報!D1189</f>
        <v>10-015  わらいぶくろ</v>
      </c>
    </row>
    <row r="611" spans="24:24">
      <c r="X611" s="751" t="str">
        <f>カード情報!D1191</f>
        <v>10-016  レオナ</v>
      </c>
    </row>
    <row r="612" spans="24:24">
      <c r="X612" s="751" t="str">
        <f>カード情報!D1193</f>
        <v>10-017  ポップ</v>
      </c>
    </row>
    <row r="613" spans="24:24">
      <c r="X613" s="751" t="str">
        <f>カード情報!D1195</f>
        <v>10-018  バラン</v>
      </c>
    </row>
    <row r="614" spans="24:24">
      <c r="X614" s="751" t="str">
        <f>カード情報!D1197</f>
        <v>10-019  ダイ</v>
      </c>
    </row>
    <row r="615" spans="24:24">
      <c r="X615" s="751" t="str">
        <f>カード情報!D1199</f>
        <v>10-020  超魔生物ハドラー</v>
      </c>
    </row>
    <row r="616" spans="24:24">
      <c r="X616" s="751" t="str">
        <f>カード情報!D1201</f>
        <v>10-021  メイジキメラ</v>
      </c>
    </row>
    <row r="617" spans="24:24">
      <c r="X617" s="751" t="str">
        <f>カード情報!D1203</f>
        <v>10-022  キラーパンサー</v>
      </c>
    </row>
    <row r="618" spans="24:24">
      <c r="X618" s="751" t="str">
        <f>カード情報!D1205</f>
        <v>10-023  ボーンファイター</v>
      </c>
    </row>
    <row r="619" spans="24:24">
      <c r="X619" s="751" t="str">
        <f>カード情報!D1207</f>
        <v>10-024  ヒートギズモ</v>
      </c>
    </row>
    <row r="620" spans="24:24">
      <c r="X620" s="751" t="str">
        <f>カード情報!D1209</f>
        <v>10-025  あくま神官</v>
      </c>
    </row>
    <row r="621" spans="24:24">
      <c r="X621" s="751" t="str">
        <f>カード情報!D1211</f>
        <v>10-026  アークデーモン</v>
      </c>
    </row>
    <row r="622" spans="24:24">
      <c r="X622" s="751" t="str">
        <f>カード情報!D1213</f>
        <v>10-027  メトロゴースト</v>
      </c>
    </row>
    <row r="623" spans="24:24">
      <c r="X623" s="751" t="str">
        <f>カード情報!D1215</f>
        <v>10-028  おどるほうせき</v>
      </c>
    </row>
    <row r="624" spans="24:24">
      <c r="X624" s="751" t="str">
        <f>カード情報!D1217</f>
        <v>10-029  ゴールドマン</v>
      </c>
    </row>
    <row r="625" spans="24:24">
      <c r="X625" s="751" t="str">
        <f>カード情報!D1219</f>
        <v>10-030  キラーマシン テムジン改造ver.</v>
      </c>
    </row>
    <row r="626" spans="24:24">
      <c r="X626" s="751" t="str">
        <f>カード情報!D1221</f>
        <v>10-031  ダイ</v>
      </c>
    </row>
    <row r="627" spans="24:24">
      <c r="X627" s="751" t="str">
        <f>カード情報!D1223</f>
        <v>10-032  ヒュンケル</v>
      </c>
    </row>
    <row r="628" spans="24:24">
      <c r="X628" s="751" t="str">
        <f>カード情報!D1225</f>
        <v>10-033  マァム</v>
      </c>
    </row>
    <row r="629" spans="24:24">
      <c r="X629" s="751" t="str">
        <f>カード情報!D1227</f>
        <v>10-034  ベホイミスライム</v>
      </c>
    </row>
    <row r="630" spans="24:24">
      <c r="X630" s="751" t="str">
        <f>カード情報!D1229</f>
        <v>10-035  ウドラー</v>
      </c>
    </row>
    <row r="631" spans="24:24">
      <c r="X631" s="751" t="str">
        <f>カード情報!D1231</f>
        <v>10-036  シャドウパンサー</v>
      </c>
    </row>
    <row r="632" spans="24:24">
      <c r="X632" s="751" t="str">
        <f>カード情報!D1233</f>
        <v>10-037  ヘルクラッシャー</v>
      </c>
    </row>
    <row r="633" spans="24:24">
      <c r="X633" s="751" t="str">
        <f>カード情報!D1235</f>
        <v>10-038  じごくのつかい</v>
      </c>
    </row>
    <row r="634" spans="24:24">
      <c r="X634" s="751" t="str">
        <f>カード情報!D1237</f>
        <v>10-039  ギガンテス</v>
      </c>
    </row>
    <row r="635" spans="24:24">
      <c r="X635" s="751" t="str">
        <f>カード情報!D1239</f>
        <v>10-040  シュバルツシュルト</v>
      </c>
    </row>
    <row r="636" spans="24:24">
      <c r="X636" s="751" t="str">
        <f>カード情報!D1241</f>
        <v>10-041  キラーマシン2</v>
      </c>
    </row>
    <row r="637" spans="24:24">
      <c r="X637" s="751" t="str">
        <f>カード情報!D1243</f>
        <v>10-042  グレイトドラゴン</v>
      </c>
    </row>
    <row r="638" spans="24:24">
      <c r="X638" s="751" t="str">
        <f>カード情報!D1245</f>
        <v>10-043  ヒドラ</v>
      </c>
    </row>
    <row r="639" spans="24:24">
      <c r="X639" s="751" t="str">
        <f>カード情報!D1247</f>
        <v>10-044  キングリザード</v>
      </c>
    </row>
    <row r="640" spans="24:24">
      <c r="X640" s="751" t="str">
        <f>カード情報!D1249</f>
        <v>10-045  ダイ</v>
      </c>
    </row>
    <row r="641" spans="24:24">
      <c r="X641" s="751" t="str">
        <f>カード情報!D1251</f>
        <v>10-046  ポップ</v>
      </c>
    </row>
    <row r="642" spans="24:24">
      <c r="X642" s="751" t="str">
        <f>カード情報!D1253</f>
        <v>10-047  マァム</v>
      </c>
    </row>
    <row r="643" spans="24:24">
      <c r="X643" s="751" t="str">
        <f>カード情報!D1255</f>
        <v>10-048  ヒュンケル</v>
      </c>
    </row>
    <row r="644" spans="24:24">
      <c r="X644" s="751" t="str">
        <f>カード情報!D1257</f>
        <v>10-049  ヒム</v>
      </c>
    </row>
    <row r="645" spans="24:24">
      <c r="X645" s="751" t="str">
        <f>カード情報!D1259</f>
        <v>10-050  アバン</v>
      </c>
    </row>
    <row r="646" spans="24:24">
      <c r="X646" s="751" t="str">
        <f>カード情報!D1261</f>
        <v>10-051  クロコダイン</v>
      </c>
    </row>
    <row r="647" spans="24:24">
      <c r="X647" s="751" t="str">
        <f>カード情報!D1263</f>
        <v>10-052  ラーハルト</v>
      </c>
    </row>
    <row r="648" spans="24:24">
      <c r="X648" s="751" t="str">
        <f>カード情報!D1265</f>
        <v>10-053  キルバーン</v>
      </c>
    </row>
    <row r="649" spans="24:24">
      <c r="X649" s="751" t="str">
        <f>カード情報!D1267</f>
        <v>10-054  ミストバーン</v>
      </c>
    </row>
    <row r="650" spans="24:24">
      <c r="X650" s="751" t="str">
        <f>カード情報!D1269</f>
        <v>10-055  ザボエラ</v>
      </c>
    </row>
    <row r="651" spans="24:24">
      <c r="X651" s="751" t="str">
        <f>カード情報!D1271</f>
        <v>10-056  超魔生物ザムザ</v>
      </c>
    </row>
    <row r="652" spans="24:24">
      <c r="X652" s="751" t="str">
        <f>カード情報!D1273</f>
        <v>10-057  フレイザード</v>
      </c>
    </row>
    <row r="653" spans="24:24">
      <c r="X653" s="751" t="str">
        <f>カード情報!D1275</f>
        <v>10-058  ダイ</v>
      </c>
    </row>
    <row r="654" spans="24:24">
      <c r="X654" s="751" t="str">
        <f>カード情報!D1277</f>
        <v>10-059  少年アルス</v>
      </c>
    </row>
    <row r="655" spans="24:24">
      <c r="X655" s="751" t="str">
        <f>カード情報!D1279</f>
        <v>10-060  王子キーファ</v>
      </c>
    </row>
    <row r="656" spans="24:24">
      <c r="X656" s="751" t="str">
        <f>カード情報!D1281</f>
        <v>10-061  マリベル</v>
      </c>
    </row>
    <row r="657" spans="24:24">
      <c r="X657" s="751" t="str">
        <f>カード情報!D1283</f>
        <v>10-062  れんごくまちょう</v>
      </c>
    </row>
    <row r="658" spans="24:24">
      <c r="X658" s="751" t="str">
        <f>カード情報!D1285</f>
        <v>10-063  ギガントドラゴン</v>
      </c>
    </row>
    <row r="659" spans="24:24">
      <c r="X659" s="751" t="str">
        <f>カード情報!D1287</f>
        <v>10-064  超越魔獣ダムド</v>
      </c>
    </row>
    <row r="660" spans="24:24">
      <c r="X660" s="751" t="str">
        <f>カード情報!D1289</f>
        <v>10-065  ロン・ベルク</v>
      </c>
    </row>
    <row r="661" spans="24:24">
      <c r="X661" s="751" t="str">
        <f>カード情報!D1291</f>
        <v>10-066  ヒュンケル</v>
      </c>
    </row>
    <row r="662" spans="24:24">
      <c r="X662" s="751" t="str">
        <f>カード情報!D1293</f>
        <v>10-067  レオナ</v>
      </c>
    </row>
    <row r="663" spans="24:24">
      <c r="X663" s="751" t="str">
        <f>カード情報!D1295</f>
        <v>10-068  オルゴ・デミーラ</v>
      </c>
    </row>
    <row r="664" spans="24:24">
      <c r="X664" s="751" t="str">
        <f>カード情報!D1297</f>
        <v>09-001  ダイ</v>
      </c>
    </row>
    <row r="665" spans="24:24">
      <c r="X665" s="751" t="str">
        <f>カード情報!D1299</f>
        <v>09-002  ポップ</v>
      </c>
    </row>
    <row r="666" spans="24:24">
      <c r="X666" s="751" t="str">
        <f>カード情報!D1301</f>
        <v>09-003  スライムベス</v>
      </c>
    </row>
    <row r="667" spans="24:24">
      <c r="X667" s="751" t="str">
        <f>カード情報!D1303</f>
        <v>09-004  メイジドラキー</v>
      </c>
    </row>
    <row r="668" spans="24:24">
      <c r="X668" s="751" t="str">
        <f>カード情報!D1305</f>
        <v>09-005  じんめんじゅ</v>
      </c>
    </row>
    <row r="669" spans="24:24">
      <c r="X669" s="751" t="str">
        <f>カード情報!D1307</f>
        <v>09-006  くさった死体</v>
      </c>
    </row>
    <row r="670" spans="24:24">
      <c r="X670" s="751" t="str">
        <f>カード情報!D1309</f>
        <v>09-007  しりょうのきし</v>
      </c>
    </row>
    <row r="671" spans="24:24">
      <c r="X671" s="751" t="str">
        <f>カード情報!D1311</f>
        <v>09-008  ヒートギズモ</v>
      </c>
    </row>
    <row r="672" spans="24:24">
      <c r="X672" s="751" t="str">
        <f>カード情報!D1313</f>
        <v>09-009  フロストギズモ</v>
      </c>
    </row>
    <row r="673" spans="24:24">
      <c r="X673" s="751" t="str">
        <f>カード情報!D1315</f>
        <v>09-010  ガーゴイル</v>
      </c>
    </row>
    <row r="674" spans="24:24">
      <c r="X674" s="751" t="str">
        <f>カード情報!D1317</f>
        <v>09-011  あくま神官</v>
      </c>
    </row>
    <row r="675" spans="24:24">
      <c r="X675" s="751" t="str">
        <f>カード情報!D1319</f>
        <v>09-012  さまようよろい</v>
      </c>
    </row>
    <row r="676" spans="24:24">
      <c r="X676" s="751" t="str">
        <f>カード情報!D1321</f>
        <v>09-013  おどるほうせき</v>
      </c>
    </row>
    <row r="677" spans="24:24">
      <c r="X677" s="751" t="str">
        <f>カード情報!D1323</f>
        <v>09-014  ドラゴン</v>
      </c>
    </row>
    <row r="678" spans="24:24">
      <c r="X678" s="751" t="str">
        <f>カード情報!D1325</f>
        <v>09-015  キースドラゴン</v>
      </c>
    </row>
    <row r="679" spans="24:24">
      <c r="X679" s="751" t="str">
        <f>カード情報!D1327</f>
        <v>09-016  アバン</v>
      </c>
    </row>
    <row r="680" spans="24:24">
      <c r="X680" s="751" t="str">
        <f>カード情報!D1329</f>
        <v>09-017  ハドラー</v>
      </c>
    </row>
    <row r="681" spans="24:24">
      <c r="X681" s="751" t="str">
        <f>カード情報!D1331</f>
        <v>09-018  クロコダイン</v>
      </c>
    </row>
    <row r="682" spans="24:24">
      <c r="X682" s="751" t="str">
        <f>カード情報!D1333</f>
        <v>09-019  ダイ</v>
      </c>
    </row>
    <row r="683" spans="24:24">
      <c r="X683" s="751" t="str">
        <f>カード情報!D1335</f>
        <v>09-020  ポップ</v>
      </c>
    </row>
    <row r="684" spans="24:24">
      <c r="X684" s="751" t="str">
        <f>カード情報!D1337</f>
        <v>09-021  ホイミスライム</v>
      </c>
    </row>
    <row r="685" spans="24:24">
      <c r="X685" s="751" t="str">
        <f>カード情報!D1339</f>
        <v>09-022  トンブレロ</v>
      </c>
    </row>
    <row r="686" spans="24:24">
      <c r="X686" s="751" t="str">
        <f>カード情報!D1341</f>
        <v>09-023  ライオンヘッド</v>
      </c>
    </row>
    <row r="687" spans="24:24">
      <c r="X687" s="751" t="str">
        <f>カード情報!D1343</f>
        <v>09-024  どくどくゾンビ</v>
      </c>
    </row>
    <row r="688" spans="24:24">
      <c r="X688" s="751" t="str">
        <f>カード情報!D1345</f>
        <v>09-025  ミイラ男</v>
      </c>
    </row>
    <row r="689" spans="24:24">
      <c r="X689" s="751" t="str">
        <f>カード情報!D1347</f>
        <v>09-026  ばくだん岩</v>
      </c>
    </row>
    <row r="690" spans="24:24">
      <c r="X690" s="751" t="str">
        <f>カード情報!D1349</f>
        <v>09-027  ボストロール</v>
      </c>
    </row>
    <row r="691" spans="24:24">
      <c r="X691" s="751" t="str">
        <f>カード情報!D1351</f>
        <v>09-028  ゴーレム</v>
      </c>
    </row>
    <row r="692" spans="24:24">
      <c r="X692" s="751" t="str">
        <f>カード情報!D1353</f>
        <v>09-029  キラーアーマー</v>
      </c>
    </row>
    <row r="693" spans="24:24">
      <c r="X693" s="751" t="str">
        <f>カード情報!D1355</f>
        <v>09-030  スカイドラゴン</v>
      </c>
    </row>
    <row r="694" spans="24:24">
      <c r="X694" s="751" t="str">
        <f>カード情報!D1357</f>
        <v>09-031  ダイ</v>
      </c>
    </row>
    <row r="695" spans="24:24">
      <c r="X695" s="751" t="str">
        <f>カード情報!D1359</f>
        <v>09-032  レオナ</v>
      </c>
    </row>
    <row r="696" spans="24:24">
      <c r="X696" s="751" t="str">
        <f>カード情報!D1361</f>
        <v>09-033  ヒュンケル</v>
      </c>
    </row>
    <row r="697" spans="24:24">
      <c r="X697" s="751" t="str">
        <f>カード情報!D1363</f>
        <v>09-034  鎧武装フレイザード</v>
      </c>
    </row>
    <row r="698" spans="24:24">
      <c r="X698" s="751" t="str">
        <f>カード情報!D1365</f>
        <v>09-035  ミストバーン</v>
      </c>
    </row>
    <row r="699" spans="24:24">
      <c r="X699" s="751" t="str">
        <f>カード情報!D1367</f>
        <v>09-036  れんごく天馬</v>
      </c>
    </row>
    <row r="700" spans="24:24">
      <c r="X700" s="751" t="str">
        <f>カード情報!D1369</f>
        <v>09-037  キングスライム</v>
      </c>
    </row>
    <row r="701" spans="24:24">
      <c r="X701" s="751" t="str">
        <f>カード情報!D1371</f>
        <v>09-038  マミー</v>
      </c>
    </row>
    <row r="702" spans="24:24">
      <c r="X702" s="751" t="str">
        <f>カード情報!D1373</f>
        <v>09-039  グール</v>
      </c>
    </row>
    <row r="703" spans="24:24">
      <c r="X703" s="751" t="str">
        <f>カード情報!D1375</f>
        <v>09-040  メガザルロック</v>
      </c>
    </row>
    <row r="704" spans="24:24">
      <c r="X704" s="751" t="str">
        <f>カード情報!D1377</f>
        <v>09-041  アークデーモン</v>
      </c>
    </row>
    <row r="705" spans="24:24">
      <c r="X705" s="751" t="str">
        <f>カード情報!D1379</f>
        <v>09-042  ブラックドラゴン</v>
      </c>
    </row>
    <row r="706" spans="24:24">
      <c r="X706" s="751" t="str">
        <f>カード情報!D1381</f>
        <v>09-043  キングリザード</v>
      </c>
    </row>
    <row r="707" spans="24:24">
      <c r="X707" s="751" t="str">
        <f>カード情報!D1383</f>
        <v>09-044  キラーマジンガ</v>
      </c>
    </row>
    <row r="708" spans="24:24">
      <c r="X708" s="751" t="str">
        <f>カード情報!D1385</f>
        <v>09-045  ダイ</v>
      </c>
    </row>
    <row r="709" spans="24:24">
      <c r="X709" s="751" t="str">
        <f>カード情報!D1387</f>
        <v>09-046  超魔生物ハドラー</v>
      </c>
    </row>
    <row r="710" spans="24:24">
      <c r="X710" s="751" t="str">
        <f>カード情報!D1389</f>
        <v>09-047  ヒム</v>
      </c>
    </row>
    <row r="711" spans="24:24">
      <c r="X711" s="751" t="str">
        <f>カード情報!D1391</f>
        <v>09-048  アルビナス</v>
      </c>
    </row>
    <row r="712" spans="24:24">
      <c r="X712" s="751" t="str">
        <f>カード情報!D1393</f>
        <v>09-049  シグマ</v>
      </c>
    </row>
    <row r="713" spans="24:24">
      <c r="X713" s="751" t="str">
        <f>カード情報!D1395</f>
        <v>09-050  フェンブレン</v>
      </c>
    </row>
    <row r="714" spans="24:24">
      <c r="X714" s="751" t="str">
        <f>カード情報!D1397</f>
        <v>09-051  ブロック</v>
      </c>
    </row>
    <row r="715" spans="24:24">
      <c r="X715" s="751" t="str">
        <f>カード情報!D1399</f>
        <v>09-052  ダイ</v>
      </c>
    </row>
    <row r="716" spans="24:24">
      <c r="X716" s="751" t="str">
        <f>カード情報!D1401</f>
        <v>09-053  ポップ</v>
      </c>
    </row>
    <row r="717" spans="24:24">
      <c r="X717" s="751" t="str">
        <f>カード情報!D1403</f>
        <v>09-054  マァム</v>
      </c>
    </row>
    <row r="718" spans="24:24">
      <c r="X718" s="751" t="str">
        <f>カード情報!D1405</f>
        <v>09-055  超魔生物ハドラー</v>
      </c>
    </row>
    <row r="719" spans="24:24">
      <c r="X719" s="751" t="str">
        <f>カード情報!D1407</f>
        <v>09-056  アルビナス</v>
      </c>
    </row>
    <row r="720" spans="24:24">
      <c r="X720" s="751" t="str">
        <f>カード情報!D1409</f>
        <v>09-057  守り人ナイン</v>
      </c>
    </row>
    <row r="721" spans="24:24">
      <c r="X721" s="751" t="str">
        <f>カード情報!D1411</f>
        <v>09-058  サンディ</v>
      </c>
    </row>
    <row r="722" spans="24:24">
      <c r="X722" s="751" t="str">
        <f>カード情報!D1413</f>
        <v>09-059  ゲルニック将軍</v>
      </c>
    </row>
    <row r="723" spans="24:24">
      <c r="X723" s="751" t="str">
        <f>カード情報!D1415</f>
        <v>09-060  ギュメイ将軍</v>
      </c>
    </row>
    <row r="724" spans="24:24">
      <c r="X724" s="751" t="str">
        <f>カード情報!D1417</f>
        <v>09-061  ゴレオン将軍</v>
      </c>
    </row>
    <row r="725" spans="24:24">
      <c r="X725" s="751" t="str">
        <f>カード情報!D1419</f>
        <v>09-062  超越魔王ダムド</v>
      </c>
    </row>
    <row r="726" spans="24:24">
      <c r="X726" s="751" t="str">
        <f>カード情報!D1421</f>
        <v>09-063  ダイ</v>
      </c>
    </row>
    <row r="727" spans="24:24">
      <c r="X727" s="751" t="str">
        <f>カード情報!D1423</f>
        <v>09-064  ポップ (大魔導士)</v>
      </c>
    </row>
    <row r="728" spans="24:24">
      <c r="X728" s="751" t="str">
        <f>カード情報!D1425</f>
        <v>09-065  マァム</v>
      </c>
    </row>
    <row r="729" spans="24:24">
      <c r="X729" s="751" t="str">
        <f>カード情報!D1427</f>
        <v>09-066  闇竜バルボロス</v>
      </c>
    </row>
    <row r="730" spans="24:24">
      <c r="X730" s="751" t="str">
        <f>カード情報!D1429</f>
        <v>09-067  レオナ</v>
      </c>
    </row>
    <row r="731" spans="24:24">
      <c r="X731" s="751" t="str">
        <f>カード情報!D1431</f>
        <v>09-068  ヒュンケル</v>
      </c>
    </row>
    <row r="732" spans="24:24">
      <c r="X732" s="751" t="str">
        <f>カード情報!D1433</f>
        <v>09-069  アバン (偉大なる勇者)</v>
      </c>
    </row>
    <row r="733" spans="24:24">
      <c r="X733" s="751" t="str">
        <f>カード情報!D1435</f>
        <v>09-070  伝説のまもの使い</v>
      </c>
    </row>
    <row r="734" spans="24:24">
      <c r="X734" s="751" t="str">
        <f>カード情報!D1437</f>
        <v>09-071  勇者レック</v>
      </c>
    </row>
    <row r="735" spans="24:24">
      <c r="X735" s="751" t="str">
        <f>カード情報!D1439</f>
        <v>08-001  ダイ</v>
      </c>
    </row>
    <row r="736" spans="24:24">
      <c r="X736" s="751" t="str">
        <f>カード情報!D1441</f>
        <v>08-002  ポップ</v>
      </c>
    </row>
    <row r="737" spans="24:24">
      <c r="X737" s="751" t="str">
        <f>カード情報!D1443</f>
        <v>08-003  マァム</v>
      </c>
    </row>
    <row r="738" spans="24:24">
      <c r="X738" s="751" t="str">
        <f>カード情報!D1445</f>
        <v>08-004  スライム</v>
      </c>
    </row>
    <row r="739" spans="24:24">
      <c r="X739" s="751" t="str">
        <f>カード情報!D1447</f>
        <v>08-005  キメラ</v>
      </c>
    </row>
    <row r="740" spans="24:24">
      <c r="X740" s="751" t="str">
        <f>カード情報!D1449</f>
        <v>08-006  スライムナイト</v>
      </c>
    </row>
    <row r="741" spans="24:24">
      <c r="X741" s="751" t="str">
        <f>カード情報!D1451</f>
        <v>08-007  ドラキー</v>
      </c>
    </row>
    <row r="742" spans="24:24">
      <c r="X742" s="751" t="str">
        <f>カード情報!D1453</f>
        <v>08-008  いたずらもぐら</v>
      </c>
    </row>
    <row r="743" spans="24:24">
      <c r="X743" s="751" t="str">
        <f>カード情報!D1455</f>
        <v>08-009  オーク</v>
      </c>
    </row>
    <row r="744" spans="24:24">
      <c r="X744" s="751" t="str">
        <f>カード情報!D1457</f>
        <v>08-010  がいこつ</v>
      </c>
    </row>
    <row r="745" spans="24:24">
      <c r="X745" s="751" t="str">
        <f>カード情報!D1459</f>
        <v>08-011  ボーンファイター</v>
      </c>
    </row>
    <row r="746" spans="24:24">
      <c r="X746" s="751" t="str">
        <f>カード情報!D1461</f>
        <v>08-012  ばくだん岩</v>
      </c>
    </row>
    <row r="747" spans="24:24">
      <c r="X747" s="751" t="str">
        <f>カード情報!D1463</f>
        <v>08-013  ギズモ</v>
      </c>
    </row>
    <row r="748" spans="24:24">
      <c r="X748" s="751" t="str">
        <f>カード情報!D1465</f>
        <v>08-014  さまようよろい</v>
      </c>
    </row>
    <row r="749" spans="24:24">
      <c r="X749" s="751" t="str">
        <f>カード情報!D1467</f>
        <v>08-015  わらいぶくろ</v>
      </c>
    </row>
    <row r="750" spans="24:24">
      <c r="X750" s="751" t="str">
        <f>カード情報!D1469</f>
        <v>08-016  ポップ</v>
      </c>
    </row>
    <row r="751" spans="24:24">
      <c r="X751" s="751" t="str">
        <f>カード情報!D1471</f>
        <v>08-017  ヒュンケル</v>
      </c>
    </row>
    <row r="752" spans="24:24">
      <c r="X752" s="751" t="str">
        <f>カード情報!D1473</f>
        <v>08-018  ダイ</v>
      </c>
    </row>
    <row r="753" spans="24:24">
      <c r="X753" s="751" t="str">
        <f>カード情報!D1475</f>
        <v>08-019  マァム</v>
      </c>
    </row>
    <row r="754" spans="24:24">
      <c r="X754" s="751" t="str">
        <f>カード情報!D1477</f>
        <v>08-020  ダイ</v>
      </c>
    </row>
    <row r="755" spans="24:24">
      <c r="X755" s="751" t="str">
        <f>カード情報!D1479</f>
        <v>08-021  タホドラキー</v>
      </c>
    </row>
    <row r="756" spans="24:24">
      <c r="X756" s="751" t="str">
        <f>カード情報!D1481</f>
        <v>08-022  オークキング</v>
      </c>
    </row>
    <row r="757" spans="24:24">
      <c r="X757" s="751" t="str">
        <f>カード情報!D1483</f>
        <v>08-023  くさった死体</v>
      </c>
    </row>
    <row r="758" spans="24:24">
      <c r="X758" s="751" t="str">
        <f>カード情報!D1485</f>
        <v>08-024  マミー</v>
      </c>
    </row>
    <row r="759" spans="24:24">
      <c r="X759" s="751" t="str">
        <f>カード情報!D1487</f>
        <v>08-025  ヘルクラッシャー</v>
      </c>
    </row>
    <row r="760" spans="24:24">
      <c r="X760" s="751" t="str">
        <f>カード情報!D1489</f>
        <v>08-026  メガザルロック</v>
      </c>
    </row>
    <row r="761" spans="24:24">
      <c r="X761" s="751" t="str">
        <f>カード情報!D1491</f>
        <v>08-027  ヒートギズモ</v>
      </c>
    </row>
    <row r="762" spans="24:24">
      <c r="X762" s="751" t="str">
        <f>カード情報!D1493</f>
        <v>08-028  ホークマン</v>
      </c>
    </row>
    <row r="763" spans="24:24">
      <c r="X763" s="751" t="str">
        <f>カード情報!D1495</f>
        <v>08-029  あくま神官</v>
      </c>
    </row>
    <row r="764" spans="24:24">
      <c r="X764" s="751" t="str">
        <f>カード情報!D1497</f>
        <v>08-030  メトロゴースト</v>
      </c>
    </row>
    <row r="765" spans="24:24">
      <c r="X765" s="751" t="str">
        <f>カード情報!D1499</f>
        <v>08-031  ダイ</v>
      </c>
    </row>
    <row r="766" spans="24:24">
      <c r="X766" s="751" t="str">
        <f>カード情報!D1501</f>
        <v>08-032  ポップ</v>
      </c>
    </row>
    <row r="767" spans="24:24">
      <c r="X767" s="751" t="str">
        <f>カード情報!D1503</f>
        <v>08-033  レオナ</v>
      </c>
    </row>
    <row r="768" spans="24:24">
      <c r="X768" s="751" t="str">
        <f>カード情報!D1505</f>
        <v>08-034  クロコダイン</v>
      </c>
    </row>
    <row r="769" spans="24:24">
      <c r="X769" s="751" t="str">
        <f>カード情報!D1507</f>
        <v>08-035  ヒュンケル</v>
      </c>
    </row>
    <row r="770" spans="24:24">
      <c r="X770" s="751" t="str">
        <f>カード情報!D1509</f>
        <v>08-036  フレイザード</v>
      </c>
    </row>
    <row r="771" spans="24:24">
      <c r="X771" s="751" t="str">
        <f>カード情報!D1511</f>
        <v>08-037  シャドウパンサー</v>
      </c>
    </row>
    <row r="772" spans="24:24">
      <c r="X772" s="751" t="str">
        <f>カード情報!D1513</f>
        <v>08-038  じごくのつかい</v>
      </c>
    </row>
    <row r="773" spans="24:24">
      <c r="X773" s="751" t="str">
        <f>カード情報!D1515</f>
        <v>08-039  じごくのよろい</v>
      </c>
    </row>
    <row r="774" spans="24:24">
      <c r="X774" s="751" t="str">
        <f>カード情報!D1517</f>
        <v>08-040  グレイトドラゴン</v>
      </c>
    </row>
    <row r="775" spans="24:24">
      <c r="X775" s="751" t="str">
        <f>カード情報!D1519</f>
        <v>08-041  ヒドラ</v>
      </c>
    </row>
    <row r="776" spans="24:24">
      <c r="X776" s="751" t="str">
        <f>カード情報!D1521</f>
        <v>08-042  ギガンテス</v>
      </c>
    </row>
    <row r="777" spans="24:24">
      <c r="X777" s="751" t="str">
        <f>カード情報!D1523</f>
        <v>08-043  マァム (アバンの使徒)</v>
      </c>
    </row>
    <row r="778" spans="24:24">
      <c r="X778" s="751" t="str">
        <f>カード情報!D1525</f>
        <v>08-044  ポップ (アバンの使徒)</v>
      </c>
    </row>
    <row r="779" spans="24:24">
      <c r="X779" s="751" t="str">
        <f>カード情報!D1527</f>
        <v>08-045  レオナ (アバンの使徒)</v>
      </c>
    </row>
    <row r="780" spans="24:24">
      <c r="X780" s="751" t="str">
        <f>カード情報!D1529</f>
        <v>08-046  ダイ (アバンの使徒)</v>
      </c>
    </row>
    <row r="781" spans="24:24">
      <c r="X781" s="751" t="str">
        <f>カード情報!D1531</f>
        <v>08-047  ヒュンケル (アバンの使徒)</v>
      </c>
    </row>
    <row r="782" spans="24:24">
      <c r="X782" s="751" t="str">
        <f>カード情報!D1533</f>
        <v>08-048  クロコダイン</v>
      </c>
    </row>
    <row r="783" spans="24:24">
      <c r="X783" s="751" t="str">
        <f>カード情報!D1535</f>
        <v>08-049  ミストバーン</v>
      </c>
    </row>
    <row r="784" spans="24:24">
      <c r="X784" s="751" t="str">
        <f>カード情報!D1537</f>
        <v>08-050  バーン</v>
      </c>
    </row>
    <row r="785" spans="24:24">
      <c r="X785" s="751" t="str">
        <f>カード情報!D1539</f>
        <v>08-051  マァム</v>
      </c>
    </row>
    <row r="786" spans="24:24">
      <c r="X786" s="751" t="str">
        <f>カード情報!D1541</f>
        <v>08-052  レオナ</v>
      </c>
    </row>
    <row r="787" spans="24:24">
      <c r="X787" s="751" t="str">
        <f>カード情報!D1543</f>
        <v>08-053  勇者ソロ</v>
      </c>
    </row>
    <row r="788" spans="24:24">
      <c r="X788" s="751" t="str">
        <f>カード情報!D1545</f>
        <v>08-054  アリーナ</v>
      </c>
    </row>
    <row r="789" spans="24:24">
      <c r="X789" s="751" t="str">
        <f>カード情報!D1547</f>
        <v>08-055  マーニャ</v>
      </c>
    </row>
    <row r="790" spans="24:24">
      <c r="X790" s="751" t="str">
        <f>カード情報!D1549</f>
        <v>08-056  バルザック</v>
      </c>
    </row>
    <row r="791" spans="24:24">
      <c r="X791" s="751" t="str">
        <f>カード情報!D1551</f>
        <v>08-057  ダークネビュラス</v>
      </c>
    </row>
    <row r="792" spans="24:24">
      <c r="X792" s="751" t="str">
        <f>カード情報!D1553</f>
        <v>08-058  サージタウス</v>
      </c>
    </row>
    <row r="793" spans="24:24">
      <c r="X793" s="751" t="str">
        <f>カード情報!D1555</f>
        <v>08-059  キングレオ</v>
      </c>
    </row>
    <row r="794" spans="24:24">
      <c r="X794" s="751" t="str">
        <f>カード情報!D1557</f>
        <v>08-060  爆炎王ガイフレア</v>
      </c>
    </row>
    <row r="795" spans="24:24">
      <c r="X795" s="751" t="str">
        <f>カード情報!D1559</f>
        <v>08-061  バーン</v>
      </c>
    </row>
    <row r="796" spans="24:24">
      <c r="X796" s="751" t="str">
        <f>カード情報!D1561</f>
        <v>08-062  ヒュンケル</v>
      </c>
    </row>
    <row r="797" spans="24:24">
      <c r="X797" s="751" t="str">
        <f>カード情報!D1563</f>
        <v>08-063  魔剣士ピサロ</v>
      </c>
    </row>
    <row r="798" spans="24:24">
      <c r="X798" s="751" t="str">
        <f>カード情報!D1565</f>
        <v>07-001  ポップ</v>
      </c>
    </row>
    <row r="799" spans="24:24">
      <c r="X799" s="751" t="str">
        <f>カード情報!D1567</f>
        <v>07-002  レオナ</v>
      </c>
    </row>
    <row r="800" spans="24:24">
      <c r="X800" s="751" t="str">
        <f>カード情報!D1569</f>
        <v>07-003  ヒュンケル</v>
      </c>
    </row>
    <row r="801" spans="24:24">
      <c r="X801" s="751" t="str">
        <f>カード情報!D1571</f>
        <v>07-004  クロコダイン</v>
      </c>
    </row>
    <row r="802" spans="24:24">
      <c r="X802" s="751" t="str">
        <f>カード情報!D1573</f>
        <v>07-005  魔のサソリ</v>
      </c>
    </row>
    <row r="803" spans="24:24">
      <c r="X803" s="751" t="str">
        <f>カード情報!D1575</f>
        <v>07-006  キラーマシン テムジン改造ver.</v>
      </c>
    </row>
    <row r="804" spans="24:24">
      <c r="X804" s="751" t="str">
        <f>カード情報!D1577</f>
        <v>07-007  スライム</v>
      </c>
    </row>
    <row r="805" spans="24:24">
      <c r="X805" s="751" t="str">
        <f>カード情報!D1579</f>
        <v>07-008  メイジドラキー</v>
      </c>
    </row>
    <row r="806" spans="24:24">
      <c r="X806" s="751" t="str">
        <f>カード情報!D1581</f>
        <v>07-009  ホイミスライム</v>
      </c>
    </row>
    <row r="807" spans="24:24">
      <c r="X807" s="751" t="str">
        <f>カード情報!D1583</f>
        <v>07-010  トンブレロ</v>
      </c>
    </row>
    <row r="808" spans="24:24">
      <c r="X808" s="751" t="str">
        <f>カード情報!D1585</f>
        <v>07-011  がいこつ</v>
      </c>
    </row>
    <row r="809" spans="24:24">
      <c r="X809" s="751" t="str">
        <f>カード情報!D1587</f>
        <v>07-012  ミイラ男</v>
      </c>
    </row>
    <row r="810" spans="24:24">
      <c r="X810" s="751" t="str">
        <f>カード情報!D1589</f>
        <v>07-013  ガーゴイル</v>
      </c>
    </row>
    <row r="811" spans="24:24">
      <c r="X811" s="751" t="str">
        <f>カード情報!D1591</f>
        <v>07-014  ゴースト</v>
      </c>
    </row>
    <row r="812" spans="24:24">
      <c r="X812" s="751" t="str">
        <f>カード情報!D1593</f>
        <v>07-015  ゴーレム</v>
      </c>
    </row>
    <row r="813" spans="24:24">
      <c r="X813" s="751" t="str">
        <f>カード情報!D1595</f>
        <v>07-016  ダイ</v>
      </c>
    </row>
    <row r="814" spans="24:24">
      <c r="X814" s="751" t="str">
        <f>カード情報!D1597</f>
        <v>07-017  マァム</v>
      </c>
    </row>
    <row r="815" spans="24:24">
      <c r="X815" s="751" t="str">
        <f>カード情報!D1599</f>
        <v>07-018  ヒュンケル</v>
      </c>
    </row>
    <row r="816" spans="24:24">
      <c r="X816" s="751" t="str">
        <f>カード情報!D1601</f>
        <v>07-019  レオナ</v>
      </c>
    </row>
    <row r="817" spans="24:24">
      <c r="X817" s="751" t="str">
        <f>カード情報!D1603</f>
        <v>07-020  ダイ</v>
      </c>
    </row>
    <row r="818" spans="24:24">
      <c r="X818" s="751" t="str">
        <f>カード情報!D1605</f>
        <v>07-021  キラーパンサー</v>
      </c>
    </row>
    <row r="819" spans="24:24">
      <c r="X819" s="751" t="str">
        <f>カード情報!D1607</f>
        <v>07-022  ライオンヘッド</v>
      </c>
    </row>
    <row r="820" spans="24:24">
      <c r="X820" s="751" t="str">
        <f>カード情報!D1609</f>
        <v>07-023  しりょうのきし</v>
      </c>
    </row>
    <row r="821" spans="24:24">
      <c r="X821" s="751" t="str">
        <f>カード情報!D1611</f>
        <v>07-024  どくどくゾンビ</v>
      </c>
    </row>
    <row r="822" spans="24:24">
      <c r="X822" s="751" t="str">
        <f>カード情報!D1613</f>
        <v>07-025  ばくだん岩</v>
      </c>
    </row>
    <row r="823" spans="24:24">
      <c r="X823" s="751" t="str">
        <f>カード情報!D1615</f>
        <v>07-026  フレイム</v>
      </c>
    </row>
    <row r="824" spans="24:24">
      <c r="X824" s="751" t="str">
        <f>カード情報!D1617</f>
        <v>07-027  ブリザード</v>
      </c>
    </row>
    <row r="825" spans="24:24">
      <c r="X825" s="751" t="str">
        <f>カード情報!D1619</f>
        <v>07-028  あくま神官</v>
      </c>
    </row>
    <row r="826" spans="24:24">
      <c r="X826" s="751" t="str">
        <f>カード情報!D1621</f>
        <v>07-029  アークデーモン</v>
      </c>
    </row>
    <row r="827" spans="24:24">
      <c r="X827" s="751" t="str">
        <f>カード情報!D1623</f>
        <v>07-030  おどるほうせき</v>
      </c>
    </row>
    <row r="828" spans="24:24">
      <c r="X828" s="751" t="str">
        <f>カード情報!D1625</f>
        <v>07-031  ダイ</v>
      </c>
    </row>
    <row r="829" spans="24:24">
      <c r="X829" s="751" t="str">
        <f>カード情報!D1627</f>
        <v>07-032  ポップ</v>
      </c>
    </row>
    <row r="830" spans="24:24">
      <c r="X830" s="751" t="str">
        <f>カード情報!D1629</f>
        <v>07-033  レオナ</v>
      </c>
    </row>
    <row r="831" spans="24:24">
      <c r="X831" s="751" t="str">
        <f>カード情報!D1631</f>
        <v>07-034  ヒュンケル</v>
      </c>
    </row>
    <row r="832" spans="24:24">
      <c r="X832" s="751" t="str">
        <f>カード情報!D1633</f>
        <v>07-035  クロコダイン</v>
      </c>
    </row>
    <row r="833" spans="24:24">
      <c r="X833" s="751" t="str">
        <f>カード情報!D1635</f>
        <v>07-036  フレイザード</v>
      </c>
    </row>
    <row r="834" spans="24:24">
      <c r="X834" s="751" t="str">
        <f>カード情報!D1637</f>
        <v>07-037  ベホイミスライム</v>
      </c>
    </row>
    <row r="835" spans="24:24">
      <c r="X835" s="751" t="str">
        <f>カード情報!D1639</f>
        <v>07-038  キングスライム</v>
      </c>
    </row>
    <row r="836" spans="24:24">
      <c r="X836" s="751" t="str">
        <f>カード情報!D1641</f>
        <v>07-039  グール</v>
      </c>
    </row>
    <row r="837" spans="24:24">
      <c r="X837" s="751" t="str">
        <f>カード情報!D1643</f>
        <v>07-040  メガザルロック</v>
      </c>
    </row>
    <row r="838" spans="24:24">
      <c r="X838" s="751" t="str">
        <f>カード情報!D1645</f>
        <v>07-041  ボストロール</v>
      </c>
    </row>
    <row r="839" spans="24:24">
      <c r="X839" s="751" t="str">
        <f>カード情報!D1647</f>
        <v>07-042  キラーアーマー</v>
      </c>
    </row>
    <row r="840" spans="24:24">
      <c r="X840" s="751" t="str">
        <f>カード情報!D1649</f>
        <v>07-043  ドラゴン</v>
      </c>
    </row>
    <row r="841" spans="24:24">
      <c r="X841" s="751" t="str">
        <f>カード情報!D1651</f>
        <v>07-044  キースドラゴン</v>
      </c>
    </row>
    <row r="842" spans="24:24">
      <c r="X842" s="751" t="str">
        <f>カード情報!D1653</f>
        <v>07-045  ダイ (竜の騎士ダイ)</v>
      </c>
    </row>
    <row r="843" spans="24:24">
      <c r="X843" s="751" t="str">
        <f>カード情報!D1655</f>
        <v>07-046  バラン (竜の騎士バラン)</v>
      </c>
    </row>
    <row r="844" spans="24:24">
      <c r="X844" s="751" t="str">
        <f>カード情報!D1657</f>
        <v>07-047  超魔生物ハドラー</v>
      </c>
    </row>
    <row r="845" spans="24:24">
      <c r="X845" s="751" t="str">
        <f>カード情報!D1659</f>
        <v>07-048  ポップ</v>
      </c>
    </row>
    <row r="846" spans="24:24">
      <c r="X846" s="751" t="str">
        <f>カード情報!D1661</f>
        <v>07-049  マァム</v>
      </c>
    </row>
    <row r="847" spans="24:24">
      <c r="X847" s="751" t="str">
        <f>カード情報!D1663</f>
        <v>07-050  ヒュンケル</v>
      </c>
    </row>
    <row r="848" spans="24:24">
      <c r="X848" s="751" t="str">
        <f>カード情報!D1665</f>
        <v>07-051  クロコダイン</v>
      </c>
    </row>
    <row r="849" spans="24:24">
      <c r="X849" s="751" t="str">
        <f>カード情報!D1667</f>
        <v>07-052  ダイ (勇者ダイ)</v>
      </c>
    </row>
    <row r="850" spans="24:24">
      <c r="X850" s="751" t="str">
        <f>カード情報!D1669</f>
        <v>07-053  アバン (勇者アバン)</v>
      </c>
    </row>
    <row r="851" spans="24:24">
      <c r="X851" s="751" t="str">
        <f>カード情報!D1671</f>
        <v>07-054  バラン</v>
      </c>
    </row>
    <row r="852" spans="24:24">
      <c r="X852" s="751" t="str">
        <f>カード情報!D1673</f>
        <v>07-055  超魔生物ハドラー</v>
      </c>
    </row>
    <row r="853" spans="24:24">
      <c r="X853" s="751" t="str">
        <f>カード情報!D1675</f>
        <v>07-056  超越破断魔獣ダムド</v>
      </c>
    </row>
    <row r="854" spans="24:24">
      <c r="X854" s="751" t="str">
        <f>カード情報!D1677</f>
        <v>07-057  ロトの血を引く者</v>
      </c>
    </row>
    <row r="855" spans="24:24">
      <c r="X855" s="751" t="str">
        <f>カード情報!D1679</f>
        <v>07-058  ローレシアの王子</v>
      </c>
    </row>
    <row r="856" spans="24:24">
      <c r="X856" s="751" t="str">
        <f>カード情報!D1681</f>
        <v>07-059  サマルトリアの王子</v>
      </c>
    </row>
    <row r="857" spans="24:24">
      <c r="X857" s="751" t="str">
        <f>カード情報!D1683</f>
        <v>07-060  ムーンブルクの王女</v>
      </c>
    </row>
    <row r="858" spans="24:24">
      <c r="X858" s="751" t="str">
        <f>カード情報!D1685</f>
        <v>07-061  伝説の勇者</v>
      </c>
    </row>
    <row r="859" spans="24:24">
      <c r="X859" s="751" t="str">
        <f>カード情報!D1687</f>
        <v>07-062  ミストバーン</v>
      </c>
    </row>
    <row r="860" spans="24:24">
      <c r="X860" s="751" t="str">
        <f>カード情報!D1689</f>
        <v>07-063  ハドラー (魔王ハドラー)</v>
      </c>
    </row>
    <row r="861" spans="24:24">
      <c r="X861" s="751" t="str">
        <f>カード情報!D1691</f>
        <v>07-064  竜王</v>
      </c>
    </row>
    <row r="862" spans="24:24">
      <c r="X862" s="751" t="str">
        <f>カード情報!D1693</f>
        <v>06-001  ダイ</v>
      </c>
    </row>
    <row r="863" spans="24:24">
      <c r="X863" s="751" t="str">
        <f>カード情報!D1695</f>
        <v>06-002  ポップ</v>
      </c>
    </row>
    <row r="864" spans="24:24">
      <c r="X864" s="751" t="str">
        <f>カード情報!D1697</f>
        <v>06-003  マァム</v>
      </c>
    </row>
    <row r="865" spans="24:24">
      <c r="X865" s="751" t="str">
        <f>カード情報!D1699</f>
        <v>06-004  スライム</v>
      </c>
    </row>
    <row r="866" spans="24:24">
      <c r="X866" s="751" t="str">
        <f>カード情報!D1701</f>
        <v>06-005  スライムベス</v>
      </c>
    </row>
    <row r="867" spans="24:24">
      <c r="X867" s="751" t="str">
        <f>カード情報!D1703</f>
        <v>06-006  キメラ</v>
      </c>
    </row>
    <row r="868" spans="24:24">
      <c r="X868" s="751" t="str">
        <f>カード情報!D1705</f>
        <v>06-007  ホイミスライム</v>
      </c>
    </row>
    <row r="869" spans="24:24">
      <c r="X869" s="751" t="str">
        <f>カード情報!D1707</f>
        <v>06-008  ドラキー</v>
      </c>
    </row>
    <row r="870" spans="24:24">
      <c r="X870" s="751" t="str">
        <f>カード情報!D1709</f>
        <v>06-009  メイジキメラ</v>
      </c>
    </row>
    <row r="871" spans="24:24">
      <c r="X871" s="751" t="str">
        <f>カード情報!D1711</f>
        <v>06-010  ゴースト</v>
      </c>
    </row>
    <row r="872" spans="24:24">
      <c r="X872" s="751" t="str">
        <f>カード情報!D1713</f>
        <v>06-011  フレイム</v>
      </c>
    </row>
    <row r="873" spans="24:24">
      <c r="X873" s="751" t="str">
        <f>カード情報!D1715</f>
        <v>06-012  ブリザード</v>
      </c>
    </row>
    <row r="874" spans="24:24">
      <c r="X874" s="751" t="str">
        <f>カード情報!D1717</f>
        <v>06-013  どくどくゾンビ</v>
      </c>
    </row>
    <row r="875" spans="24:24">
      <c r="X875" s="751" t="str">
        <f>カード情報!D1719</f>
        <v>06-014  じんめんじゅ</v>
      </c>
    </row>
    <row r="876" spans="24:24">
      <c r="X876" s="751" t="str">
        <f>カード情報!D1721</f>
        <v>06-015  オーク</v>
      </c>
    </row>
    <row r="877" spans="24:24">
      <c r="X877" s="751" t="str">
        <f>カード情報!D1723</f>
        <v>06-016  ダイ</v>
      </c>
    </row>
    <row r="878" spans="24:24">
      <c r="X878" s="751" t="str">
        <f>カード情報!D1725</f>
        <v>06-017  ヒュンケル</v>
      </c>
    </row>
    <row r="879" spans="24:24">
      <c r="X879" s="751" t="str">
        <f>カード情報!D1727</f>
        <v>06-018  クロコダイン</v>
      </c>
    </row>
    <row r="880" spans="24:24">
      <c r="X880" s="751" t="str">
        <f>カード情報!D1729</f>
        <v>06-019  フレイザード</v>
      </c>
    </row>
    <row r="881" spans="24:24">
      <c r="X881" s="751" t="str">
        <f>カード情報!D1731</f>
        <v>06-020  キラーアーマー</v>
      </c>
    </row>
    <row r="882" spans="24:24">
      <c r="X882" s="751" t="str">
        <f>カード情報!D1733</f>
        <v>06-021  れんごく天馬</v>
      </c>
    </row>
    <row r="883" spans="24:24">
      <c r="X883" s="751" t="str">
        <f>カード情報!D1735</f>
        <v>06-022  ギズモ</v>
      </c>
    </row>
    <row r="884" spans="24:24">
      <c r="X884" s="751" t="str">
        <f>カード情報!D1737</f>
        <v>06-023  フロストギズモ</v>
      </c>
    </row>
    <row r="885" spans="24:24">
      <c r="X885" s="751" t="str">
        <f>カード情報!D1739</f>
        <v>06-024  しりょうのきし</v>
      </c>
    </row>
    <row r="886" spans="24:24">
      <c r="X886" s="751" t="str">
        <f>カード情報!D1741</f>
        <v>06-025  グール</v>
      </c>
    </row>
    <row r="887" spans="24:24">
      <c r="X887" s="751" t="str">
        <f>カード情報!D1743</f>
        <v>06-026  メタルライダー</v>
      </c>
    </row>
    <row r="888" spans="24:24">
      <c r="X888" s="751" t="str">
        <f>カード情報!D1745</f>
        <v>06-027  ゴールドマン</v>
      </c>
    </row>
    <row r="889" spans="24:24">
      <c r="X889" s="751" t="str">
        <f>カード情報!D1747</f>
        <v>06-028  マミー</v>
      </c>
    </row>
    <row r="890" spans="24:24">
      <c r="X890" s="751" t="str">
        <f>カード情報!D1749</f>
        <v>06-029  ウドラー</v>
      </c>
    </row>
    <row r="891" spans="24:24">
      <c r="X891" s="751" t="str">
        <f>カード情報!D1751</f>
        <v>06-030  キラースコップ</v>
      </c>
    </row>
    <row r="892" spans="24:24">
      <c r="X892" s="751" t="str">
        <f>カード情報!D1753</f>
        <v>06-031  ダイ</v>
      </c>
    </row>
    <row r="893" spans="24:24">
      <c r="X893" s="751" t="str">
        <f>カード情報!D1755</f>
        <v>06-032  マァム</v>
      </c>
    </row>
    <row r="894" spans="24:24">
      <c r="X894" s="751" t="str">
        <f>カード情報!D1757</f>
        <v>06-033  ヒュンケル</v>
      </c>
    </row>
    <row r="895" spans="24:24">
      <c r="X895" s="751" t="str">
        <f>カード情報!D1759</f>
        <v>06-034  レオナ</v>
      </c>
    </row>
    <row r="896" spans="24:24">
      <c r="X896" s="751" t="str">
        <f>カード情報!D1761</f>
        <v>06-035  ハドラー</v>
      </c>
    </row>
    <row r="897" spans="24:24">
      <c r="X897" s="751" t="str">
        <f>カード情報!D1763</f>
        <v>06-036  ヘルクラッシャー</v>
      </c>
    </row>
    <row r="898" spans="24:24">
      <c r="X898" s="751" t="str">
        <f>カード情報!D1765</f>
        <v>06-037  シュバルツシュルト</v>
      </c>
    </row>
    <row r="899" spans="24:24">
      <c r="X899" s="751" t="str">
        <f>カード情報!D1767</f>
        <v>06-038  ブラックドラゴン</v>
      </c>
    </row>
    <row r="900" spans="24:24">
      <c r="X900" s="751" t="str">
        <f>カード情報!D1769</f>
        <v>06-039  スカイドラゴン</v>
      </c>
    </row>
    <row r="901" spans="24:24">
      <c r="X901" s="751" t="str">
        <f>カード情報!D1771</f>
        <v>06-040  ヒドラ</v>
      </c>
    </row>
    <row r="902" spans="24:24">
      <c r="X902" s="751" t="str">
        <f>カード情報!D1773</f>
        <v>06-041  デスコピオン</v>
      </c>
    </row>
    <row r="903" spans="24:24">
      <c r="X903" s="751" t="str">
        <f>カード情報!D1775</f>
        <v>06-042  ギガンテス</v>
      </c>
    </row>
    <row r="904" spans="24:24">
      <c r="X904" s="751" t="str">
        <f>カード情報!D1777</f>
        <v>06-043  デュラハンナイト</v>
      </c>
    </row>
    <row r="905" spans="24:24">
      <c r="X905" s="751" t="str">
        <f>カード情報!D1779</f>
        <v>06-044  キラーマシン2</v>
      </c>
    </row>
    <row r="906" spans="24:24">
      <c r="X906" s="751" t="str">
        <f>カード情報!D1781</f>
        <v>06-045  ダイ</v>
      </c>
    </row>
    <row r="907" spans="24:24">
      <c r="X907" s="751" t="str">
        <f>カード情報!D1783</f>
        <v>06-046  ポップ</v>
      </c>
    </row>
    <row r="908" spans="24:24">
      <c r="X908" s="751" t="str">
        <f>カード情報!D1785</f>
        <v>06-047  マァム</v>
      </c>
    </row>
    <row r="909" spans="24:24">
      <c r="X909" s="751" t="str">
        <f>カード情報!D1787</f>
        <v>06-048  ヒュンケル</v>
      </c>
    </row>
    <row r="910" spans="24:24">
      <c r="X910" s="751" t="str">
        <f>カード情報!D1789</f>
        <v>06-049  クロコダイン</v>
      </c>
    </row>
    <row r="911" spans="24:24">
      <c r="X911" s="751" t="str">
        <f>カード情報!D1791</f>
        <v>06-050  ヒム</v>
      </c>
    </row>
    <row r="912" spans="24:24">
      <c r="X912" s="751" t="str">
        <f>カード情報!D1793</f>
        <v>06-051  アルビナス</v>
      </c>
    </row>
    <row r="913" spans="24:24">
      <c r="X913" s="751" t="str">
        <f>カード情報!D1795</f>
        <v>06-052  シグマ</v>
      </c>
    </row>
    <row r="914" spans="24:24">
      <c r="X914" s="751" t="str">
        <f>カード情報!D1797</f>
        <v>06-053  フェンブレン</v>
      </c>
    </row>
    <row r="915" spans="24:24">
      <c r="X915" s="751" t="str">
        <f>カード情報!D1799</f>
        <v>06-054  ブロック</v>
      </c>
    </row>
    <row r="916" spans="24:24">
      <c r="X916" s="751" t="str">
        <f>カード情報!D1801</f>
        <v>06-055  ポップ</v>
      </c>
    </row>
    <row r="917" spans="24:24">
      <c r="X917" s="751" t="str">
        <f>カード情報!D1803</f>
        <v>06-056  キルバーン</v>
      </c>
    </row>
    <row r="918" spans="24:24">
      <c r="X918" s="751" t="str">
        <f>カード情報!D1805</f>
        <v>06-057  ミストバーン</v>
      </c>
    </row>
    <row r="919" spans="24:24">
      <c r="X919" s="751" t="str">
        <f>カード情報!D1807</f>
        <v>06-058  勇者イレブン</v>
      </c>
    </row>
    <row r="920" spans="24:24">
      <c r="X920" s="751" t="str">
        <f>カード情報!D1809</f>
        <v>06-059  セーニャ</v>
      </c>
    </row>
    <row r="921" spans="24:24">
      <c r="X921" s="751" t="str">
        <f>カード情報!D1811</f>
        <v>06-060  ベロニカ</v>
      </c>
    </row>
    <row r="922" spans="24:24">
      <c r="X922" s="751" t="str">
        <f>カード情報!D1813</f>
        <v>06-061  シルビア</v>
      </c>
    </row>
    <row r="923" spans="24:24">
      <c r="X923" s="751" t="str">
        <f>カード情報!D1815</f>
        <v>06-062  ロウ</v>
      </c>
    </row>
    <row r="924" spans="24:24">
      <c r="X924" s="751" t="str">
        <f>カード情報!D1817</f>
        <v>06-063  超越魔王ダムド</v>
      </c>
    </row>
    <row r="925" spans="24:24">
      <c r="X925" s="751" t="str">
        <f>カード情報!D1819</f>
        <v>06-064  超魔生物ハドラー</v>
      </c>
    </row>
    <row r="926" spans="24:24">
      <c r="X926" s="751" t="str">
        <f>カード情報!D1821</f>
        <v>06-065  セーニャ</v>
      </c>
    </row>
    <row r="927" spans="24:24">
      <c r="X927" s="751" t="str">
        <f>カード情報!D1823</f>
        <v>06-066  ベロニカ</v>
      </c>
    </row>
    <row r="928" spans="24:24">
      <c r="X928" s="751" t="str">
        <f>カード情報!D1825</f>
        <v>06-067  魔導士ウルノーガ</v>
      </c>
    </row>
    <row r="929" spans="24:24">
      <c r="X929" s="751" t="str">
        <f>カード情報!D1827</f>
        <v>05-001  ダイ</v>
      </c>
    </row>
    <row r="930" spans="24:24">
      <c r="X930" s="751" t="str">
        <f>カード情報!D1829</f>
        <v>05-002  ポップ</v>
      </c>
    </row>
    <row r="931" spans="24:24">
      <c r="X931" s="751" t="str">
        <f>カード情報!D1831</f>
        <v>05-003  マァム</v>
      </c>
    </row>
    <row r="932" spans="24:24">
      <c r="X932" s="751" t="str">
        <f>カード情報!D1833</f>
        <v>05-004  レオナ</v>
      </c>
    </row>
    <row r="933" spans="24:24">
      <c r="X933" s="751" t="str">
        <f>カード情報!D1835</f>
        <v>05-005  クロコダイン</v>
      </c>
    </row>
    <row r="934" spans="24:24">
      <c r="X934" s="751" t="str">
        <f>カード情報!D1837</f>
        <v>05-006  ヒュンケル</v>
      </c>
    </row>
    <row r="935" spans="24:24">
      <c r="X935" s="751" t="str">
        <f>カード情報!D1839</f>
        <v>05-007  がいこつ</v>
      </c>
    </row>
    <row r="936" spans="24:24">
      <c r="X936" s="751" t="str">
        <f>カード情報!D1841</f>
        <v>05-008  くさった死体</v>
      </c>
    </row>
    <row r="937" spans="24:24">
      <c r="X937" s="751" t="str">
        <f>カード情報!D1843</f>
        <v>05-009  ミイラ男</v>
      </c>
    </row>
    <row r="938" spans="24:24">
      <c r="X938" s="751" t="str">
        <f>カード情報!D1845</f>
        <v>05-010  ボーンファイター</v>
      </c>
    </row>
    <row r="939" spans="24:24">
      <c r="X939" s="751" t="str">
        <f>カード情報!D1847</f>
        <v>05-011  ホークマン</v>
      </c>
    </row>
    <row r="940" spans="24:24">
      <c r="X940" s="751" t="str">
        <f>カード情報!D1849</f>
        <v>05-012  ガーゴイル</v>
      </c>
    </row>
    <row r="941" spans="24:24">
      <c r="X941" s="751" t="str">
        <f>カード情報!D1851</f>
        <v>05-013  ギズモ</v>
      </c>
    </row>
    <row r="942" spans="24:24">
      <c r="X942" s="751" t="str">
        <f>カード情報!D1853</f>
        <v>05-014  ヒートギズモ</v>
      </c>
    </row>
    <row r="943" spans="24:24">
      <c r="X943" s="751" t="str">
        <f>カード情報!D1855</f>
        <v>05-015  ばくだん岩</v>
      </c>
    </row>
    <row r="944" spans="24:24">
      <c r="X944" s="751" t="str">
        <f>カード情報!D1857</f>
        <v>05-016  ダイ</v>
      </c>
    </row>
    <row r="945" spans="24:24">
      <c r="X945" s="751" t="str">
        <f>カード情報!D1859</f>
        <v>05-017  ポップ</v>
      </c>
    </row>
    <row r="946" spans="24:24">
      <c r="X946" s="751" t="str">
        <f>カード情報!D1861</f>
        <v>05-018  レオナ</v>
      </c>
    </row>
    <row r="947" spans="24:24">
      <c r="X947" s="751" t="str">
        <f>カード情報!D1863</f>
        <v>05-019  ラーハルト</v>
      </c>
    </row>
    <row r="948" spans="24:24">
      <c r="X948" s="751" t="str">
        <f>カード情報!D1865</f>
        <v>05-020  ボラホーン</v>
      </c>
    </row>
    <row r="949" spans="24:24">
      <c r="X949" s="751" t="str">
        <f>カード情報!D1867</f>
        <v>05-021  ガルダンディー</v>
      </c>
    </row>
    <row r="950" spans="24:24">
      <c r="X950" s="751" t="str">
        <f>カード情報!D1869</f>
        <v>05-022  ボストロール</v>
      </c>
    </row>
    <row r="951" spans="24:24">
      <c r="X951" s="751" t="str">
        <f>カード情報!D1871</f>
        <v>05-023  アークデーモン</v>
      </c>
    </row>
    <row r="952" spans="24:24">
      <c r="X952" s="751" t="str">
        <f>カード情報!D1873</f>
        <v>05-024  ドラゴン</v>
      </c>
    </row>
    <row r="953" spans="24:24">
      <c r="X953" s="751" t="str">
        <f>カード情報!D1875</f>
        <v>05-025  さまようよろい</v>
      </c>
    </row>
    <row r="954" spans="24:24">
      <c r="X954" s="751" t="str">
        <f>カード情報!D1877</f>
        <v>05-026  メガザルロック</v>
      </c>
    </row>
    <row r="955" spans="24:24">
      <c r="X955" s="751" t="str">
        <f>カード情報!D1879</f>
        <v>05-027  しりょうのきし</v>
      </c>
    </row>
    <row r="956" spans="24:24">
      <c r="X956" s="751" t="str">
        <f>カード情報!D1881</f>
        <v>05-028  タホドラキー</v>
      </c>
    </row>
    <row r="957" spans="24:24">
      <c r="X957" s="751" t="str">
        <f>カード情報!D1883</f>
        <v>05-029  魔のサソリ</v>
      </c>
    </row>
    <row r="958" spans="24:24">
      <c r="X958" s="751" t="str">
        <f>カード情報!D1885</f>
        <v>05-030  わらいぶくろ</v>
      </c>
    </row>
    <row r="959" spans="24:24">
      <c r="X959" s="751" t="str">
        <f>カード情報!D1887</f>
        <v>05-031  ダイ</v>
      </c>
    </row>
    <row r="960" spans="24:24">
      <c r="X960" s="751" t="str">
        <f>カード情報!D1889</f>
        <v>05-032  クロコダイン</v>
      </c>
    </row>
    <row r="961" spans="24:24">
      <c r="X961" s="751" t="str">
        <f>カード情報!D1891</f>
        <v>05-033  ヒュンケル</v>
      </c>
    </row>
    <row r="962" spans="24:24">
      <c r="X962" s="751" t="str">
        <f>カード情報!D1893</f>
        <v>05-034  ハドラー</v>
      </c>
    </row>
    <row r="963" spans="24:24">
      <c r="X963" s="751" t="str">
        <f>カード情報!D1895</f>
        <v>05-035  スラリン</v>
      </c>
    </row>
    <row r="964" spans="24:24">
      <c r="X964" s="751" t="str">
        <f>カード情報!D1897</f>
        <v>05-036  ピエール</v>
      </c>
    </row>
    <row r="965" spans="24:24">
      <c r="X965" s="751" t="str">
        <f>カード情報!D1899</f>
        <v>05-037  ゴレムス</v>
      </c>
    </row>
    <row r="966" spans="24:24">
      <c r="X966" s="751" t="str">
        <f>カード情報!D1901</f>
        <v>05-038  シーザー</v>
      </c>
    </row>
    <row r="967" spans="24:24">
      <c r="X967" s="751" t="str">
        <f>カード情報!D1903</f>
        <v>05-039  ロビン</v>
      </c>
    </row>
    <row r="968" spans="24:24">
      <c r="X968" s="751" t="str">
        <f>カード情報!D1905</f>
        <v>05-040  ジュエル</v>
      </c>
    </row>
    <row r="969" spans="24:24">
      <c r="X969" s="751" t="str">
        <f>カード情報!D1907</f>
        <v>05-041  キラーマジンガ</v>
      </c>
    </row>
    <row r="970" spans="24:24">
      <c r="X970" s="751" t="str">
        <f>カード情報!D1909</f>
        <v>05-042  シュバルツシュルト</v>
      </c>
    </row>
    <row r="971" spans="24:24">
      <c r="X971" s="751" t="str">
        <f>カード情報!D1911</f>
        <v>05-043  じごくのよろい</v>
      </c>
    </row>
    <row r="972" spans="24:24">
      <c r="X972" s="751" t="str">
        <f>カード情報!D1913</f>
        <v>05-044  シャドウパンサー</v>
      </c>
    </row>
    <row r="973" spans="24:24">
      <c r="X973" s="751" t="str">
        <f>カード情報!D1915</f>
        <v>05-045  キングスライム</v>
      </c>
    </row>
    <row r="974" spans="24:24">
      <c r="X974" s="751" t="str">
        <f>カード情報!D1917</f>
        <v>05-046  ダイ</v>
      </c>
    </row>
    <row r="975" spans="24:24">
      <c r="X975" s="751" t="str">
        <f>カード情報!D1919</f>
        <v>05-047  マァム</v>
      </c>
    </row>
    <row r="976" spans="24:24">
      <c r="X976" s="751" t="str">
        <f>カード情報!D1921</f>
        <v>05-048  超魔生物ザムザ</v>
      </c>
    </row>
    <row r="977" spans="24:24">
      <c r="X977" s="751" t="str">
        <f>カード情報!D1923</f>
        <v>05-049  フレイザード (氷炎魔団長)</v>
      </c>
    </row>
    <row r="978" spans="24:24">
      <c r="X978" s="751" t="str">
        <f>カード情報!D1925</f>
        <v>05-050  クロコダイン (百獣魔団長)</v>
      </c>
    </row>
    <row r="979" spans="24:24">
      <c r="X979" s="751" t="str">
        <f>カード情報!D1927</f>
        <v>05-051  ザボエラ (妖魔士団長)</v>
      </c>
    </row>
    <row r="980" spans="24:24">
      <c r="X980" s="751" t="str">
        <f>カード情報!D1929</f>
        <v>05-052  ミストバーン (魔影軍団長)</v>
      </c>
    </row>
    <row r="981" spans="24:24">
      <c r="X981" s="751" t="str">
        <f>カード情報!D1931</f>
        <v>05-053  ヒュンケル (不死騎団長)</v>
      </c>
    </row>
    <row r="982" spans="24:24">
      <c r="X982" s="751" t="str">
        <f>カード情報!D1933</f>
        <v>05-054  バラン (超竜軍団長)</v>
      </c>
    </row>
    <row r="983" spans="24:24">
      <c r="X983" s="751" t="str">
        <f>カード情報!D1935</f>
        <v>05-055  ダイ</v>
      </c>
    </row>
    <row r="984" spans="24:24">
      <c r="X984" s="751" t="str">
        <f>カード情報!D1937</f>
        <v>05-056  ポップ</v>
      </c>
    </row>
    <row r="985" spans="24:24">
      <c r="X985" s="751" t="str">
        <f>カード情報!D1939</f>
        <v>05-057  マァム</v>
      </c>
    </row>
    <row r="986" spans="24:24">
      <c r="X986" s="751" t="str">
        <f>カード情報!D1941</f>
        <v>05-058  ハドラー (魔軍司令)</v>
      </c>
    </row>
    <row r="987" spans="24:24">
      <c r="X987" s="751" t="str">
        <f>カード情報!D1943</f>
        <v>05-059  伝説のまもの使い</v>
      </c>
    </row>
    <row r="988" spans="24:24">
      <c r="X988" s="751" t="str">
        <f>カード情報!D1945</f>
        <v>05-060  ビアンカ</v>
      </c>
    </row>
    <row r="989" spans="24:24">
      <c r="X989" s="751" t="str">
        <f>カード情報!D1947</f>
        <v>05-061  フローラ</v>
      </c>
    </row>
    <row r="990" spans="24:24">
      <c r="X990" s="751" t="str">
        <f>カード情報!D1949</f>
        <v>05-062  ゲレゲレ</v>
      </c>
    </row>
    <row r="991" spans="24:24">
      <c r="X991" s="751" t="str">
        <f>カード情報!D1951</f>
        <v>05-063  ダイ</v>
      </c>
    </row>
    <row r="992" spans="24:24">
      <c r="X992" s="751" t="str">
        <f>カード情報!D1953</f>
        <v>05-064  マトリフ</v>
      </c>
    </row>
    <row r="993" spans="24:24">
      <c r="X993" s="751" t="str">
        <f>カード情報!D1955</f>
        <v>05-065  邪教の使徒ゲマ</v>
      </c>
    </row>
    <row r="994" spans="24:24">
      <c r="X994" s="751" t="str">
        <f>カード情報!D1957</f>
        <v>04-001  ダイ</v>
      </c>
    </row>
    <row r="995" spans="24:24">
      <c r="X995" s="751" t="str">
        <f>カード情報!D1959</f>
        <v>04-002  ポップ</v>
      </c>
    </row>
    <row r="996" spans="24:24">
      <c r="X996" s="751" t="str">
        <f>カード情報!D1961</f>
        <v>04-003  スライム</v>
      </c>
    </row>
    <row r="997" spans="24:24">
      <c r="X997" s="751" t="str">
        <f>カード情報!D1963</f>
        <v>04-004  スライムナイト</v>
      </c>
    </row>
    <row r="998" spans="24:24">
      <c r="X998" s="751" t="str">
        <f>カード情報!D1965</f>
        <v>04-005  キメラ</v>
      </c>
    </row>
    <row r="999" spans="24:24">
      <c r="X999" s="751" t="str">
        <f>カード情報!D1967</f>
        <v>04-006  ガーゴイル</v>
      </c>
    </row>
    <row r="1000" spans="24:24">
      <c r="X1000" s="751" t="str">
        <f>カード情報!D1969</f>
        <v>04-007  ゴーレム</v>
      </c>
    </row>
    <row r="1001" spans="24:24">
      <c r="X1001" s="751" t="str">
        <f>カード情報!D1971</f>
        <v>04-008  メトロゴースト</v>
      </c>
    </row>
    <row r="1002" spans="24:24">
      <c r="X1002" s="751" t="str">
        <f>カード情報!D1973</f>
        <v>04-009  がいこつ</v>
      </c>
    </row>
    <row r="1003" spans="24:24">
      <c r="X1003" s="751" t="str">
        <f>カード情報!D1975</f>
        <v>04-010  ギズモ</v>
      </c>
    </row>
    <row r="1004" spans="24:24">
      <c r="X1004" s="751" t="str">
        <f>カード情報!D1977</f>
        <v>04-011  フロストギズモ</v>
      </c>
    </row>
    <row r="1005" spans="24:24">
      <c r="X1005" s="751" t="str">
        <f>カード情報!D1979</f>
        <v>04-012  ボーンファイター</v>
      </c>
    </row>
    <row r="1006" spans="24:24">
      <c r="X1006" s="751" t="str">
        <f>カード情報!D1981</f>
        <v>04-013  ミイラ男</v>
      </c>
    </row>
    <row r="1007" spans="24:24">
      <c r="X1007" s="751" t="str">
        <f>カード情報!D1983</f>
        <v>04-014  キラーパンサー</v>
      </c>
    </row>
    <row r="1008" spans="24:24">
      <c r="X1008" s="751" t="str">
        <f>カード情報!D1985</f>
        <v>04-015  さまようよろい</v>
      </c>
    </row>
    <row r="1009" spans="24:24">
      <c r="X1009" s="751" t="str">
        <f>カード情報!D1987</f>
        <v>04-016  ダイ</v>
      </c>
    </row>
    <row r="1010" spans="24:24">
      <c r="X1010" s="751" t="str">
        <f>カード情報!D1989</f>
        <v>04-017  マァム</v>
      </c>
    </row>
    <row r="1011" spans="24:24">
      <c r="X1011" s="751" t="str">
        <f>カード情報!D1991</f>
        <v>04-018  レオナ</v>
      </c>
    </row>
    <row r="1012" spans="24:24">
      <c r="X1012" s="751" t="str">
        <f>カード情報!D1993</f>
        <v>04-019  いたずらもぐら</v>
      </c>
    </row>
    <row r="1013" spans="24:24">
      <c r="X1013" s="751" t="str">
        <f>カード情報!D1995</f>
        <v>04-020  メイジドラキー</v>
      </c>
    </row>
    <row r="1014" spans="24:24">
      <c r="X1014" s="751" t="str">
        <f>カード情報!D1997</f>
        <v>04-021  トンブレロ</v>
      </c>
    </row>
    <row r="1015" spans="24:24">
      <c r="X1015" s="751" t="str">
        <f>カード情報!D1999</f>
        <v>04-022  ヘルクラッシャー</v>
      </c>
    </row>
    <row r="1016" spans="24:24">
      <c r="X1016" s="751" t="str">
        <f>カード情報!D2001</f>
        <v>04-023  ばくだん岩</v>
      </c>
    </row>
    <row r="1017" spans="24:24">
      <c r="X1017" s="751" t="str">
        <f>カード情報!D2003</f>
        <v>04-024  フレイム</v>
      </c>
    </row>
    <row r="1018" spans="24:24">
      <c r="X1018" s="751" t="str">
        <f>カード情報!D2005</f>
        <v>04-025  ブリザード</v>
      </c>
    </row>
    <row r="1019" spans="24:24">
      <c r="X1019" s="751" t="str">
        <f>カード情報!D2007</f>
        <v>04-026  あくま神官</v>
      </c>
    </row>
    <row r="1020" spans="24:24">
      <c r="X1020" s="751" t="str">
        <f>カード情報!D2009</f>
        <v>04-027  キラーマシン テムジン改造ver.</v>
      </c>
    </row>
    <row r="1021" spans="24:24">
      <c r="X1021" s="751" t="str">
        <f>カード情報!D2011</f>
        <v>04-028  ドラゴン</v>
      </c>
    </row>
    <row r="1022" spans="24:24">
      <c r="X1022" s="751" t="str">
        <f>カード情報!D2013</f>
        <v>04-029  メタルライダー</v>
      </c>
    </row>
    <row r="1023" spans="24:24">
      <c r="X1023" s="751" t="str">
        <f>カード情報!D2015</f>
        <v>04-030  スカイドラゴン</v>
      </c>
    </row>
    <row r="1024" spans="24:24">
      <c r="X1024" s="751" t="str">
        <f>カード情報!D2017</f>
        <v>04-031  ダイ</v>
      </c>
    </row>
    <row r="1025" spans="24:24">
      <c r="X1025" s="751" t="str">
        <f>カード情報!D2019</f>
        <v>04-032  ポップ</v>
      </c>
    </row>
    <row r="1026" spans="24:24">
      <c r="X1026" s="751" t="str">
        <f>カード情報!D2021</f>
        <v>04-033  マァム</v>
      </c>
    </row>
    <row r="1027" spans="24:24">
      <c r="X1027" s="751" t="str">
        <f>カード情報!D2023</f>
        <v>04-034  レオナ</v>
      </c>
    </row>
    <row r="1028" spans="24:24">
      <c r="X1028" s="751" t="str">
        <f>カード情報!D2025</f>
        <v>04-035  クロコダイン</v>
      </c>
    </row>
    <row r="1029" spans="24:24">
      <c r="X1029" s="751" t="str">
        <f>カード情報!D2027</f>
        <v>04-036  ヒュンケル</v>
      </c>
    </row>
    <row r="1030" spans="24:24">
      <c r="X1030" s="751" t="str">
        <f>カード情報!D2029</f>
        <v>04-037  フレイザード</v>
      </c>
    </row>
    <row r="1031" spans="24:24">
      <c r="X1031" s="751" t="str">
        <f>カード情報!D2031</f>
        <v>04-038  ハドラー</v>
      </c>
    </row>
    <row r="1032" spans="24:24">
      <c r="X1032" s="751" t="str">
        <f>カード情報!D2033</f>
        <v>04-039  ラーハルト</v>
      </c>
    </row>
    <row r="1033" spans="24:24">
      <c r="X1033" s="751" t="str">
        <f>カード情報!D2035</f>
        <v>04-040  ボラホーン</v>
      </c>
    </row>
    <row r="1034" spans="24:24">
      <c r="X1034" s="751" t="str">
        <f>カード情報!D2037</f>
        <v>04-041  ガルダンディー</v>
      </c>
    </row>
    <row r="1035" spans="24:24">
      <c r="X1035" s="751" t="str">
        <f>カード情報!D2039</f>
        <v>04-042  ベホイミスライム</v>
      </c>
    </row>
    <row r="1036" spans="24:24">
      <c r="X1036" s="751" t="str">
        <f>カード情報!D2041</f>
        <v>04-043  アークデーモン</v>
      </c>
    </row>
    <row r="1037" spans="24:24">
      <c r="X1037" s="751" t="str">
        <f>カード情報!D2043</f>
        <v>04-044  おどるほうせき</v>
      </c>
    </row>
    <row r="1038" spans="24:24">
      <c r="X1038" s="751" t="str">
        <f>カード情報!D2045</f>
        <v>04-045  キラーマシン2</v>
      </c>
    </row>
    <row r="1039" spans="24:24">
      <c r="X1039" s="751" t="str">
        <f>カード情報!D2047</f>
        <v>04-046  ダイ</v>
      </c>
    </row>
    <row r="1040" spans="24:24">
      <c r="X1040" s="751" t="str">
        <f>カード情報!D2049</f>
        <v>04-047  ポップ</v>
      </c>
    </row>
    <row r="1041" spans="24:24">
      <c r="X1041" s="751" t="str">
        <f>カード情報!D2051</f>
        <v>04-048  ヒュンケル</v>
      </c>
    </row>
    <row r="1042" spans="24:24">
      <c r="X1042" s="751" t="str">
        <f>カード情報!D2053</f>
        <v>04-049  レオナ</v>
      </c>
    </row>
    <row r="1043" spans="24:24">
      <c r="X1043" s="751" t="str">
        <f>カード情報!D2055</f>
        <v>04-050  バラン</v>
      </c>
    </row>
    <row r="1044" spans="24:24">
      <c r="X1044" s="751" t="str">
        <f>カード情報!D2057</f>
        <v>04-051  ラーハルト</v>
      </c>
    </row>
    <row r="1045" spans="24:24">
      <c r="X1045" s="751" t="str">
        <f>カード情報!D2059</f>
        <v>04-052  ボラホーン</v>
      </c>
    </row>
    <row r="1046" spans="24:24">
      <c r="X1046" s="751" t="str">
        <f>カード情報!D2061</f>
        <v>04-053  ガルダンディー</v>
      </c>
    </row>
    <row r="1047" spans="24:24">
      <c r="X1047" s="751" t="str">
        <f>カード情報!D2063</f>
        <v>04-054  ヒドラ</v>
      </c>
    </row>
    <row r="1048" spans="24:24">
      <c r="X1048" s="751" t="str">
        <f>カード情報!D2065</f>
        <v>04-055  バラン</v>
      </c>
    </row>
    <row r="1049" spans="24:24">
      <c r="X1049" s="751" t="str">
        <f>カード情報!D2067</f>
        <v>04-056  ヒュンケル</v>
      </c>
    </row>
    <row r="1050" spans="24:24">
      <c r="X1050" s="751" t="str">
        <f>カード情報!D2069</f>
        <v>04-057  勇者レック</v>
      </c>
    </row>
    <row r="1051" spans="24:24">
      <c r="X1051" s="751" t="str">
        <f>カード情報!D2071</f>
        <v>04-058  テリー</v>
      </c>
    </row>
    <row r="1052" spans="24:24">
      <c r="X1052" s="751" t="str">
        <f>カード情報!D2073</f>
        <v>04-059  ミレーユ</v>
      </c>
    </row>
    <row r="1053" spans="24:24">
      <c r="X1053" s="751" t="str">
        <f>カード情報!D2075</f>
        <v>04-060  ハッサン</v>
      </c>
    </row>
    <row r="1054" spans="24:24">
      <c r="X1054" s="751" t="str">
        <f>カード情報!D2077</f>
        <v>04-061  デュラン</v>
      </c>
    </row>
    <row r="1055" spans="24:24">
      <c r="X1055" s="751" t="str">
        <f>カード情報!D2079</f>
        <v>04-062  グラコス</v>
      </c>
    </row>
    <row r="1056" spans="24:24">
      <c r="X1056" s="751" t="str">
        <f>カード情報!D2081</f>
        <v>04-063  ジャミラス</v>
      </c>
    </row>
    <row r="1057" spans="24:24">
      <c r="X1057" s="751" t="str">
        <f>カード情報!D2083</f>
        <v>04-064  ダイ</v>
      </c>
    </row>
    <row r="1058" spans="24:24">
      <c r="X1058" s="751" t="str">
        <f>カード情報!D2085</f>
        <v>04-065  バラン</v>
      </c>
    </row>
    <row r="1059" spans="24:24">
      <c r="X1059" s="751" t="str">
        <f>カード情報!D2087</f>
        <v>04-066  魔王ムドー</v>
      </c>
    </row>
    <row r="1060" spans="24:24">
      <c r="X1060" s="751" t="str">
        <f>カード情報!D2089</f>
        <v>03-001  ダイ</v>
      </c>
    </row>
    <row r="1061" spans="24:24">
      <c r="X1061" s="751" t="str">
        <f>カード情報!D2091</f>
        <v>03-002  ポップ</v>
      </c>
    </row>
    <row r="1062" spans="24:24">
      <c r="X1062" s="751" t="str">
        <f>カード情報!D2093</f>
        <v>03-003  レオナ</v>
      </c>
    </row>
    <row r="1063" spans="24:24">
      <c r="X1063" s="751" t="str">
        <f>カード情報!D2095</f>
        <v>03-004  スライム</v>
      </c>
    </row>
    <row r="1064" spans="24:24">
      <c r="X1064" s="751" t="str">
        <f>カード情報!D2097</f>
        <v>03-005  スライムベス</v>
      </c>
    </row>
    <row r="1065" spans="24:24">
      <c r="X1065" s="751" t="str">
        <f>カード情報!D2099</f>
        <v>03-006  キメラ</v>
      </c>
    </row>
    <row r="1066" spans="24:24">
      <c r="X1066" s="751" t="str">
        <f>カード情報!D2101</f>
        <v>03-007  ドラキー</v>
      </c>
    </row>
    <row r="1067" spans="24:24">
      <c r="X1067" s="751" t="str">
        <f>カード情報!D2103</f>
        <v>03-008  スライムナイト</v>
      </c>
    </row>
    <row r="1068" spans="24:24">
      <c r="X1068" s="751" t="str">
        <f>カード情報!D2105</f>
        <v>03-009  ゴーレム</v>
      </c>
    </row>
    <row r="1069" spans="24:24">
      <c r="X1069" s="751" t="str">
        <f>カード情報!D2107</f>
        <v>03-010  ホイミスライム</v>
      </c>
    </row>
    <row r="1070" spans="24:24">
      <c r="X1070" s="751" t="str">
        <f>カード情報!D2109</f>
        <v>03-011  オーク</v>
      </c>
    </row>
    <row r="1071" spans="24:24">
      <c r="X1071" s="751" t="str">
        <f>カード情報!D2111</f>
        <v>03-012  ギズモ</v>
      </c>
    </row>
    <row r="1072" spans="24:24">
      <c r="X1072" s="751" t="str">
        <f>カード情報!D2113</f>
        <v>03-013  ボーンファイター</v>
      </c>
    </row>
    <row r="1073" spans="24:24">
      <c r="X1073" s="751" t="str">
        <f>カード情報!D2115</f>
        <v>03-014  さまようよろい</v>
      </c>
    </row>
    <row r="1074" spans="24:24">
      <c r="X1074" s="751" t="str">
        <f>カード情報!D2117</f>
        <v>03-015  キラーパンサー</v>
      </c>
    </row>
    <row r="1075" spans="24:24">
      <c r="X1075" s="751" t="str">
        <f>カード情報!D2119</f>
        <v>03-016  マァム</v>
      </c>
    </row>
    <row r="1076" spans="24:24">
      <c r="X1076" s="751" t="str">
        <f>カード情報!D2121</f>
        <v>03-017  クロコダイン</v>
      </c>
    </row>
    <row r="1077" spans="24:24">
      <c r="X1077" s="751" t="str">
        <f>カード情報!D2123</f>
        <v>03-018  ヒュンケル</v>
      </c>
    </row>
    <row r="1078" spans="24:24">
      <c r="X1078" s="751" t="str">
        <f>カード情報!D2125</f>
        <v>03-019  フレイム</v>
      </c>
    </row>
    <row r="1079" spans="24:24">
      <c r="X1079" s="751" t="str">
        <f>カード情報!D2127</f>
        <v>03-020  ブリザード</v>
      </c>
    </row>
    <row r="1080" spans="24:24">
      <c r="X1080" s="751" t="str">
        <f>カード情報!D2129</f>
        <v>03-021  トンブレロ</v>
      </c>
    </row>
    <row r="1081" spans="24:24">
      <c r="X1081" s="751" t="str">
        <f>カード情報!D2131</f>
        <v>03-022  ボストロール</v>
      </c>
    </row>
    <row r="1082" spans="24:24">
      <c r="X1082" s="751" t="str">
        <f>カード情報!D2133</f>
        <v>03-023  魔のサソリ</v>
      </c>
    </row>
    <row r="1083" spans="24:24">
      <c r="X1083" s="751" t="str">
        <f>カード情報!D2135</f>
        <v>03-024  ライオンヘッド</v>
      </c>
    </row>
    <row r="1084" spans="24:24">
      <c r="X1084" s="751" t="str">
        <f>カード情報!D2137</f>
        <v>03-025  れんごく天馬</v>
      </c>
    </row>
    <row r="1085" spans="24:24">
      <c r="X1085" s="751" t="str">
        <f>カード情報!D2139</f>
        <v>03-026  アークデーモン</v>
      </c>
    </row>
    <row r="1086" spans="24:24">
      <c r="X1086" s="751" t="str">
        <f>カード情報!D2141</f>
        <v>03-027  ばくだん岩</v>
      </c>
    </row>
    <row r="1087" spans="24:24">
      <c r="X1087" s="751" t="str">
        <f>カード情報!D2143</f>
        <v>03-028  タホドラキー</v>
      </c>
    </row>
    <row r="1088" spans="24:24">
      <c r="X1088" s="751" t="str">
        <f>カード情報!D2145</f>
        <v>03-029  どくどくゾンビ</v>
      </c>
    </row>
    <row r="1089" spans="24:24">
      <c r="X1089" s="751" t="str">
        <f>カード情報!D2147</f>
        <v>03-030  フロストギズモ</v>
      </c>
    </row>
    <row r="1090" spans="24:24">
      <c r="X1090" s="751" t="str">
        <f>カード情報!D2149</f>
        <v>03-031  ダイ</v>
      </c>
    </row>
    <row r="1091" spans="24:24">
      <c r="X1091" s="751" t="str">
        <f>カード情報!D2151</f>
        <v>03-032  ポップ</v>
      </c>
    </row>
    <row r="1092" spans="24:24">
      <c r="X1092" s="751" t="str">
        <f>カード情報!D2153</f>
        <v>03-033  レオナ</v>
      </c>
    </row>
    <row r="1093" spans="24:24">
      <c r="X1093" s="751" t="str">
        <f>カード情報!D2155</f>
        <v>03-034  クロコダイン</v>
      </c>
    </row>
    <row r="1094" spans="24:24">
      <c r="X1094" s="751" t="str">
        <f>カード情報!D2157</f>
        <v>03-035  ヒュンケル</v>
      </c>
    </row>
    <row r="1095" spans="24:24">
      <c r="X1095" s="751" t="str">
        <f>カード情報!D2159</f>
        <v>03-036  ドラゴン</v>
      </c>
    </row>
    <row r="1096" spans="24:24">
      <c r="X1096" s="751" t="str">
        <f>カード情報!D2161</f>
        <v>03-037  スカイドラゴン</v>
      </c>
    </row>
    <row r="1097" spans="24:24">
      <c r="X1097" s="751" t="str">
        <f>カード情報!D2163</f>
        <v>03-038  ザボエラ</v>
      </c>
    </row>
    <row r="1098" spans="24:24">
      <c r="X1098" s="751" t="str">
        <f>カード情報!D2165</f>
        <v>03-039  じごくのつかい</v>
      </c>
    </row>
    <row r="1099" spans="24:24">
      <c r="X1099" s="751" t="str">
        <f>カード情報!D2167</f>
        <v>03-040  キラーアーマー</v>
      </c>
    </row>
    <row r="1100" spans="24:24">
      <c r="X1100" s="751" t="str">
        <f>カード情報!D2169</f>
        <v>03-041  じごくのよろい</v>
      </c>
    </row>
    <row r="1101" spans="24:24">
      <c r="X1101" s="751" t="str">
        <f>カード情報!D2171</f>
        <v>03-042  メガザルロック</v>
      </c>
    </row>
    <row r="1102" spans="24:24">
      <c r="X1102" s="751" t="str">
        <f>カード情報!D2173</f>
        <v>03-043  キースドラゴン</v>
      </c>
    </row>
    <row r="1103" spans="24:24">
      <c r="X1103" s="751" t="str">
        <f>カード情報!D2175</f>
        <v>03-044  ベホイミスライム</v>
      </c>
    </row>
    <row r="1104" spans="24:24">
      <c r="X1104" s="751" t="str">
        <f>カード情報!D2177</f>
        <v>03-045  ウドラー</v>
      </c>
    </row>
    <row r="1105" spans="24:24">
      <c r="X1105" s="751" t="str">
        <f>カード情報!D2179</f>
        <v>03-046  ダイ</v>
      </c>
    </row>
    <row r="1106" spans="24:24">
      <c r="X1106" s="751" t="str">
        <f>カード情報!D2181</f>
        <v>03-047  ポップ</v>
      </c>
    </row>
    <row r="1107" spans="24:24">
      <c r="X1107" s="751" t="str">
        <f>カード情報!D2183</f>
        <v>03-048  レオナ</v>
      </c>
    </row>
    <row r="1108" spans="24:24">
      <c r="X1108" s="751" t="str">
        <f>カード情報!D2185</f>
        <v>03-049  クロコダイン</v>
      </c>
    </row>
    <row r="1109" spans="24:24">
      <c r="X1109" s="751" t="str">
        <f>カード情報!D2187</f>
        <v>03-050  ヒュンケル</v>
      </c>
    </row>
    <row r="1110" spans="24:24">
      <c r="X1110" s="751" t="str">
        <f>カード情報!D2189</f>
        <v>03-051  フレイザード</v>
      </c>
    </row>
    <row r="1111" spans="24:24">
      <c r="X1111" s="751" t="str">
        <f>カード情報!D2191</f>
        <v>03-052  ハドラー</v>
      </c>
    </row>
    <row r="1112" spans="24:24">
      <c r="X1112" s="751" t="str">
        <f>カード情報!D2193</f>
        <v>03-053  キラーマジンガ</v>
      </c>
    </row>
    <row r="1113" spans="24:24">
      <c r="X1113" s="751" t="str">
        <f>カード情報!D2195</f>
        <v>03-054  邪神レオソード</v>
      </c>
    </row>
    <row r="1114" spans="24:24">
      <c r="X1114" s="751" t="str">
        <f>カード情報!D2197</f>
        <v>03-055  ダイ</v>
      </c>
    </row>
    <row r="1115" spans="24:24">
      <c r="X1115" s="751" t="str">
        <f>カード情報!D2199</f>
        <v>03-056  鎧武装フレイザード</v>
      </c>
    </row>
    <row r="1116" spans="24:24">
      <c r="X1116" s="751" t="str">
        <f>カード情報!D2201</f>
        <v>03-057  破戒王ベルムド</v>
      </c>
    </row>
    <row r="1117" spans="24:24">
      <c r="X1117" s="751" t="str">
        <f>カード情報!D2203</f>
        <v>03-058  デュラハンナイト</v>
      </c>
    </row>
    <row r="1118" spans="24:24">
      <c r="X1118" s="751" t="str">
        <f>カード情報!D2205</f>
        <v>03-059  勇者エイト</v>
      </c>
    </row>
    <row r="1119" spans="24:24">
      <c r="X1119" s="751" t="str">
        <f>カード情報!D2207</f>
        <v>03-060  ヤンガス</v>
      </c>
    </row>
    <row r="1120" spans="24:24">
      <c r="X1120" s="751" t="str">
        <f>カード情報!D2209</f>
        <v>03-061  ゼシカ</v>
      </c>
    </row>
    <row r="1121" spans="24:24">
      <c r="X1121" s="751" t="str">
        <f>カード情報!D2211</f>
        <v>03-062  ククール</v>
      </c>
    </row>
    <row r="1122" spans="24:24">
      <c r="X1122" s="751" t="str">
        <f>カード情報!D2213</f>
        <v>03-063  バラン</v>
      </c>
    </row>
    <row r="1123" spans="24:24">
      <c r="X1123" s="751" t="str">
        <f>カード情報!D2215</f>
        <v>03-064  ドルマゲス</v>
      </c>
    </row>
    <row r="1124" spans="24:24">
      <c r="X1124" s="751" t="str">
        <f>カード情報!D2217</f>
        <v>03-065  呪われしゼシカ</v>
      </c>
    </row>
    <row r="1125" spans="24:24">
      <c r="X1125" s="751" t="str">
        <f>カード情報!D2219</f>
        <v>02-001  ポップ</v>
      </c>
    </row>
    <row r="1126" spans="24:24">
      <c r="X1126" s="751" t="str">
        <f>カード情報!D2221</f>
        <v>02-002  マァム</v>
      </c>
    </row>
    <row r="1127" spans="24:24">
      <c r="X1127" s="751" t="str">
        <f>カード情報!D2223</f>
        <v>02-003  ドラキー</v>
      </c>
    </row>
    <row r="1128" spans="24:24">
      <c r="X1128" s="751" t="str">
        <f>カード情報!D2225</f>
        <v>02-004  キメラ</v>
      </c>
    </row>
    <row r="1129" spans="24:24">
      <c r="X1129" s="751" t="str">
        <f>カード情報!D2227</f>
        <v>02-005  メイジキメラ</v>
      </c>
    </row>
    <row r="1130" spans="24:24">
      <c r="X1130" s="751" t="str">
        <f>カード情報!D2229</f>
        <v>02-006  スライムナイト</v>
      </c>
    </row>
    <row r="1131" spans="24:24">
      <c r="X1131" s="751" t="str">
        <f>カード情報!D2231</f>
        <v>02-007  ゴーレム</v>
      </c>
    </row>
    <row r="1132" spans="24:24">
      <c r="X1132" s="751" t="str">
        <f>カード情報!D2233</f>
        <v>02-008  いたずらもぐら</v>
      </c>
    </row>
    <row r="1133" spans="24:24">
      <c r="X1133" s="751" t="str">
        <f>カード情報!D2235</f>
        <v>02-009  キラースコップ</v>
      </c>
    </row>
    <row r="1134" spans="24:24">
      <c r="X1134" s="751" t="str">
        <f>カード情報!D2237</f>
        <v>02-010  トンブレロ</v>
      </c>
    </row>
    <row r="1135" spans="24:24">
      <c r="X1135" s="751" t="str">
        <f>カード情報!D2239</f>
        <v>02-011  じんめんじゅ</v>
      </c>
    </row>
    <row r="1136" spans="24:24">
      <c r="X1136" s="751" t="str">
        <f>カード情報!D2241</f>
        <v>02-012  オーク</v>
      </c>
    </row>
    <row r="1137" spans="24:24">
      <c r="X1137" s="751" t="str">
        <f>カード情報!D2243</f>
        <v>02-013  ボーンファイター</v>
      </c>
    </row>
    <row r="1138" spans="24:24">
      <c r="X1138" s="751" t="str">
        <f>カード情報!D2245</f>
        <v>02-014  キラーパンサー</v>
      </c>
    </row>
    <row r="1139" spans="24:24">
      <c r="X1139" s="751" t="str">
        <f>カード情報!D2247</f>
        <v>02-015  ホークマン</v>
      </c>
    </row>
    <row r="1140" spans="24:24">
      <c r="X1140" s="751" t="str">
        <f>カード情報!D2249</f>
        <v>02-016  ダイ</v>
      </c>
    </row>
    <row r="1141" spans="24:24">
      <c r="X1141" s="751" t="str">
        <f>カード情報!D2251</f>
        <v>02-017  スライム</v>
      </c>
    </row>
    <row r="1142" spans="24:24">
      <c r="X1142" s="751" t="str">
        <f>カード情報!D2253</f>
        <v>02-018  ホイミスライム</v>
      </c>
    </row>
    <row r="1143" spans="24:24">
      <c r="X1143" s="751" t="str">
        <f>カード情報!D2255</f>
        <v>02-019  オークキング</v>
      </c>
    </row>
    <row r="1144" spans="24:24">
      <c r="X1144" s="751" t="str">
        <f>カード情報!D2257</f>
        <v>02-020  がいこつ</v>
      </c>
    </row>
    <row r="1145" spans="24:24">
      <c r="X1145" s="751" t="str">
        <f>カード情報!D2259</f>
        <v>02-021  くさった死体</v>
      </c>
    </row>
    <row r="1146" spans="24:24">
      <c r="X1146" s="751" t="str">
        <f>カード情報!D2261</f>
        <v>02-022  グール</v>
      </c>
    </row>
    <row r="1147" spans="24:24">
      <c r="X1147" s="751" t="str">
        <f>カード情報!D2263</f>
        <v>02-023  ミイラ男</v>
      </c>
    </row>
    <row r="1148" spans="24:24">
      <c r="X1148" s="751" t="str">
        <f>カード情報!D2265</f>
        <v>02-024  ゴースト</v>
      </c>
    </row>
    <row r="1149" spans="24:24">
      <c r="X1149" s="751" t="str">
        <f>カード情報!D2267</f>
        <v>02-025  メトロゴースト</v>
      </c>
    </row>
    <row r="1150" spans="24:24">
      <c r="X1150" s="751" t="str">
        <f>カード情報!D2269</f>
        <v>02-026  ギズモ</v>
      </c>
    </row>
    <row r="1151" spans="24:24">
      <c r="X1151" s="751" t="str">
        <f>カード情報!D2271</f>
        <v>02-027  ヒートギズモ</v>
      </c>
    </row>
    <row r="1152" spans="24:24">
      <c r="X1152" s="751" t="str">
        <f>カード情報!D2273</f>
        <v>02-028  さまようよろい</v>
      </c>
    </row>
    <row r="1153" spans="24:24">
      <c r="X1153" s="751" t="str">
        <f>カード情報!D2275</f>
        <v>02-029  おどるほうせき</v>
      </c>
    </row>
    <row r="1154" spans="24:24">
      <c r="X1154" s="751" t="str">
        <f>カード情報!D2277</f>
        <v>02-030  わらいぶくろ</v>
      </c>
    </row>
    <row r="1155" spans="24:24">
      <c r="X1155" s="751" t="str">
        <f>カード情報!D2279</f>
        <v>02-031  ダイ</v>
      </c>
    </row>
    <row r="1156" spans="24:24">
      <c r="X1156" s="751" t="str">
        <f>カード情報!D2281</f>
        <v>02-032  ポップ</v>
      </c>
    </row>
    <row r="1157" spans="24:24">
      <c r="X1157" s="751" t="str">
        <f>カード情報!D2283</f>
        <v>02-033  マァム</v>
      </c>
    </row>
    <row r="1158" spans="24:24">
      <c r="X1158" s="751" t="str">
        <f>カード情報!D2285</f>
        <v>02-034  ブラス</v>
      </c>
    </row>
    <row r="1159" spans="24:24">
      <c r="X1159" s="751" t="str">
        <f>カード情報!D2287</f>
        <v>02-035  れんごく天馬</v>
      </c>
    </row>
    <row r="1160" spans="24:24">
      <c r="X1160" s="751" t="str">
        <f>カード情報!D2289</f>
        <v>02-036  あくま神官</v>
      </c>
    </row>
    <row r="1161" spans="24:24">
      <c r="X1161" s="751" t="str">
        <f>カード情報!D2291</f>
        <v>02-037  じごくのつかい</v>
      </c>
    </row>
    <row r="1162" spans="24:24">
      <c r="X1162" s="751" t="str">
        <f>カード情報!D2293</f>
        <v>02-038  ばくだん岩</v>
      </c>
    </row>
    <row r="1163" spans="24:24">
      <c r="X1163" s="751" t="str">
        <f>カード情報!D2295</f>
        <v>02-039  アークデーモン</v>
      </c>
    </row>
    <row r="1164" spans="24:24">
      <c r="X1164" s="751" t="str">
        <f>カード情報!D2297</f>
        <v>02-040  フレイム</v>
      </c>
    </row>
    <row r="1165" spans="24:24">
      <c r="X1165" s="751" t="str">
        <f>カード情報!D2299</f>
        <v>02-041  ブリザード</v>
      </c>
    </row>
    <row r="1166" spans="24:24">
      <c r="X1166" s="751" t="str">
        <f>カード情報!D2301</f>
        <v>02-042  グレイトドラゴン</v>
      </c>
    </row>
    <row r="1167" spans="24:24">
      <c r="X1167" s="751" t="str">
        <f>カード情報!D2303</f>
        <v>02-043  ギガントドラゴン</v>
      </c>
    </row>
    <row r="1168" spans="24:24">
      <c r="X1168" s="751" t="str">
        <f>カード情報!D2305</f>
        <v>02-044  キラーアーマー</v>
      </c>
    </row>
    <row r="1169" spans="24:24">
      <c r="X1169" s="751" t="str">
        <f>カード情報!D2307</f>
        <v>02-045  マミー</v>
      </c>
    </row>
    <row r="1170" spans="24:24">
      <c r="X1170" s="751" t="str">
        <f>カード情報!D2309</f>
        <v>02-046  ダイ</v>
      </c>
    </row>
    <row r="1171" spans="24:24">
      <c r="X1171" s="751" t="str">
        <f>カード情報!D2311</f>
        <v>02-047  ポップ</v>
      </c>
    </row>
    <row r="1172" spans="24:24">
      <c r="X1172" s="751" t="str">
        <f>カード情報!D2313</f>
        <v>02-048  マァム</v>
      </c>
    </row>
    <row r="1173" spans="24:24">
      <c r="X1173" s="751" t="str">
        <f>カード情報!D2315</f>
        <v>02-049  ヒュンケル</v>
      </c>
    </row>
    <row r="1174" spans="24:24">
      <c r="X1174" s="751" t="str">
        <f>カード情報!D2317</f>
        <v>02-050  ザボエラ</v>
      </c>
    </row>
    <row r="1175" spans="24:24">
      <c r="X1175" s="751" t="str">
        <f>カード情報!D2319</f>
        <v>02-051  クロコダイン</v>
      </c>
    </row>
    <row r="1176" spans="24:24">
      <c r="X1176" s="751" t="str">
        <f>カード情報!D2321</f>
        <v>02-052  デスコピオン</v>
      </c>
    </row>
    <row r="1177" spans="24:24">
      <c r="X1177" s="751" t="str">
        <f>カード情報!D2323</f>
        <v>02-053  キラーマシン2</v>
      </c>
    </row>
    <row r="1178" spans="24:24">
      <c r="X1178" s="751" t="str">
        <f>カード情報!D2325</f>
        <v>02-054  ダイ</v>
      </c>
    </row>
    <row r="1179" spans="24:24">
      <c r="X1179" s="751" t="str">
        <f>カード情報!D2327</f>
        <v>02-055  邪竜軍王ガリンガ</v>
      </c>
    </row>
    <row r="1180" spans="24:24">
      <c r="X1180" s="751" t="str">
        <f>カード情報!D2329</f>
        <v>02-056  妖魔軍王ブギー</v>
      </c>
    </row>
    <row r="1181" spans="24:24">
      <c r="X1181" s="751" t="str">
        <f>カード情報!D2331</f>
        <v>02-057  勇者イレブン</v>
      </c>
    </row>
    <row r="1182" spans="24:24">
      <c r="X1182" s="751" t="str">
        <f>カード情報!D2333</f>
        <v>02-058  カミュ</v>
      </c>
    </row>
    <row r="1183" spans="24:24">
      <c r="X1183" s="751" t="str">
        <f>カード情報!D2335</f>
        <v>02-059  マルティナ</v>
      </c>
    </row>
    <row r="1184" spans="24:24">
      <c r="X1184" s="751" t="str">
        <f>カード情報!D2337</f>
        <v>02-060  グレイグ</v>
      </c>
    </row>
    <row r="1185" spans="24:24">
      <c r="X1185" s="751" t="str">
        <f>カード情報!D2339</f>
        <v>02-061  ヒュンケル</v>
      </c>
    </row>
    <row r="1186" spans="24:24">
      <c r="X1186" s="751" t="str">
        <f>カード情報!D2341</f>
        <v>02-062  ホメロス</v>
      </c>
    </row>
    <row r="1187" spans="24:24">
      <c r="X1187" s="751" t="str">
        <f>カード情報!D2343</f>
        <v>02-063  呪われしマルティナ</v>
      </c>
    </row>
    <row r="1188" spans="24:24">
      <c r="X1188" s="751" t="str">
        <f>カード情報!D2345</f>
        <v>01-001  スライム</v>
      </c>
    </row>
    <row r="1189" spans="24:24">
      <c r="X1189" s="751" t="str">
        <f>カード情報!D2347</f>
        <v>01-002  スライムベス</v>
      </c>
    </row>
    <row r="1190" spans="24:24">
      <c r="X1190" s="751" t="str">
        <f>カード情報!D2349</f>
        <v>01-003  ドラキー</v>
      </c>
    </row>
    <row r="1191" spans="24:24">
      <c r="X1191" s="751" t="str">
        <f>カード情報!D2351</f>
        <v>01-004  メイジドラキー</v>
      </c>
    </row>
    <row r="1192" spans="24:24">
      <c r="X1192" s="751" t="str">
        <f>カード情報!D2353</f>
        <v>01-005  キメラ</v>
      </c>
    </row>
    <row r="1193" spans="24:24">
      <c r="X1193" s="751" t="str">
        <f>カード情報!D2355</f>
        <v>01-006  ホイミスライム</v>
      </c>
    </row>
    <row r="1194" spans="24:24">
      <c r="X1194" s="751" t="str">
        <f>カード情報!D2357</f>
        <v>01-007  いたずらもぐら</v>
      </c>
    </row>
    <row r="1195" spans="24:24">
      <c r="X1195" s="751" t="str">
        <f>カード情報!D2359</f>
        <v>01-008  トンブレロ</v>
      </c>
    </row>
    <row r="1196" spans="24:24">
      <c r="X1196" s="751" t="str">
        <f>カード情報!D2361</f>
        <v>01-009  オーク</v>
      </c>
    </row>
    <row r="1197" spans="24:24">
      <c r="X1197" s="751" t="str">
        <f>カード情報!D2363</f>
        <v>01-010  がいこつ</v>
      </c>
    </row>
    <row r="1198" spans="24:24">
      <c r="X1198" s="751" t="str">
        <f>カード情報!D2365</f>
        <v>01-011  ミイラ男</v>
      </c>
    </row>
    <row r="1199" spans="24:24">
      <c r="X1199" s="751" t="str">
        <f>カード情報!D2367</f>
        <v>01-012  ギズモ</v>
      </c>
    </row>
    <row r="1200" spans="24:24">
      <c r="X1200" s="751" t="str">
        <f>カード情報!D2369</f>
        <v>01-013  ヒートギズモ</v>
      </c>
    </row>
    <row r="1201" spans="24:24">
      <c r="X1201" s="751" t="str">
        <f>カード情報!D2371</f>
        <v>01-014  ゴースト</v>
      </c>
    </row>
    <row r="1202" spans="24:24">
      <c r="X1202" s="751" t="str">
        <f>カード情報!D2373</f>
        <v>01-015  メトロゴースト</v>
      </c>
    </row>
    <row r="1203" spans="24:24">
      <c r="X1203" s="751" t="str">
        <f>カード情報!D2375</f>
        <v>01-016  ダイ</v>
      </c>
    </row>
    <row r="1204" spans="24:24">
      <c r="X1204" s="751" t="str">
        <f>カード情報!D2377</f>
        <v>01-017  ポップ</v>
      </c>
    </row>
    <row r="1205" spans="24:24">
      <c r="X1205" s="751" t="str">
        <f>カード情報!D2379</f>
        <v>01-018  マァム</v>
      </c>
    </row>
    <row r="1206" spans="24:24">
      <c r="X1206" s="751" t="str">
        <f>カード情報!D2381</f>
        <v>01-019  レオナ</v>
      </c>
    </row>
    <row r="1207" spans="24:24">
      <c r="X1207" s="751" t="str">
        <f>カード情報!D2383</f>
        <v>01-020  メイジキメラ</v>
      </c>
    </row>
    <row r="1208" spans="24:24">
      <c r="X1208" s="751" t="str">
        <f>カード情報!D2385</f>
        <v>01-021  スライムナイト</v>
      </c>
    </row>
    <row r="1209" spans="24:24">
      <c r="X1209" s="751" t="str">
        <f>カード情報!D2387</f>
        <v>01-022  ゴーレム</v>
      </c>
    </row>
    <row r="1210" spans="24:24">
      <c r="X1210" s="751" t="str">
        <f>カード情報!D2389</f>
        <v>01-023  キラースコップ</v>
      </c>
    </row>
    <row r="1211" spans="24:24">
      <c r="X1211" s="751" t="str">
        <f>カード情報!D2391</f>
        <v>01-024  じんめんじゅ</v>
      </c>
    </row>
    <row r="1212" spans="24:24">
      <c r="X1212" s="751" t="str">
        <f>カード情報!D2393</f>
        <v>01-025  オークキング</v>
      </c>
    </row>
    <row r="1213" spans="24:24">
      <c r="X1213" s="751" t="str">
        <f>カード情報!D2395</f>
        <v>01-026  ボーンファイター</v>
      </c>
    </row>
    <row r="1214" spans="24:24">
      <c r="X1214" s="751" t="str">
        <f>カード情報!D2397</f>
        <v>01-027  キラーパンサー</v>
      </c>
    </row>
    <row r="1215" spans="24:24">
      <c r="X1215" s="751" t="str">
        <f>カード情報!D2399</f>
        <v>01-028  ホークマン</v>
      </c>
    </row>
    <row r="1216" spans="24:24">
      <c r="X1216" s="751" t="str">
        <f>カード情報!D2401</f>
        <v>01-029  ガーゴイル</v>
      </c>
    </row>
    <row r="1217" spans="24:24">
      <c r="X1217" s="751" t="str">
        <f>カード情報!D2403</f>
        <v>01-030  おどるほうせき</v>
      </c>
    </row>
    <row r="1218" spans="24:24">
      <c r="X1218" s="751" t="str">
        <f>カード情報!D2405</f>
        <v>01-031  ダイ</v>
      </c>
    </row>
    <row r="1219" spans="24:24">
      <c r="X1219" s="751" t="str">
        <f>カード情報!D2407</f>
        <v>01-032  ポップ</v>
      </c>
    </row>
    <row r="1220" spans="24:24">
      <c r="X1220" s="751" t="str">
        <f>カード情報!D2409</f>
        <v>01-033  マァム</v>
      </c>
    </row>
    <row r="1221" spans="24:24">
      <c r="X1221" s="751" t="str">
        <f>カード情報!D2411</f>
        <v>01-034  レオナ</v>
      </c>
    </row>
    <row r="1222" spans="24:24">
      <c r="X1222" s="751" t="str">
        <f>カード情報!D2413</f>
        <v>01-035  ブラス</v>
      </c>
    </row>
    <row r="1223" spans="24:24">
      <c r="X1223" s="751" t="str">
        <f>カード情報!D2415</f>
        <v>01-036  ボストロール</v>
      </c>
    </row>
    <row r="1224" spans="24:24">
      <c r="X1224" s="751" t="str">
        <f>カード情報!D2417</f>
        <v>01-037  キラーマシン テムジン改造ver.</v>
      </c>
    </row>
    <row r="1225" spans="24:24">
      <c r="X1225" s="751" t="str">
        <f>カード情報!D2419</f>
        <v>01-038  魔のサソリ</v>
      </c>
    </row>
    <row r="1226" spans="24:24">
      <c r="X1226" s="751" t="str">
        <f>カード情報!D2421</f>
        <v>01-039  ライオンヘッド</v>
      </c>
    </row>
    <row r="1227" spans="24:24">
      <c r="X1227" s="751" t="str">
        <f>カード情報!D2423</f>
        <v>01-040  シュバルツシュルト</v>
      </c>
    </row>
    <row r="1228" spans="24:24">
      <c r="X1228" s="751" t="str">
        <f>カード情報!D2425</f>
        <v>01-041  ヘルクラッシャー</v>
      </c>
    </row>
    <row r="1229" spans="24:24">
      <c r="X1229" s="751" t="str">
        <f>カード情報!D2427</f>
        <v>01-042  シャドウパンサー</v>
      </c>
    </row>
    <row r="1230" spans="24:24">
      <c r="X1230" s="751" t="str">
        <f>カード情報!D2429</f>
        <v>01-043  メタルライダー</v>
      </c>
    </row>
    <row r="1231" spans="24:24">
      <c r="X1231" s="751" t="str">
        <f>カード情報!D2431</f>
        <v>01-044  ゴールドマン</v>
      </c>
    </row>
    <row r="1232" spans="24:24">
      <c r="X1232" s="751" t="str">
        <f>カード情報!D2433</f>
        <v>01-045  しりょうのきし</v>
      </c>
    </row>
    <row r="1233" spans="24:24">
      <c r="X1233" s="751" t="str">
        <f>カード情報!D2435</f>
        <v>01-046  ダイ</v>
      </c>
    </row>
    <row r="1234" spans="24:24">
      <c r="X1234" s="751" t="str">
        <f>カード情報!D2437</f>
        <v>01-047  ポップ</v>
      </c>
    </row>
    <row r="1235" spans="24:24">
      <c r="X1235" s="751" t="str">
        <f>カード情報!D2439</f>
        <v>01-048  マァム</v>
      </c>
    </row>
    <row r="1236" spans="24:24">
      <c r="X1236" s="751" t="str">
        <f>カード情報!D2441</f>
        <v>01-049  レオナ</v>
      </c>
    </row>
    <row r="1237" spans="24:24">
      <c r="X1237" s="751" t="str">
        <f>カード情報!D2443</f>
        <v>01-050  アバン</v>
      </c>
    </row>
    <row r="1238" spans="24:24">
      <c r="X1238" s="751" t="str">
        <f>カード情報!D2445</f>
        <v>01-051  グレイトドラゴン</v>
      </c>
    </row>
    <row r="1239" spans="24:24">
      <c r="X1239" s="751" t="str">
        <f>カード情報!D2447</f>
        <v>01-052  ギガントドラゴン</v>
      </c>
    </row>
    <row r="1240" spans="24:24">
      <c r="X1240" s="751" t="str">
        <f>カード情報!D2449</f>
        <v>01-053  大盗賊カンダタ</v>
      </c>
    </row>
    <row r="1241" spans="24:24">
      <c r="X1241" s="751" t="str">
        <f>カード情報!D2451</f>
        <v>01-054  ベリアル</v>
      </c>
    </row>
    <row r="1242" spans="24:24">
      <c r="X1242" s="751" t="str">
        <f>カード情報!D2453</f>
        <v>01-055  アトラス</v>
      </c>
    </row>
    <row r="1243" spans="24:24">
      <c r="X1243" s="751" t="str">
        <f>カード情報!D2455</f>
        <v>01-056  バズズ</v>
      </c>
    </row>
    <row r="1244" spans="24:24">
      <c r="X1244" s="751" t="str">
        <f>カード情報!D2457</f>
        <v>01-057  ハドラー</v>
      </c>
    </row>
    <row r="1245" spans="24:24">
      <c r="X1245" s="751" t="str">
        <f>カード情報!D2459</f>
        <v>01-058  クロコダイン</v>
      </c>
    </row>
    <row r="1246" spans="24:24">
      <c r="X1246" s="751" t="str">
        <f>カード情報!D2461</f>
        <v>01-059  アバン (勇者アバン)</v>
      </c>
    </row>
    <row r="1247" spans="24:24">
      <c r="X1247" s="751" t="str">
        <f>カード情報!D2463</f>
        <v>01-060  闘神レオソード</v>
      </c>
    </row>
    <row r="1248" spans="24:24">
      <c r="X1248" s="751" t="str">
        <f>カード情報!D2465</f>
        <v>01-061  妖剣士オーレン</v>
      </c>
    </row>
    <row r="1249" spans="24:24">
      <c r="X1249" s="751" t="str">
        <f>カード情報!D2467</f>
        <v>01-062  ロトの血を引く者</v>
      </c>
    </row>
    <row r="1250" spans="24:24">
      <c r="X1250" s="751" t="str">
        <f>カード情報!D2469</f>
        <v>01-063  ローレシアの王子</v>
      </c>
    </row>
    <row r="1251" spans="24:24">
      <c r="X1251" s="751" t="str">
        <f>カード情報!D2471</f>
        <v>01-064  伝説の勇者</v>
      </c>
    </row>
    <row r="1252" spans="24:24">
      <c r="X1252" s="751" t="str">
        <f>カード情報!D2473</f>
        <v>01-065  ハドラー</v>
      </c>
    </row>
    <row r="1253" spans="24:24">
      <c r="X1253" s="751" t="str">
        <f>カード情報!D2475</f>
        <v>01-066  りゅうおう</v>
      </c>
    </row>
    <row r="1254" spans="24:24">
      <c r="X1254" s="751" t="str">
        <f>カード情報!D2477</f>
        <v>B2-001  スライム</v>
      </c>
    </row>
    <row r="1255" spans="24:24">
      <c r="X1255" s="751" t="str">
        <f>カード情報!D2479</f>
        <v>B2-002  ドラキー</v>
      </c>
    </row>
    <row r="1256" spans="24:24">
      <c r="X1256" s="751" t="str">
        <f>カード情報!D2481</f>
        <v>B2-003  キースドラゴン</v>
      </c>
    </row>
    <row r="1257" spans="24:24">
      <c r="X1257" s="751" t="str">
        <f>カード情報!D2483</f>
        <v>B2-004  ボーンファイター</v>
      </c>
    </row>
    <row r="1258" spans="24:24">
      <c r="X1258" s="751" t="str">
        <f>カード情報!D2485</f>
        <v>B2-005  ホークマン</v>
      </c>
    </row>
    <row r="1259" spans="24:24">
      <c r="X1259" s="751" t="str">
        <f>カード情報!D2487</f>
        <v>B2-006  さまようよろい</v>
      </c>
    </row>
    <row r="1260" spans="24:24">
      <c r="X1260" s="751" t="str">
        <f>カード情報!D2489</f>
        <v>B2-007  ダイ</v>
      </c>
    </row>
    <row r="1261" spans="24:24">
      <c r="X1261" s="751" t="str">
        <f>カード情報!D2491</f>
        <v>B2-008  ポップ</v>
      </c>
    </row>
    <row r="1262" spans="24:24">
      <c r="X1262" s="751" t="str">
        <f>カード情報!D2493</f>
        <v>B2-009  マァム</v>
      </c>
    </row>
    <row r="1263" spans="24:24">
      <c r="X1263" s="751" t="str">
        <f>カード情報!D2495</f>
        <v>B2-010  クロコダイン</v>
      </c>
    </row>
    <row r="1264" spans="24:24">
      <c r="X1264" s="751" t="str">
        <f>カード情報!D2497</f>
        <v>B2-011  れんごく天馬</v>
      </c>
    </row>
    <row r="1265" spans="24:24">
      <c r="X1265" s="751" t="str">
        <f>カード情報!D2499</f>
        <v>B2-012  ミイラ男</v>
      </c>
    </row>
    <row r="1266" spans="24:24">
      <c r="X1266" s="751" t="str">
        <f>カード情報!D2501</f>
        <v>B2-013  アークデーモン</v>
      </c>
    </row>
    <row r="1267" spans="24:24">
      <c r="X1267" s="751" t="str">
        <f>カード情報!D2503</f>
        <v>B2-014  わらいぶくろ</v>
      </c>
    </row>
    <row r="1268" spans="24:24">
      <c r="X1268" s="751" t="str">
        <f>カード情報!D2505</f>
        <v>B2-015  メトロゴースト</v>
      </c>
    </row>
    <row r="1269" spans="24:24">
      <c r="X1269" s="751" t="str">
        <f>カード情報!D2507</f>
        <v>B2-016  デスコピオン</v>
      </c>
    </row>
    <row r="1270" spans="24:24">
      <c r="X1270" s="751" t="str">
        <f>カード情報!D2509</f>
        <v>B2-017  妖剣士オーレン</v>
      </c>
    </row>
    <row r="1271" spans="24:24">
      <c r="X1271" s="751" t="str">
        <f>カード情報!D2511</f>
        <v>B2-018  破戒王ベルムド</v>
      </c>
    </row>
    <row r="1272" spans="24:24">
      <c r="X1272" s="751" t="str">
        <f>カード情報!D2513</f>
        <v>B2-019  ポップ</v>
      </c>
    </row>
    <row r="1273" spans="24:24">
      <c r="X1273" s="751" t="str">
        <f>カード情報!D2515</f>
        <v>B2-020  ザボエラ</v>
      </c>
    </row>
    <row r="1274" spans="24:24">
      <c r="X1274" s="751" t="str">
        <f>カード情報!D2517</f>
        <v>B2-021  マミー</v>
      </c>
    </row>
    <row r="1275" spans="24:24">
      <c r="X1275" s="751" t="str">
        <f>カード情報!D2519</f>
        <v>B2-022  スカイドラゴン</v>
      </c>
    </row>
    <row r="1276" spans="24:24">
      <c r="X1276" s="751" t="str">
        <f>カード情報!D2521</f>
        <v>B2-023  ダイ</v>
      </c>
    </row>
    <row r="1277" spans="24:24">
      <c r="X1277" s="751" t="str">
        <f>カード情報!D2523</f>
        <v>B2-024  レオナ</v>
      </c>
    </row>
    <row r="1278" spans="24:24">
      <c r="X1278" s="751" t="str">
        <f>カード情報!D2525</f>
        <v>B2-025  ヒュンケル</v>
      </c>
    </row>
    <row r="1279" spans="24:24">
      <c r="X1279" s="751" t="str">
        <f>カード情報!D2527</f>
        <v>B2-026  鎧武装フレイザード</v>
      </c>
    </row>
    <row r="1280" spans="24:24">
      <c r="X1280" s="751" t="str">
        <f>カード情報!D2529</f>
        <v>B2-027  邪神レオソード</v>
      </c>
    </row>
    <row r="1281" spans="24:24">
      <c r="X1281" s="751" t="str">
        <f>カード情報!D2531</f>
        <v>B2-028  ダイ</v>
      </c>
    </row>
    <row r="1282" spans="24:24">
      <c r="X1282" s="751" t="str">
        <f>カード情報!D2533</f>
        <v>B2-029  フレイザード</v>
      </c>
    </row>
    <row r="1283" spans="24:24">
      <c r="X1283" s="751" t="str">
        <f>カード情報!D2535</f>
        <v>B2-030  勇者エイト</v>
      </c>
    </row>
    <row r="1284" spans="24:24">
      <c r="X1284" s="751" t="str">
        <f>カード情報!D2537</f>
        <v>B2-031  ローレシアの王子</v>
      </c>
    </row>
    <row r="1285" spans="24:24">
      <c r="X1285" s="751" t="str">
        <f>カード情報!D2539</f>
        <v>B2-032  ハドラー</v>
      </c>
    </row>
    <row r="1286" spans="24:24">
      <c r="X1286" s="751" t="str">
        <f>カード情報!D2541</f>
        <v>B1-001  スライム</v>
      </c>
    </row>
    <row r="1287" spans="24:24">
      <c r="X1287" s="751" t="str">
        <f>カード情報!D2543</f>
        <v>B1-002  キメラ</v>
      </c>
    </row>
    <row r="1288" spans="24:24">
      <c r="X1288" s="751" t="str">
        <f>カード情報!D2545</f>
        <v>B1-003  トンブレロ</v>
      </c>
    </row>
    <row r="1289" spans="24:24">
      <c r="X1289" s="751" t="str">
        <f>カード情報!D2547</f>
        <v>B1-004  がいこつ</v>
      </c>
    </row>
    <row r="1290" spans="24:24">
      <c r="X1290" s="751" t="str">
        <f>カード情報!D2549</f>
        <v>B1-005  ギズモ</v>
      </c>
    </row>
    <row r="1291" spans="24:24">
      <c r="X1291" s="751" t="str">
        <f>カード情報!D2551</f>
        <v>B1-006  ゴースト</v>
      </c>
    </row>
    <row r="1292" spans="24:24">
      <c r="X1292" s="751" t="str">
        <f>カード情報!D2553</f>
        <v>B1-007  ダイ</v>
      </c>
    </row>
    <row r="1293" spans="24:24">
      <c r="X1293" s="751" t="str">
        <f>カード情報!D2555</f>
        <v>B1-008  ポップ</v>
      </c>
    </row>
    <row r="1294" spans="24:24">
      <c r="X1294" s="751" t="str">
        <f>カード情報!D2557</f>
        <v>B1-009  マァム</v>
      </c>
    </row>
    <row r="1295" spans="24:24">
      <c r="X1295" s="751" t="str">
        <f>カード情報!D2559</f>
        <v>B1-010  レオナ</v>
      </c>
    </row>
    <row r="1296" spans="24:24">
      <c r="X1296" s="751" t="str">
        <f>カード情報!D2561</f>
        <v>B1-011  スライムナイト</v>
      </c>
    </row>
    <row r="1297" spans="24:24">
      <c r="X1297" s="751" t="str">
        <f>カード情報!D2563</f>
        <v>B1-012  キラースコップ</v>
      </c>
    </row>
    <row r="1298" spans="24:24">
      <c r="X1298" s="751" t="str">
        <f>カード情報!D2565</f>
        <v>B1-013  じんめんじゅ</v>
      </c>
    </row>
    <row r="1299" spans="24:24">
      <c r="X1299" s="751" t="str">
        <f>カード情報!D2567</f>
        <v>B1-014  ホークマン</v>
      </c>
    </row>
    <row r="1300" spans="24:24">
      <c r="X1300" s="751" t="str">
        <f>カード情報!D2569</f>
        <v>B1-015  おどるほうせき</v>
      </c>
    </row>
    <row r="1301" spans="24:24">
      <c r="X1301" s="751" t="str">
        <f>カード情報!D2571</f>
        <v>B1-016  ブラス</v>
      </c>
    </row>
    <row r="1302" spans="24:24">
      <c r="X1302" s="751" t="str">
        <f>カード情報!D2573</f>
        <v>B1-017  キラーマシン テムジン改造ver.</v>
      </c>
    </row>
    <row r="1303" spans="24:24">
      <c r="X1303" s="751" t="str">
        <f>カード情報!D2575</f>
        <v>B1-018  魔のサソリ</v>
      </c>
    </row>
    <row r="1304" spans="24:24">
      <c r="X1304" s="751" t="str">
        <f>カード情報!D2577</f>
        <v>B1-019  ギガントドラゴン</v>
      </c>
    </row>
    <row r="1305" spans="24:24">
      <c r="X1305" s="751" t="str">
        <f>カード情報!D2579</f>
        <v>B1-020  キラーマシン2</v>
      </c>
    </row>
    <row r="1306" spans="24:24">
      <c r="X1306" s="751" t="str">
        <f>カード情報!D2581</f>
        <v>B1-021  ベリアル</v>
      </c>
    </row>
    <row r="1307" spans="24:24">
      <c r="X1307" s="751" t="str">
        <f>カード情報!D2583</f>
        <v>B1-022  アトラス</v>
      </c>
    </row>
    <row r="1308" spans="24:24">
      <c r="X1308" s="751" t="str">
        <f>カード情報!D2585</f>
        <v>B1-023  バズズ</v>
      </c>
    </row>
    <row r="1309" spans="24:24">
      <c r="X1309" s="751" t="str">
        <f>カード情報!D2587</f>
        <v>B1-024  ばくだん岩</v>
      </c>
    </row>
    <row r="1310" spans="24:24">
      <c r="X1310" s="751" t="str">
        <f>カード情報!D2589</f>
        <v>B1-025  ダイ</v>
      </c>
    </row>
    <row r="1311" spans="24:24">
      <c r="X1311" s="751" t="str">
        <f>カード情報!D2591</f>
        <v>B1-026  ポップ</v>
      </c>
    </row>
    <row r="1312" spans="24:24">
      <c r="X1312" s="751" t="str">
        <f>カード情報!D2593</f>
        <v>B1-027  マァム</v>
      </c>
    </row>
    <row r="1313" spans="24:24">
      <c r="X1313" s="751" t="str">
        <f>カード情報!D2595</f>
        <v>B1-028  ゴーレム</v>
      </c>
    </row>
    <row r="1314" spans="24:24">
      <c r="X1314" s="751" t="str">
        <f>カード情報!D2597</f>
        <v>B1-029  ドラゴン</v>
      </c>
    </row>
    <row r="1315" spans="24:24">
      <c r="X1315" s="751" t="str">
        <f>カード情報!D2599</f>
        <v>B1-030  ダイ</v>
      </c>
    </row>
    <row r="1316" spans="24:24">
      <c r="X1316" s="751" t="str">
        <f>カード情報!D2601</f>
        <v>B1-031  ハドラー</v>
      </c>
    </row>
    <row r="1317" spans="24:24">
      <c r="X1317" s="751" t="str">
        <f>カード情報!D2603</f>
        <v>B1-032  クロコダイン</v>
      </c>
    </row>
    <row r="1318" spans="24:24">
      <c r="X1318" s="751" t="str">
        <f>カード情報!D2605</f>
        <v>B1-033  ロトの血を引く者</v>
      </c>
    </row>
    <row r="1319" spans="24:24">
      <c r="X1319" s="751" t="str">
        <f>カード情報!D2607</f>
        <v>B1-034  アバン</v>
      </c>
    </row>
    <row r="1320" spans="24:24">
      <c r="X1320" s="751" t="str">
        <f>カード情報!D2609</f>
        <v>SP-001  ダイ</v>
      </c>
    </row>
    <row r="1321" spans="24:24">
      <c r="X1321" s="751" t="str">
        <f>カード情報!D2611</f>
        <v>SP-002  ダイ</v>
      </c>
    </row>
    <row r="1322" spans="24:24">
      <c r="X1322" s="751" t="str">
        <f>カード情報!D2613</f>
        <v>SP-003  ポップ</v>
      </c>
    </row>
    <row r="1323" spans="24:24">
      <c r="X1323" s="751" t="str">
        <f>カード情報!D2615</f>
        <v>SP-004  マァム</v>
      </c>
    </row>
    <row r="1324" spans="24:24">
      <c r="X1324" s="751" t="str">
        <f>カード情報!D2617</f>
        <v>SP-005  キラーマシン テムジン改造ver.</v>
      </c>
    </row>
    <row r="1325" spans="24:24">
      <c r="X1325" s="751" t="str">
        <f>カード情報!D2619</f>
        <v>SP-006  魔のサソリ</v>
      </c>
    </row>
    <row r="1326" spans="24:24">
      <c r="X1326" s="751" t="str">
        <f>カード情報!D2621</f>
        <v>SP-007  ダイ</v>
      </c>
    </row>
    <row r="1327" spans="24:24">
      <c r="X1327" s="751" t="str">
        <f>カード情報!D2623</f>
        <v>SP-008  ダイ</v>
      </c>
    </row>
    <row r="1328" spans="24:24">
      <c r="X1328" s="751" t="str">
        <f>カード情報!D2625</f>
        <v>SP-009  ポップ</v>
      </c>
    </row>
    <row r="1329" spans="24:24">
      <c r="X1329" s="751" t="str">
        <f>カード情報!D2627</f>
        <v>SP-010  ダイ</v>
      </c>
    </row>
    <row r="1330" spans="24:24">
      <c r="X1330" s="751" t="str">
        <f>カード情報!D2629</f>
        <v>SP-011  ダイ</v>
      </c>
    </row>
    <row r="1331" spans="24:24">
      <c r="X1331" s="751" t="str">
        <f>カード情報!D2631</f>
        <v>SP-012  ダイ</v>
      </c>
    </row>
    <row r="1332" spans="24:24">
      <c r="X1332" s="751" t="str">
        <f>カード情報!D2633</f>
        <v>SP-013  ポップ</v>
      </c>
    </row>
    <row r="1333" spans="24:24">
      <c r="X1333" s="751" t="str">
        <f>カード情報!D2635</f>
        <v>SP-014  スライム</v>
      </c>
    </row>
    <row r="1334" spans="24:24">
      <c r="X1334" s="751" t="str">
        <f>カード情報!D2637</f>
        <v>SP-015  スライムベス</v>
      </c>
    </row>
    <row r="1335" spans="24:24">
      <c r="X1335" s="751" t="str">
        <f>カード情報!D2639</f>
        <v>SP-016  ホイミスライム</v>
      </c>
    </row>
    <row r="1336" spans="24:24">
      <c r="X1336" s="751" t="str">
        <f>カード情報!D2641</f>
        <v>SP-017  スライムナイト</v>
      </c>
    </row>
    <row r="1337" spans="24:24">
      <c r="X1337" s="751" t="str">
        <f>カード情報!D2643</f>
        <v>SP-018  ドラキー</v>
      </c>
    </row>
    <row r="1338" spans="24:24">
      <c r="X1338" s="751" t="str">
        <f>カード情報!D2645</f>
        <v>SP-019  さまようよろい</v>
      </c>
    </row>
    <row r="1339" spans="24:24">
      <c r="X1339" s="751" t="str">
        <f>カード情報!D2647</f>
        <v>SP-020  ガーゴイル</v>
      </c>
    </row>
    <row r="1340" spans="24:24">
      <c r="X1340" s="751" t="str">
        <f>カード情報!D2649</f>
        <v>SP-021  じんめんじゅ</v>
      </c>
    </row>
    <row r="1341" spans="24:24">
      <c r="X1341" s="751" t="str">
        <f>カード情報!D2651</f>
        <v>SP-022  キラーパンサー</v>
      </c>
    </row>
    <row r="1342" spans="24:24">
      <c r="X1342" s="751" t="str">
        <f>カード情報!D2653</f>
        <v>SP-023  ゴーレム</v>
      </c>
    </row>
    <row r="1343" spans="24:24">
      <c r="X1343" s="751" t="str">
        <f>カード情報!D2655</f>
        <v>SP-024  ボストロール</v>
      </c>
    </row>
    <row r="1344" spans="24:24">
      <c r="X1344" s="751" t="str">
        <f>カード情報!D2657</f>
        <v>SP-025  キラーマシン テムジン改造ver.</v>
      </c>
    </row>
    <row r="1345" spans="24:24">
      <c r="X1345" s="751" t="str">
        <f>カード情報!D2659</f>
        <v>SP-026  マァム</v>
      </c>
    </row>
    <row r="1346" spans="24:24">
      <c r="X1346" s="751" t="str">
        <f>カード情報!D2661</f>
        <v>SP-027  ポップ</v>
      </c>
    </row>
    <row r="1347" spans="24:24">
      <c r="X1347" s="751" t="str">
        <f>カード情報!D2663</f>
        <v>SP-028  ダイ</v>
      </c>
    </row>
    <row r="1348" spans="24:24">
      <c r="X1348" s="751" t="str">
        <f>カード情報!D2665</f>
        <v>SP-029  アバン</v>
      </c>
    </row>
    <row r="1349" spans="24:24">
      <c r="X1349" s="751" t="str">
        <f>カード情報!D2667</f>
        <v>SP-030  クロコダイン</v>
      </c>
    </row>
    <row r="1350" spans="24:24">
      <c r="X1350" s="751" t="str">
        <f>カード情報!D2669</f>
        <v>SP-031  ダイ</v>
      </c>
    </row>
    <row r="1351" spans="24:24">
      <c r="X1351" s="751" t="str">
        <f>カード情報!D2671</f>
        <v>SP-032  ヒュンケル</v>
      </c>
    </row>
    <row r="1352" spans="24:24">
      <c r="X1352" s="751" t="str">
        <f>カード情報!D2673</f>
        <v>SP-033  クロコダイン</v>
      </c>
    </row>
    <row r="1353" spans="24:24">
      <c r="X1353" s="751" t="str">
        <f>カード情報!D2675</f>
        <v>SP-034  ダイ</v>
      </c>
    </row>
    <row r="1354" spans="24:24">
      <c r="X1354" s="751" t="str">
        <f>カード情報!D2677</f>
        <v>SP-035  フレイザード</v>
      </c>
    </row>
    <row r="1355" spans="24:24">
      <c r="X1355" s="751" t="str">
        <f>カード情報!D2679</f>
        <v>SP-036  ヒュンケル</v>
      </c>
    </row>
    <row r="1356" spans="24:24">
      <c r="X1356" s="751" t="str">
        <f>カード情報!D2681</f>
        <v>SP-037  ダイ</v>
      </c>
    </row>
    <row r="1357" spans="24:24">
      <c r="X1357" s="751" t="str">
        <f>カード情報!D2683</f>
        <v>SP-038  ポップ</v>
      </c>
    </row>
    <row r="1358" spans="24:24">
      <c r="X1358" s="751" t="str">
        <f>カード情報!D2685</f>
        <v>SP-039  レオナ</v>
      </c>
    </row>
    <row r="1359" spans="24:24">
      <c r="X1359" s="751" t="str">
        <f>カード情報!D2687</f>
        <v>SP-040  ヒドラ</v>
      </c>
    </row>
    <row r="1360" spans="24:24">
      <c r="X1360" s="751" t="str">
        <f>カード情報!D2689</f>
        <v>SP-041  ドラゴン</v>
      </c>
    </row>
    <row r="1361" spans="24:24">
      <c r="X1361" s="751" t="str">
        <f>カード情報!D2691</f>
        <v>SP-042  鎧武装フレイザード</v>
      </c>
    </row>
    <row r="1362" spans="24:24">
      <c r="X1362" s="751" t="str">
        <f>カード情報!D2693</f>
        <v>SP-043  アークデーモン</v>
      </c>
    </row>
    <row r="1363" spans="24:24">
      <c r="X1363" s="751" t="str">
        <f>カード情報!D2695</f>
        <v>SP-044  フレイム</v>
      </c>
    </row>
    <row r="1364" spans="24:24">
      <c r="X1364" s="751" t="str">
        <f>カード情報!D2697</f>
        <v>SP-045  ドラゴン</v>
      </c>
    </row>
    <row r="1365" spans="24:24">
      <c r="X1365" s="751" t="str">
        <f>カード情報!D2699</f>
        <v>SP-046  ポップ</v>
      </c>
    </row>
    <row r="1366" spans="24:24">
      <c r="X1366" s="751" t="str">
        <f>カード情報!D2701</f>
        <v>SP-047  ダイ</v>
      </c>
    </row>
    <row r="1367" spans="24:24">
      <c r="X1367" s="751" t="str">
        <f>カード情報!D2703</f>
        <v>SP-048  ザボエラ</v>
      </c>
    </row>
    <row r="1368" spans="24:24">
      <c r="X1368" s="751" t="str">
        <f>カード情報!D2705</f>
        <v>SP-049  ハドラー</v>
      </c>
    </row>
    <row r="1369" spans="24:24">
      <c r="X1369" s="751" t="str">
        <f>カード情報!D2707</f>
        <v>SP-050  クロコダイン</v>
      </c>
    </row>
    <row r="1370" spans="24:24">
      <c r="X1370" s="751" t="str">
        <f>カード情報!D2709</f>
        <v>SP-051  レオナ</v>
      </c>
    </row>
    <row r="1371" spans="24:24">
      <c r="X1371" s="751" t="str">
        <f>カード情報!D2711</f>
        <v>SP-052  マァム</v>
      </c>
    </row>
    <row r="1372" spans="24:24">
      <c r="X1372" s="751" t="str">
        <f>カード情報!D2713</f>
        <v>SP-053  フレイザード</v>
      </c>
    </row>
    <row r="1373" spans="24:24">
      <c r="X1373" s="751" t="str">
        <f>カード情報!D2715</f>
        <v>SP-054  ヒュンケル</v>
      </c>
    </row>
    <row r="1374" spans="24:24">
      <c r="X1374" s="751" t="str">
        <f>カード情報!D2717</f>
        <v>SP-055  ダイ</v>
      </c>
    </row>
    <row r="1375" spans="24:24">
      <c r="X1375" s="751" t="str">
        <f>カード情報!D2719</f>
        <v>SP-056  ヒュンケル</v>
      </c>
    </row>
    <row r="1376" spans="24:24">
      <c r="X1376" s="751" t="str">
        <f>カード情報!D2721</f>
        <v>SP-057  ポップ</v>
      </c>
    </row>
    <row r="1377" spans="24:24">
      <c r="X1377" s="751" t="str">
        <f>カード情報!D2723</f>
        <v>SP-058  グレイトドラゴン</v>
      </c>
    </row>
    <row r="1378" spans="24:24">
      <c r="X1378" s="751" t="str">
        <f>カード情報!D2725</f>
        <v>SP-059  ハドラー</v>
      </c>
    </row>
    <row r="1379" spans="24:24">
      <c r="X1379" s="751" t="str">
        <f>カード情報!D2727</f>
        <v>SP-060  ヒュンケル</v>
      </c>
    </row>
    <row r="1380" spans="24:24">
      <c r="X1380" s="751" t="str">
        <f>カード情報!D2729</f>
        <v>SP-061  ポップ</v>
      </c>
    </row>
    <row r="1381" spans="24:24">
      <c r="X1381" s="751" t="str">
        <f>カード情報!D2731</f>
        <v>SP-062  ダイ</v>
      </c>
    </row>
    <row r="1382" spans="24:24">
      <c r="X1382" s="751" t="str">
        <f>カード情報!D2733</f>
        <v>SP-063  バラン</v>
      </c>
    </row>
    <row r="1383" spans="24:24">
      <c r="X1383" s="751" t="str">
        <f>カード情報!D2735</f>
        <v>SP-064  ラーハルト</v>
      </c>
    </row>
    <row r="1384" spans="24:24">
      <c r="X1384" s="751" t="str">
        <f>カード情報!D2737</f>
        <v>SP-065  バラン</v>
      </c>
    </row>
    <row r="1385" spans="24:24">
      <c r="X1385" s="751" t="str">
        <f>カード情報!D2739</f>
        <v>SP-066  ダイ</v>
      </c>
    </row>
    <row r="1386" spans="24:24">
      <c r="X1386" s="751" t="str">
        <f>カード情報!D2741</f>
        <v>SP-067  アバン (勇者アバン)</v>
      </c>
    </row>
    <row r="1387" spans="24:24">
      <c r="X1387" s="751" t="str">
        <f>カード情報!D2743</f>
        <v>SP-068  ダイ</v>
      </c>
    </row>
    <row r="1388" spans="24:24">
      <c r="X1388" s="751" t="str">
        <f>カード情報!D2745</f>
        <v>SP-069  ダイ</v>
      </c>
    </row>
    <row r="1389" spans="24:24">
      <c r="X1389" s="751" t="str">
        <f>カード情報!D2747</f>
        <v>SP-070  ダイ</v>
      </c>
    </row>
    <row r="1390" spans="24:24">
      <c r="X1390" s="751" t="str">
        <f>カード情報!D2749</f>
        <v>SP-071  ヒュンケル</v>
      </c>
    </row>
    <row r="1391" spans="24:24">
      <c r="X1391" s="751" t="str">
        <f>カード情報!D2751</f>
        <v>SP-072  マァム</v>
      </c>
    </row>
    <row r="1392" spans="24:24">
      <c r="X1392" s="751" t="str">
        <f>カード情報!D2753</f>
        <v>SP-073  ヒュンケル</v>
      </c>
    </row>
    <row r="1393" spans="24:24">
      <c r="X1393" s="751" t="str">
        <f>カード情報!D2755</f>
        <v>SP-074  ダイ</v>
      </c>
    </row>
    <row r="1394" spans="24:24">
      <c r="X1394" s="751" t="str">
        <f>カード情報!D2757</f>
        <v>SP-075  ミストバーン</v>
      </c>
    </row>
    <row r="1395" spans="24:24">
      <c r="X1395" s="751" t="str">
        <f>カード情報!D2759</f>
        <v>SP-076  クロコダイン</v>
      </c>
    </row>
    <row r="1396" spans="24:24">
      <c r="X1396" s="751" t="str">
        <f>カード情報!D2761</f>
        <v>SP-077  ヒュンケル</v>
      </c>
    </row>
    <row r="1397" spans="24:24">
      <c r="X1397" s="751" t="str">
        <f>カード情報!D2763</f>
        <v>SP-078  マァム</v>
      </c>
    </row>
    <row r="1398" spans="24:24">
      <c r="X1398" s="751" t="str">
        <f>カード情報!D2765</f>
        <v>SP-079  ポップ</v>
      </c>
    </row>
    <row r="1399" spans="24:24">
      <c r="X1399" s="751" t="str">
        <f>カード情報!D2767</f>
        <v>SP-080  ダイ</v>
      </c>
    </row>
    <row r="1400" spans="24:24">
      <c r="X1400" s="751" t="str">
        <f>カード情報!D2769</f>
        <v>SP-081  ダイ</v>
      </c>
    </row>
    <row r="1401" spans="24:24">
      <c r="X1401" s="751" t="str">
        <f>カード情報!D2771</f>
        <v>SP-082  超魔生物ハドラー</v>
      </c>
    </row>
    <row r="1402" spans="24:24">
      <c r="X1402" s="751" t="str">
        <f>カード情報!D2773</f>
        <v>SP-083  アバン</v>
      </c>
    </row>
    <row r="1403" spans="24:24">
      <c r="X1403" s="751" t="str">
        <f>カード情報!D2775</f>
        <v>SP-084  ダイ</v>
      </c>
    </row>
    <row r="1404" spans="24:24">
      <c r="X1404" s="751" t="str">
        <f>カード情報!D2777</f>
        <v>SP-085  マトリフ</v>
      </c>
    </row>
    <row r="1405" spans="24:24">
      <c r="X1405" s="751" t="str">
        <f>カード情報!D2779</f>
        <v>SP-086  キルバーン</v>
      </c>
    </row>
    <row r="1406" spans="24:24">
      <c r="X1406" s="751" t="str">
        <f>カード情報!D2781</f>
        <v>SP-087  マァム</v>
      </c>
    </row>
    <row r="1407" spans="24:24">
      <c r="X1407" s="751" t="str">
        <f>カード情報!D2783</f>
        <v>SP-088  ダイ</v>
      </c>
    </row>
    <row r="1408" spans="24:24">
      <c r="X1408" s="751" t="str">
        <f>カード情報!D2785</f>
        <v>SP-089  ポップ</v>
      </c>
    </row>
    <row r="1409" spans="24:24">
      <c r="X1409" s="751" t="str">
        <f>カード情報!D2787</f>
        <v>SP-090  バラン</v>
      </c>
    </row>
    <row r="1410" spans="24:24">
      <c r="X1410" s="751" t="str">
        <f>カード情報!D2789</f>
        <v>SP-091  バラン</v>
      </c>
    </row>
    <row r="1411" spans="24:24">
      <c r="X1411" s="751" t="str">
        <f>カード情報!D2791</f>
        <v>SP-092  キルバーン</v>
      </c>
    </row>
    <row r="1412" spans="24:24">
      <c r="X1412" s="751" t="str">
        <f>カード情報!D2793</f>
        <v>SP-093  ミストバーン</v>
      </c>
    </row>
    <row r="1413" spans="24:24">
      <c r="X1413" s="751" t="str">
        <f>カード情報!D2795</f>
        <v>SP-094  ブロック</v>
      </c>
    </row>
    <row r="1414" spans="24:24">
      <c r="X1414" s="751" t="str">
        <f>カード情報!D2797</f>
        <v>SP-095  フェンブレン</v>
      </c>
    </row>
    <row r="1415" spans="24:24">
      <c r="X1415" s="751" t="str">
        <f>カード情報!D2799</f>
        <v>SP-096  シグマ</v>
      </c>
    </row>
    <row r="1416" spans="24:24">
      <c r="X1416" s="751" t="str">
        <f>カード情報!D2801</f>
        <v>SP-097  アルビナス</v>
      </c>
    </row>
    <row r="1417" spans="24:24">
      <c r="X1417" s="751" t="str">
        <f>カード情報!D2803</f>
        <v>SP-098  ヒム</v>
      </c>
    </row>
    <row r="1418" spans="24:24">
      <c r="X1418" s="751" t="str">
        <f>カード情報!D2805</f>
        <v>SP-099  超魔生物ハドラー</v>
      </c>
    </row>
    <row r="1419" spans="24:24">
      <c r="X1419" s="751" t="str">
        <f>カード情報!D2807</f>
        <v>SP-100  クロコダイン</v>
      </c>
    </row>
    <row r="1420" spans="24:24">
      <c r="X1420" s="751" t="str">
        <f>カード情報!D2809</f>
        <v>SP-101  ヒュンケル</v>
      </c>
    </row>
    <row r="1421" spans="24:24">
      <c r="X1421" s="751" t="str">
        <f>カード情報!D2811</f>
        <v>SP-102  レオナ</v>
      </c>
    </row>
    <row r="1422" spans="24:24">
      <c r="X1422" s="751" t="str">
        <f>カード情報!D2813</f>
        <v>SP-103  マァム</v>
      </c>
    </row>
    <row r="1423" spans="24:24">
      <c r="X1423" s="751" t="str">
        <f>カード情報!D2815</f>
        <v>SP-104  ポップ</v>
      </c>
    </row>
    <row r="1424" spans="24:24">
      <c r="X1424" s="751" t="str">
        <f>カード情報!D2817</f>
        <v>SP-105  ダイ</v>
      </c>
    </row>
    <row r="1425" spans="24:24">
      <c r="X1425" s="751" t="str">
        <f>カード情報!D2819</f>
        <v>SP-106  ヒュンケル</v>
      </c>
    </row>
    <row r="1426" spans="24:24">
      <c r="X1426" s="751" t="str">
        <f>カード情報!D2821</f>
        <v>SP-107  クロコダイン</v>
      </c>
    </row>
    <row r="1427" spans="24:24">
      <c r="X1427" s="751" t="str">
        <f>カード情報!D2823</f>
        <v>SP-108  レオナ</v>
      </c>
    </row>
    <row r="1428" spans="24:24">
      <c r="X1428" s="751" t="str">
        <f>カード情報!D2825</f>
        <v>SP-109  ダイ</v>
      </c>
    </row>
    <row r="1429" spans="24:24">
      <c r="X1429" s="751" t="str">
        <f>カード情報!D2827</f>
        <v>SP-110  ザボエラ</v>
      </c>
    </row>
    <row r="1430" spans="24:24">
      <c r="X1430" s="751" t="str">
        <f>カード情報!D2829</f>
        <v>SP-111  ハドラー</v>
      </c>
    </row>
    <row r="1431" spans="24:24">
      <c r="X1431" s="751" t="str">
        <f>カード情報!D2831</f>
        <v>SP-112  ヒュンケル</v>
      </c>
    </row>
    <row r="1432" spans="24:24">
      <c r="X1432" s="751" t="str">
        <f>カード情報!D2833</f>
        <v>SP-113  マァム</v>
      </c>
    </row>
    <row r="1433" spans="24:24">
      <c r="X1433" s="751" t="str">
        <f>カード情報!D2835</f>
        <v>SP-114  ポップ</v>
      </c>
    </row>
    <row r="1434" spans="24:24">
      <c r="X1434" s="751" t="str">
        <f>カード情報!D2837</f>
        <v>SP-115  ヒム</v>
      </c>
    </row>
    <row r="1435" spans="24:24">
      <c r="X1435" s="751" t="str">
        <f>カード情報!D2839</f>
        <v>SP-116  ミストバーン</v>
      </c>
    </row>
    <row r="1436" spans="24:24">
      <c r="X1436" s="751" t="str">
        <f>カード情報!D2841</f>
        <v>SP-117  ダイ</v>
      </c>
    </row>
    <row r="1437" spans="24:24">
      <c r="X1437" s="751" t="str">
        <f>カード情報!D2843</f>
        <v>SP-118  バラン</v>
      </c>
    </row>
    <row r="1438" spans="24:24">
      <c r="X1438" s="751" t="str">
        <f>カード情報!D2845</f>
        <v>SP-119  レオナ</v>
      </c>
    </row>
    <row r="1439" spans="24:24">
      <c r="X1439" s="751" t="str">
        <f>カード情報!D2847</f>
        <v>SP-120  バラン</v>
      </c>
    </row>
    <row r="1440" spans="24:24">
      <c r="X1440" s="751" t="str">
        <f>カード情報!D2849</f>
        <v>SP-121  ヒュンケル</v>
      </c>
    </row>
    <row r="1441" spans="24:24">
      <c r="X1441" s="751" t="str">
        <f>カード情報!D2851</f>
        <v>SP-122  キルバーン</v>
      </c>
    </row>
    <row r="1442" spans="24:24">
      <c r="X1442" s="751" t="str">
        <f>カード情報!D2853</f>
        <v>SP-123  ダイ</v>
      </c>
    </row>
    <row r="1443" spans="24:24">
      <c r="X1443" s="751" t="str">
        <f>カード情報!D2855</f>
        <v>SP-124  ダイ</v>
      </c>
    </row>
    <row r="1444" spans="24:24">
      <c r="X1444" s="751" t="str">
        <f>カード情報!D2857</f>
        <v>SP-125  ポップ</v>
      </c>
    </row>
    <row r="1445" spans="24:24">
      <c r="X1445" s="751" t="str">
        <f>カード情報!D2859</f>
        <v>SP-126  ヒム</v>
      </c>
    </row>
    <row r="1446" spans="24:24">
      <c r="X1446" s="751" t="str">
        <f>カード情報!D2861</f>
        <v>SP-127  ダイ</v>
      </c>
    </row>
    <row r="1447" spans="24:24">
      <c r="X1447" s="751" t="str">
        <f>カード情報!D2863</f>
        <v>SP-128  超魔生物ハドラー</v>
      </c>
    </row>
    <row r="1448" spans="24:24">
      <c r="X1448" s="751" t="str">
        <f>カード情報!D2865</f>
        <v>SP-129  ヒュンケル</v>
      </c>
    </row>
    <row r="1449" spans="24:24">
      <c r="X1449" s="751" t="str">
        <f>カード情報!D2867</f>
        <v>SP-130  ポップ</v>
      </c>
    </row>
    <row r="1450" spans="24:24">
      <c r="X1450" s="751" t="str">
        <f>カード情報!D2869</f>
        <v>SP-131  アルビナス</v>
      </c>
    </row>
    <row r="1451" spans="24:24">
      <c r="X1451" s="751" t="str">
        <f>カード情報!D2871</f>
        <v>SP-132  超魔生物ハドラー</v>
      </c>
    </row>
    <row r="1452" spans="24:24">
      <c r="X1452" s="751" t="str">
        <f>カード情報!D2873</f>
        <v>SP-133  ヒュンケル</v>
      </c>
    </row>
    <row r="1453" spans="24:24">
      <c r="X1453" s="751" t="str">
        <f>カード情報!D2875</f>
        <v>SP-134  ダイ</v>
      </c>
    </row>
    <row r="1454" spans="24:24">
      <c r="X1454" s="751" t="str">
        <f>カード情報!D2877</f>
        <v>SP-135  マァム</v>
      </c>
    </row>
    <row r="1455" spans="24:24">
      <c r="X1455" s="751" t="str">
        <f>カード情報!D2879</f>
        <v>SP-136  ゴメちゃん</v>
      </c>
    </row>
    <row r="1456" spans="24:24">
      <c r="X1456" s="751" t="str">
        <f>カード情報!D2881</f>
        <v>SP-137  超魔生物ハドラー</v>
      </c>
    </row>
    <row r="1457" spans="24:24">
      <c r="X1457" s="751" t="str">
        <f>カード情報!D2883</f>
        <v>SP-138  マトリフ</v>
      </c>
    </row>
    <row r="1458" spans="24:24">
      <c r="X1458" s="751" t="str">
        <f>カード情報!D2885</f>
        <v>SP-139  レオナ</v>
      </c>
    </row>
    <row r="1459" spans="24:24">
      <c r="X1459" s="751" t="str">
        <f>カード情報!D2887</f>
        <v>SP-140  ポップ</v>
      </c>
    </row>
    <row r="1460" spans="24:24">
      <c r="X1460" s="751" t="str">
        <f>カード情報!D2889</f>
        <v>SP-141  バーン</v>
      </c>
    </row>
    <row r="1461" spans="24:24">
      <c r="X1461" s="751" t="str">
        <f>カード情報!D2891</f>
        <v>SP-142  キルバーン</v>
      </c>
    </row>
    <row r="1462" spans="24:24">
      <c r="X1462" s="751" t="str">
        <f>カード情報!D2893</f>
        <v>SP-143  ミストバーン</v>
      </c>
    </row>
    <row r="1463" spans="24:24">
      <c r="X1463" s="751" t="str">
        <f>カード情報!D2895</f>
        <v>SP-144  アバン</v>
      </c>
    </row>
    <row r="1464" spans="24:24">
      <c r="X1464" s="751" t="str">
        <f>カード情報!D2897</f>
        <v>SP-145  マァム</v>
      </c>
    </row>
    <row r="1465" spans="24:24">
      <c r="X1465" s="751" t="str">
        <f>カード情報!D2899</f>
        <v>SP-146  ダイ</v>
      </c>
    </row>
    <row r="1466" spans="24:24">
      <c r="X1466" s="751" t="str">
        <f>カード情報!D2901</f>
        <v>SP-147  ラーハルト</v>
      </c>
    </row>
    <row r="1467" spans="24:24">
      <c r="X1467" s="751" t="str">
        <f>カード情報!D2903</f>
        <v>SP-148  ヒュンケル</v>
      </c>
    </row>
    <row r="1468" spans="24:24">
      <c r="X1468" s="751" t="str">
        <f>カード情報!D2905</f>
        <v>SP-149  ポップ</v>
      </c>
    </row>
    <row r="1469" spans="24:24">
      <c r="X1469" s="751" t="str">
        <f>カード情報!D2907</f>
        <v>SP-150  クロコダイン</v>
      </c>
    </row>
    <row r="1470" spans="24:24">
      <c r="X1470" s="751" t="str">
        <f>カード情報!D2909</f>
        <v>SP-151  超越魔王ダムド</v>
      </c>
    </row>
    <row r="1471" spans="24:24">
      <c r="X1471" s="751" t="str">
        <f>カード情報!D2911</f>
        <v>SP-152  ダイ</v>
      </c>
    </row>
    <row r="1472" spans="24:24">
      <c r="X1472" s="751" t="str">
        <f>カード情報!D2913</f>
        <v>SP-153  ダイ</v>
      </c>
    </row>
    <row r="1473" spans="24:24">
      <c r="X1473" s="751" t="str">
        <f>カード情報!D2915</f>
        <v>SP-154  アバン</v>
      </c>
    </row>
    <row r="1474" spans="24:24">
      <c r="X1474" s="751" t="str">
        <f>カード情報!D2917</f>
        <v>SP-155  アバン (勇者アバン)</v>
      </c>
    </row>
    <row r="1475" spans="24:24">
      <c r="X1475" s="751" t="str">
        <f>カード情報!D2919</f>
        <v>SP-156  ポップ</v>
      </c>
    </row>
    <row r="1476" spans="24:24">
      <c r="X1476" s="751" t="str">
        <f>カード情報!D2921</f>
        <v>SP-157  ダイ</v>
      </c>
    </row>
    <row r="1477" spans="24:24">
      <c r="X1477" s="751" t="str">
        <f>カード情報!D2923</f>
        <v>SP-158  ゴメちゃん</v>
      </c>
    </row>
    <row r="1478" spans="24:24">
      <c r="X1478" s="751" t="str">
        <f>カード情報!D2925</f>
        <v>SP-159  マァム</v>
      </c>
    </row>
    <row r="1479" spans="24:24">
      <c r="X1479" s="751" t="str">
        <f>カード情報!D2927</f>
        <v>SP-160  ミストバーン</v>
      </c>
    </row>
    <row r="1480" spans="24:24">
      <c r="X1480" s="751" t="str">
        <f>カード情報!D2929</f>
        <v>SP-161  バーン</v>
      </c>
    </row>
    <row r="1481" spans="24:24">
      <c r="X1481" s="751" t="str">
        <f>カード情報!D2931</f>
        <v>SP-162  ポップ</v>
      </c>
    </row>
    <row r="1482" spans="24:24">
      <c r="X1482" s="751" t="str">
        <f>カード情報!D2933</f>
        <v>SP-163  ダイ</v>
      </c>
    </row>
    <row r="1483" spans="24:24">
      <c r="X1483" s="751" t="str">
        <f>カード情報!D2935</f>
        <v>SP-164  ヒュンケル</v>
      </c>
    </row>
    <row r="1484" spans="24:24">
      <c r="X1484" s="751" t="str">
        <f>カード情報!D2937</f>
        <v>SP-165  ダイ</v>
      </c>
    </row>
    <row r="1485" spans="24:24">
      <c r="X1485" s="751" t="str">
        <f>カード情報!D2939</f>
        <v>SP-166  ハドラー (魔王ハドラー)</v>
      </c>
    </row>
    <row r="1486" spans="24:24">
      <c r="X1486" s="751" t="str">
        <f>カード情報!D2941</f>
        <v>SP-167  ダイ</v>
      </c>
    </row>
    <row r="1487" spans="24:24">
      <c r="X1487" s="751" t="str">
        <f>カード情報!D2943</f>
        <v>SP-168  ダイ (竜魔人ダイ)</v>
      </c>
    </row>
    <row r="1488" spans="24:24">
      <c r="X1488" s="751" t="str">
        <f>カード情報!D2945</f>
        <v>SP-169  ポップ</v>
      </c>
    </row>
    <row r="1489" spans="24:24">
      <c r="X1489" s="751" t="str">
        <f>カード情報!D2947</f>
        <v>SP-170  マァム</v>
      </c>
    </row>
    <row r="1490" spans="24:24">
      <c r="X1490" s="751" t="str">
        <f>カード情報!D2949</f>
        <v>SP-171  ヒュンケル</v>
      </c>
    </row>
    <row r="1491" spans="24:24">
      <c r="X1491" s="751" t="str">
        <f>カード情報!D2951</f>
        <v>SP-172  レオナ</v>
      </c>
    </row>
    <row r="1492" spans="24:24">
      <c r="X1492" s="751" t="str">
        <f>カード情報!D2953</f>
        <v>SP-173  アバン</v>
      </c>
    </row>
    <row r="1493" spans="24:24">
      <c r="X1493" s="751" t="str">
        <f>カード情報!D2955</f>
        <v>SP-174  ゴメちゃん</v>
      </c>
    </row>
    <row r="1494" spans="24:24">
      <c r="X1494" s="751" t="str">
        <f>カード情報!D2957</f>
        <v>SP-175  クロコダイン</v>
      </c>
    </row>
    <row r="1495" spans="24:24">
      <c r="X1495" s="751" t="str">
        <f>カード情報!D2959</f>
        <v>SP-176  真・大魔王バーン</v>
      </c>
    </row>
    <row r="1496" spans="24:24">
      <c r="X1496" s="751" t="str">
        <f>カード情報!D2961</f>
        <v>SP-177  ハドラー</v>
      </c>
    </row>
    <row r="1497" spans="24:24">
      <c r="X1497" s="751" t="str">
        <f>カード情報!D2963</f>
        <v>SP-178  フレイザード</v>
      </c>
    </row>
    <row r="1498" spans="24:24">
      <c r="X1498" s="751" t="str">
        <f>カード情報!D2965</f>
        <v>SP-179  バラン</v>
      </c>
    </row>
    <row r="1499" spans="24:24">
      <c r="X1499" s="751" t="str">
        <f>カード情報!D2967</f>
        <v>SP-180  バラン</v>
      </c>
    </row>
    <row r="1500" spans="24:24">
      <c r="X1500" s="751" t="str">
        <f>カード情報!D2969</f>
        <v>SP-181  ミストバーン</v>
      </c>
    </row>
    <row r="1501" spans="24:24">
      <c r="X1501" s="751" t="str">
        <f>カード情報!D2971</f>
        <v>SP-182  超魔生物ハドラー</v>
      </c>
    </row>
    <row r="1502" spans="24:24">
      <c r="X1502" s="751" t="str">
        <f>カード情報!D2973</f>
        <v>SP-183  ミストバーン</v>
      </c>
    </row>
    <row r="1503" spans="24:24">
      <c r="X1503" s="751" t="str">
        <f>カード情報!D2975</f>
        <v>SP-184  ヒュンケル</v>
      </c>
    </row>
    <row r="1504" spans="24:24">
      <c r="X1504" s="751" t="str">
        <f>カード情報!D2977</f>
        <v>SP-189  ダイ</v>
      </c>
    </row>
    <row r="1505" spans="24:24">
      <c r="X1505" s="751" t="str">
        <f>カード情報!D2979</f>
        <v>SP-185  ヒュンケル</v>
      </c>
    </row>
    <row r="1506" spans="24:24">
      <c r="X1506" s="751" t="str">
        <f>カード情報!D2981</f>
        <v>SP-186  マァム</v>
      </c>
    </row>
    <row r="1507" spans="24:24">
      <c r="X1507" s="751" t="str">
        <f>カード情報!D2983</f>
        <v>SP-187  レオナ</v>
      </c>
    </row>
    <row r="1508" spans="24:24">
      <c r="X1508" s="751" t="str">
        <f>カード情報!D2985</f>
        <v>SP-188  バーン (大魔王バーン)</v>
      </c>
    </row>
    <row r="1509" spans="24:24">
      <c r="X1509" s="751" t="str">
        <f>カード情報!D2987</f>
        <v>SP-190  真・大魔王バーン</v>
      </c>
    </row>
    <row r="1510" spans="24:24">
      <c r="X1510" s="751" t="str">
        <f>カード情報!D2989</f>
        <v>SP-191  バラン</v>
      </c>
    </row>
    <row r="1511" spans="24:24">
      <c r="X1511" s="751" t="str">
        <f>カード情報!D2991</f>
        <v>SP-192  アバン</v>
      </c>
    </row>
    <row r="1512" spans="24:24">
      <c r="X1512" s="751" t="str">
        <f>カード情報!D2993</f>
        <v>SP-193  ダイ</v>
      </c>
    </row>
    <row r="1513" spans="24:24">
      <c r="X1513" s="751" t="str">
        <f>カード情報!D2995</f>
        <v>SP-194  レオナ</v>
      </c>
    </row>
    <row r="1514" spans="24:24">
      <c r="X1514" s="751" t="str">
        <f>カード情報!D2997</f>
        <v>SP-195  ダイ</v>
      </c>
    </row>
    <row r="1515" spans="24:24">
      <c r="X1515" s="751" t="str">
        <f>カード情報!D2999</f>
        <v>SP-196  ヒュンケル</v>
      </c>
    </row>
    <row r="1516" spans="24:24">
      <c r="X1516" s="751" t="str">
        <f>カード情報!D3001</f>
        <v>SP-197  マトリフ</v>
      </c>
    </row>
    <row r="1517" spans="24:24">
      <c r="X1517" s="751" t="str">
        <f>カード情報!D3003</f>
        <v>SP-198  ポップ</v>
      </c>
    </row>
    <row r="1518" spans="24:24">
      <c r="X1518" s="751" t="str">
        <f>カード情報!D3005</f>
        <v>SP-199  バラン</v>
      </c>
    </row>
    <row r="1519" spans="24:24">
      <c r="X1519" s="751" t="str">
        <f>カード情報!D3007</f>
        <v>SP-200  ダイ</v>
      </c>
    </row>
    <row r="1520" spans="24:24">
      <c r="X1520" s="751" t="str">
        <f>カード情報!D3009</f>
        <v>SP-201  ダイ (竜魔人ダイ)</v>
      </c>
    </row>
    <row r="1521" spans="24:24">
      <c r="X1521" s="751" t="str">
        <f>カード情報!D3011</f>
        <v>SP-202  バラン (竜魔人バラン)</v>
      </c>
    </row>
    <row r="1522" spans="24:24">
      <c r="X1522" s="751" t="str">
        <f>カード情報!D3013</f>
        <v>SP-203  ゴメちゃん</v>
      </c>
    </row>
    <row r="1523" spans="24:24">
      <c r="X1523" s="751" t="str">
        <f>カード情報!D3015</f>
        <v>SP-204  ダイ (覚醒)</v>
      </c>
    </row>
    <row r="1524" spans="24:24">
      <c r="X1524" s="751" t="str">
        <f>カード情報!D3017</f>
        <v>SP-205  超魔生物ハドラー</v>
      </c>
    </row>
    <row r="1525" spans="24:24">
      <c r="X1525" s="751" t="str">
        <f>カード情報!D3019</f>
        <v>SP-206  マァム</v>
      </c>
    </row>
    <row r="1526" spans="24:24">
      <c r="X1526" s="751" t="str">
        <f>カード情報!D3021</f>
        <v>SP-207  レオナ</v>
      </c>
    </row>
    <row r="1527" spans="24:24">
      <c r="X1527" s="751" t="str">
        <f>カード情報!D3023</f>
        <v>SP-208  真・大魔王バーン</v>
      </c>
    </row>
    <row r="1528" spans="24:24">
      <c r="X1528" s="751" t="str">
        <f>カード情報!D3025</f>
        <v>SP-209  アバン (勇者アバン)</v>
      </c>
    </row>
    <row r="1529" spans="24:24">
      <c r="X1529" s="751" t="str">
        <f>カード情報!D3027</f>
        <v>SP-210  ダイ (覚醒)</v>
      </c>
    </row>
    <row r="1530" spans="24:24">
      <c r="X1530" s="751" t="str">
        <f>カード情報!D3029</f>
        <v>SP-211  ポップ (覚醒)</v>
      </c>
    </row>
    <row r="1531" spans="24:24">
      <c r="X1531" s="751" t="str">
        <f>カード情報!D3031</f>
        <v>SP-212  ゴメちゃん</v>
      </c>
    </row>
    <row r="1532" spans="24:24">
      <c r="X1532" s="751" t="str">
        <f>カード情報!D3033</f>
        <v>SP-213  ヒュンケル</v>
      </c>
    </row>
    <row r="1533" spans="24:24">
      <c r="X1533" s="751" t="str">
        <f>カード情報!D3035</f>
        <v>SP-214  呪われしゼシカ</v>
      </c>
    </row>
    <row r="1534" spans="24:24">
      <c r="X1534" s="751" t="str">
        <f>カード情報!D3037</f>
        <v>SP-215  ミストマァム</v>
      </c>
    </row>
    <row r="1535" spans="24:24">
      <c r="X1535" s="751" t="str">
        <f>カード情報!D3039</f>
        <v>SP-216  呪われしマルティナ</v>
      </c>
    </row>
    <row r="1536" spans="24:24">
      <c r="X1536" s="751" t="str">
        <f>カード情報!D3041</f>
        <v>SP-217  超越破断魔獣ダムド</v>
      </c>
    </row>
    <row r="1537" spans="24:24">
      <c r="X1537" s="751" t="str">
        <f>カード情報!D3043</f>
        <v>SP-218  真・大魔王バーン</v>
      </c>
    </row>
    <row r="1538" spans="24:24">
      <c r="X1538" s="751" t="str">
        <f>カード情報!D3045</f>
        <v>SP-219  ダイ</v>
      </c>
    </row>
    <row r="1539" spans="24:24">
      <c r="X1539" s="751" t="str">
        <f>カード情報!D3047</f>
        <v>SP-220  ポップ</v>
      </c>
    </row>
    <row r="1540" spans="24:24">
      <c r="X1540" s="751" t="str">
        <f>カード情報!D3049</f>
        <v>SP-221  ダイ (竜魔人ダイ)</v>
      </c>
    </row>
    <row r="1544" spans="24:24">
      <c r="X1544" s="751"/>
    </row>
    <row r="1545" spans="24:24">
      <c r="X1545" s="751"/>
    </row>
  </sheetData>
  <sheetProtection password="CCE3" sheet="1" objects="1" scenarios="1" selectLockedCells="1" autoFilter="0"/>
  <mergeCells count="20">
    <mergeCell ref="C27:H28"/>
    <mergeCell ref="I27:I28"/>
    <mergeCell ref="C23:E23"/>
    <mergeCell ref="C20:E20"/>
    <mergeCell ref="C25:E25"/>
    <mergeCell ref="C2:E2"/>
    <mergeCell ref="C10:E10"/>
    <mergeCell ref="AB17:AC17"/>
    <mergeCell ref="K6:K9"/>
    <mergeCell ref="K3:K5"/>
    <mergeCell ref="C3:E3"/>
    <mergeCell ref="C4:E4"/>
    <mergeCell ref="C18:E18"/>
    <mergeCell ref="AB18:AC18"/>
    <mergeCell ref="M6:N6"/>
    <mergeCell ref="M7:N7"/>
    <mergeCell ref="M8:N8"/>
    <mergeCell ref="M9:N9"/>
    <mergeCell ref="C13:E13"/>
    <mergeCell ref="C15:E15"/>
  </mergeCells>
  <phoneticPr fontId="2"/>
  <conditionalFormatting sqref="K14">
    <cfRule type="cellIs" dxfId="384" priority="179" operator="between">
      <formula>1</formula>
      <formula>3</formula>
    </cfRule>
    <cfRule type="cellIs" dxfId="383" priority="180" operator="equal">
      <formula>"S3"</formula>
    </cfRule>
    <cfRule type="cellIs" dxfId="382" priority="181" operator="equal">
      <formula>"S2"</formula>
    </cfRule>
    <cfRule type="cellIs" dxfId="381" priority="182" operator="equal">
      <formula>"S1"</formula>
    </cfRule>
  </conditionalFormatting>
  <conditionalFormatting sqref="K19">
    <cfRule type="cellIs" dxfId="380" priority="174" operator="between">
      <formula>1</formula>
      <formula>3</formula>
    </cfRule>
    <cfRule type="cellIs" dxfId="379" priority="175" operator="equal">
      <formula>"S3"</formula>
    </cfRule>
    <cfRule type="cellIs" dxfId="378" priority="176" operator="equal">
      <formula>"S2"</formula>
    </cfRule>
    <cfRule type="cellIs" dxfId="377" priority="177" operator="equal">
      <formula>"S1"</formula>
    </cfRule>
  </conditionalFormatting>
  <conditionalFormatting sqref="C15 F15:J15">
    <cfRule type="expression" dxfId="376" priority="168">
      <formula>OR($K$14=0,$F$13="")</formula>
    </cfRule>
  </conditionalFormatting>
  <conditionalFormatting sqref="C20 F20:J20">
    <cfRule type="expression" dxfId="375" priority="167">
      <formula>OR($K$19=0,$F$18="")</formula>
    </cfRule>
  </conditionalFormatting>
  <conditionalFormatting sqref="F14:J14">
    <cfRule type="expression" dxfId="374" priority="166">
      <formula>AND($K$14&lt;&gt;0,$F$13&lt;&gt;"")</formula>
    </cfRule>
  </conditionalFormatting>
  <conditionalFormatting sqref="F19:J19">
    <cfRule type="expression" dxfId="373" priority="165">
      <formula>AND($K$19&lt;&gt;0,$F$18&lt;&gt;"")</formula>
    </cfRule>
  </conditionalFormatting>
  <conditionalFormatting sqref="K24">
    <cfRule type="cellIs" dxfId="372" priority="145" operator="between">
      <formula>1</formula>
      <formula>3</formula>
    </cfRule>
    <cfRule type="cellIs" dxfId="371" priority="146" operator="equal">
      <formula>"S3"</formula>
    </cfRule>
    <cfRule type="cellIs" dxfId="370" priority="147" operator="equal">
      <formula>"S2"</formula>
    </cfRule>
    <cfRule type="cellIs" dxfId="369" priority="148" operator="equal">
      <formula>"S1"</formula>
    </cfRule>
  </conditionalFormatting>
  <conditionalFormatting sqref="C25 F25:J25">
    <cfRule type="expression" dxfId="368" priority="144">
      <formula>OR($K$24=0,$F$23="")</formula>
    </cfRule>
  </conditionalFormatting>
  <conditionalFormatting sqref="F24:J24">
    <cfRule type="expression" dxfId="367" priority="143">
      <formula>AND($K$24&lt;&gt;0,$F$23&lt;&gt;"")</formula>
    </cfRule>
  </conditionalFormatting>
  <conditionalFormatting sqref="C13 F13:J13">
    <cfRule type="expression" dxfId="366" priority="138">
      <formula>$K$14=0</formula>
    </cfRule>
  </conditionalFormatting>
  <conditionalFormatting sqref="C18 F18:J18">
    <cfRule type="expression" dxfId="365" priority="137">
      <formula>$K$19=0</formula>
    </cfRule>
  </conditionalFormatting>
  <conditionalFormatting sqref="C23 F23:J23">
    <cfRule type="expression" dxfId="364" priority="136">
      <formula>$K$24=0</formula>
    </cfRule>
  </conditionalFormatting>
  <conditionalFormatting sqref="G10:J10 G14:J15 G19:J20 G24:J25">
    <cfRule type="expression" dxfId="363" priority="135">
      <formula>G10=MAX($G10:$J10)</formula>
    </cfRule>
  </conditionalFormatting>
  <conditionalFormatting sqref="D14">
    <cfRule type="cellIs" dxfId="362" priority="124" operator="equal">
      <formula>"回復"</formula>
    </cfRule>
    <cfRule type="cellIs" dxfId="361" priority="125" operator="equal">
      <formula>"特技"</formula>
    </cfRule>
    <cfRule type="cellIs" dxfId="360" priority="126" operator="equal">
      <formula>"ブレス"</formula>
    </cfRule>
    <cfRule type="cellIs" dxfId="359" priority="127" operator="equal">
      <formula>"呪文"</formula>
    </cfRule>
    <cfRule type="cellIs" dxfId="358" priority="128" operator="equal">
      <formula>"物理"</formula>
    </cfRule>
  </conditionalFormatting>
  <conditionalFormatting sqref="E6">
    <cfRule type="cellIs" dxfId="357" priority="89" operator="equal">
      <formula>"回復"</formula>
    </cfRule>
    <cfRule type="cellIs" dxfId="356" priority="90" operator="equal">
      <formula>"特技"</formula>
    </cfRule>
    <cfRule type="cellIs" dxfId="355" priority="91" operator="equal">
      <formula>"ブレス"</formula>
    </cfRule>
    <cfRule type="cellIs" dxfId="354" priority="92" operator="equal">
      <formula>"呪文"</formula>
    </cfRule>
    <cfRule type="cellIs" dxfId="353" priority="93" operator="equal">
      <formula>"物理"</formula>
    </cfRule>
  </conditionalFormatting>
  <conditionalFormatting sqref="E14">
    <cfRule type="cellIs" dxfId="352" priority="119" operator="equal">
      <formula>"回復"</formula>
    </cfRule>
    <cfRule type="cellIs" dxfId="351" priority="120" operator="equal">
      <formula>"特技"</formula>
    </cfRule>
    <cfRule type="cellIs" dxfId="350" priority="121" operator="equal">
      <formula>"ブレス"</formula>
    </cfRule>
    <cfRule type="cellIs" dxfId="349" priority="122" operator="equal">
      <formula>"呪文"</formula>
    </cfRule>
    <cfRule type="cellIs" dxfId="348" priority="123" operator="equal">
      <formula>"物理"</formula>
    </cfRule>
  </conditionalFormatting>
  <conditionalFormatting sqref="D19">
    <cfRule type="cellIs" dxfId="347" priority="114" operator="equal">
      <formula>"回復"</formula>
    </cfRule>
    <cfRule type="cellIs" dxfId="346" priority="115" operator="equal">
      <formula>"特技"</formula>
    </cfRule>
    <cfRule type="cellIs" dxfId="345" priority="116" operator="equal">
      <formula>"ブレス"</formula>
    </cfRule>
    <cfRule type="cellIs" dxfId="344" priority="117" operator="equal">
      <formula>"呪文"</formula>
    </cfRule>
    <cfRule type="cellIs" dxfId="343" priority="118" operator="equal">
      <formula>"物理"</formula>
    </cfRule>
  </conditionalFormatting>
  <conditionalFormatting sqref="E19">
    <cfRule type="cellIs" dxfId="342" priority="109" operator="equal">
      <formula>"回復"</formula>
    </cfRule>
    <cfRule type="cellIs" dxfId="341" priority="110" operator="equal">
      <formula>"特技"</formula>
    </cfRule>
    <cfRule type="cellIs" dxfId="340" priority="111" operator="equal">
      <formula>"ブレス"</formula>
    </cfRule>
    <cfRule type="cellIs" dxfId="339" priority="112" operator="equal">
      <formula>"呪文"</formula>
    </cfRule>
    <cfRule type="cellIs" dxfId="338" priority="113" operator="equal">
      <formula>"物理"</formula>
    </cfRule>
  </conditionalFormatting>
  <conditionalFormatting sqref="D24">
    <cfRule type="cellIs" dxfId="337" priority="104" operator="equal">
      <formula>"回復"</formula>
    </cfRule>
    <cfRule type="cellIs" dxfId="336" priority="105" operator="equal">
      <formula>"特技"</formula>
    </cfRule>
    <cfRule type="cellIs" dxfId="335" priority="106" operator="equal">
      <formula>"ブレス"</formula>
    </cfRule>
    <cfRule type="cellIs" dxfId="334" priority="107" operator="equal">
      <formula>"呪文"</formula>
    </cfRule>
    <cfRule type="cellIs" dxfId="333" priority="108" operator="equal">
      <formula>"物理"</formula>
    </cfRule>
  </conditionalFormatting>
  <conditionalFormatting sqref="E24">
    <cfRule type="cellIs" dxfId="332" priority="99" operator="equal">
      <formula>"回復"</formula>
    </cfRule>
    <cfRule type="cellIs" dxfId="331" priority="100" operator="equal">
      <formula>"特技"</formula>
    </cfRule>
    <cfRule type="cellIs" dxfId="330" priority="101" operator="equal">
      <formula>"ブレス"</formula>
    </cfRule>
    <cfRule type="cellIs" dxfId="329" priority="102" operator="equal">
      <formula>"呪文"</formula>
    </cfRule>
    <cfRule type="cellIs" dxfId="328" priority="103" operator="equal">
      <formula>"物理"</formula>
    </cfRule>
  </conditionalFormatting>
  <conditionalFormatting sqref="D6">
    <cfRule type="cellIs" dxfId="327" priority="94" operator="equal">
      <formula>"回復"</formula>
    </cfRule>
    <cfRule type="cellIs" dxfId="326" priority="95" operator="equal">
      <formula>"特技"</formula>
    </cfRule>
    <cfRule type="cellIs" dxfId="325" priority="96" operator="equal">
      <formula>"ブレス"</formula>
    </cfRule>
    <cfRule type="cellIs" dxfId="324" priority="97" operator="equal">
      <formula>"呪文"</formula>
    </cfRule>
    <cfRule type="cellIs" dxfId="323" priority="98" operator="equal">
      <formula>"物理"</formula>
    </cfRule>
  </conditionalFormatting>
  <conditionalFormatting sqref="E5">
    <cfRule type="cellIs" dxfId="322" priority="79" operator="equal">
      <formula>"杖"</formula>
    </cfRule>
    <cfRule type="cellIs" dxfId="321" priority="80" operator="equal">
      <formula>"爪"</formula>
    </cfRule>
    <cfRule type="cellIs" dxfId="320" priority="81" operator="equal">
      <formula>"斧"</formula>
    </cfRule>
    <cfRule type="cellIs" dxfId="319" priority="82" operator="equal">
      <formula>"槍"</formula>
    </cfRule>
    <cfRule type="cellIs" dxfId="318" priority="83" operator="equal">
      <formula>"剣"</formula>
    </cfRule>
  </conditionalFormatting>
  <conditionalFormatting sqref="B14">
    <cfRule type="cellIs" dxfId="317" priority="62" operator="equal">
      <formula>"G GR"</formula>
    </cfRule>
    <cfRule type="cellIs" dxfId="316" priority="63" operator="equal">
      <formula>"SP GR"</formula>
    </cfRule>
    <cfRule type="cellIs" dxfId="315" priority="64" operator="equal">
      <formula>"SP"</formula>
    </cfRule>
    <cfRule type="cellIs" dxfId="314" priority="65" operator="equal">
      <formula>"SECR"</formula>
    </cfRule>
    <cfRule type="cellIs" dxfId="313" priority="66" operator="equal">
      <formula>"DGR"</formula>
    </cfRule>
    <cfRule type="cellIs" dxfId="312" priority="67" operator="equal">
      <formula>"GR"</formula>
    </cfRule>
    <cfRule type="cellIs" dxfId="311" priority="68" operator="equal">
      <formula>"DR"</formula>
    </cfRule>
    <cfRule type="cellIs" dxfId="310" priority="69" operator="equal">
      <formula>"SR"</formula>
    </cfRule>
    <cfRule type="cellIs" dxfId="309" priority="70" operator="equal">
      <formula>"R"</formula>
    </cfRule>
    <cfRule type="cellIs" dxfId="308" priority="71" operator="equal">
      <formula>"C"</formula>
    </cfRule>
  </conditionalFormatting>
  <conditionalFormatting sqref="B19">
    <cfRule type="cellIs" dxfId="307" priority="52" operator="equal">
      <formula>"G GR"</formula>
    </cfRule>
    <cfRule type="cellIs" dxfId="306" priority="53" operator="equal">
      <formula>"SP GR"</formula>
    </cfRule>
    <cfRule type="cellIs" dxfId="305" priority="54" operator="equal">
      <formula>"SP"</formula>
    </cfRule>
    <cfRule type="cellIs" dxfId="304" priority="55" operator="equal">
      <formula>"SECR"</formula>
    </cfRule>
    <cfRule type="cellIs" dxfId="303" priority="56" operator="equal">
      <formula>"DGR"</formula>
    </cfRule>
    <cfRule type="cellIs" dxfId="302" priority="57" operator="equal">
      <formula>"GR"</formula>
    </cfRule>
    <cfRule type="cellIs" dxfId="301" priority="58" operator="equal">
      <formula>"DR"</formula>
    </cfRule>
    <cfRule type="cellIs" dxfId="300" priority="59" operator="equal">
      <formula>"SR"</formula>
    </cfRule>
    <cfRule type="cellIs" dxfId="299" priority="60" operator="equal">
      <formula>"R"</formula>
    </cfRule>
    <cfRule type="cellIs" dxfId="298" priority="61" operator="equal">
      <formula>"C"</formula>
    </cfRule>
  </conditionalFormatting>
  <conditionalFormatting sqref="B24">
    <cfRule type="cellIs" dxfId="297" priority="42" operator="equal">
      <formula>"G GR"</formula>
    </cfRule>
    <cfRule type="cellIs" dxfId="296" priority="43" operator="equal">
      <formula>"SP GR"</formula>
    </cfRule>
    <cfRule type="cellIs" dxfId="295" priority="44" operator="equal">
      <formula>"SP"</formula>
    </cfRule>
    <cfRule type="cellIs" dxfId="294" priority="45" operator="equal">
      <formula>"SECR"</formula>
    </cfRule>
    <cfRule type="cellIs" dxfId="293" priority="46" operator="equal">
      <formula>"DGR"</formula>
    </cfRule>
    <cfRule type="cellIs" dxfId="292" priority="47" operator="equal">
      <formula>"GR"</formula>
    </cfRule>
    <cfRule type="cellIs" dxfId="291" priority="48" operator="equal">
      <formula>"DR"</formula>
    </cfRule>
    <cfRule type="cellIs" dxfId="290" priority="49" operator="equal">
      <formula>"SR"</formula>
    </cfRule>
    <cfRule type="cellIs" dxfId="289" priority="50" operator="equal">
      <formula>"R"</formula>
    </cfRule>
    <cfRule type="cellIs" dxfId="288" priority="51" operator="equal">
      <formula>"C"</formula>
    </cfRule>
  </conditionalFormatting>
  <conditionalFormatting sqref="B15">
    <cfRule type="cellIs" dxfId="287" priority="34" operator="equal">
      <formula>"百獣"</formula>
    </cfRule>
    <cfRule type="cellIs" dxfId="286" priority="35" operator="equal">
      <formula>"不死"</formula>
    </cfRule>
    <cfRule type="cellIs" dxfId="285" priority="36" operator="equal">
      <formula>"氷炎"</formula>
    </cfRule>
    <cfRule type="cellIs" dxfId="284" priority="37" operator="equal">
      <formula>"妖魔"</formula>
    </cfRule>
    <cfRule type="cellIs" dxfId="283" priority="38" operator="equal">
      <formula>"魔影"</formula>
    </cfRule>
    <cfRule type="cellIs" dxfId="282" priority="39" operator="equal">
      <formula>"超竜"</formula>
    </cfRule>
    <cfRule type="cellIs" dxfId="281" priority="40" operator="equal">
      <formula>"暗黒"</formula>
    </cfRule>
    <cfRule type="cellIs" dxfId="280" priority="41" operator="equal">
      <formula>"光"</formula>
    </cfRule>
  </conditionalFormatting>
  <conditionalFormatting sqref="B20">
    <cfRule type="cellIs" dxfId="279" priority="26" operator="equal">
      <formula>"百獣"</formula>
    </cfRule>
    <cfRule type="cellIs" dxfId="278" priority="27" operator="equal">
      <formula>"不死"</formula>
    </cfRule>
    <cfRule type="cellIs" dxfId="277" priority="28" operator="equal">
      <formula>"氷炎"</formula>
    </cfRule>
    <cfRule type="cellIs" dxfId="276" priority="29" operator="equal">
      <formula>"妖魔"</formula>
    </cfRule>
    <cfRule type="cellIs" dxfId="275" priority="30" operator="equal">
      <formula>"魔影"</formula>
    </cfRule>
    <cfRule type="cellIs" dxfId="274" priority="31" operator="equal">
      <formula>"超竜"</formula>
    </cfRule>
    <cfRule type="cellIs" dxfId="273" priority="32" operator="equal">
      <formula>"暗黒"</formula>
    </cfRule>
    <cfRule type="cellIs" dxfId="272" priority="33" operator="equal">
      <formula>"光"</formula>
    </cfRule>
  </conditionalFormatting>
  <conditionalFormatting sqref="B25">
    <cfRule type="cellIs" dxfId="271" priority="18" operator="equal">
      <formula>"百獣"</formula>
    </cfRule>
    <cfRule type="cellIs" dxfId="270" priority="19" operator="equal">
      <formula>"不死"</formula>
    </cfRule>
    <cfRule type="cellIs" dxfId="269" priority="20" operator="equal">
      <formula>"氷炎"</formula>
    </cfRule>
    <cfRule type="cellIs" dxfId="268" priority="21" operator="equal">
      <formula>"妖魔"</formula>
    </cfRule>
    <cfRule type="cellIs" dxfId="267" priority="22" operator="equal">
      <formula>"魔影"</formula>
    </cfRule>
    <cfRule type="cellIs" dxfId="266" priority="23" operator="equal">
      <formula>"超竜"</formula>
    </cfRule>
    <cfRule type="cellIs" dxfId="265" priority="24" operator="equal">
      <formula>"暗黒"</formula>
    </cfRule>
    <cfRule type="cellIs" dxfId="264" priority="25" operator="equal">
      <formula>"光"</formula>
    </cfRule>
  </conditionalFormatting>
  <conditionalFormatting sqref="B10">
    <cfRule type="cellIs" dxfId="263" priority="10" operator="equal">
      <formula>"百獣"</formula>
    </cfRule>
    <cfRule type="cellIs" dxfId="262" priority="11" operator="equal">
      <formula>"不死"</formula>
    </cfRule>
    <cfRule type="cellIs" dxfId="261" priority="12" operator="equal">
      <formula>"氷炎"</formula>
    </cfRule>
    <cfRule type="cellIs" dxfId="260" priority="13" operator="equal">
      <formula>"妖魔"</formula>
    </cfRule>
    <cfRule type="cellIs" dxfId="259" priority="14" operator="equal">
      <formula>"魔影"</formula>
    </cfRule>
    <cfRule type="cellIs" dxfId="258" priority="15" operator="equal">
      <formula>"超竜"</formula>
    </cfRule>
    <cfRule type="cellIs" dxfId="257" priority="16" operator="equal">
      <formula>"暗黒"</formula>
    </cfRule>
    <cfRule type="cellIs" dxfId="256" priority="17" operator="equal">
      <formula>"光"</formula>
    </cfRule>
  </conditionalFormatting>
  <conditionalFormatting sqref="D5">
    <cfRule type="cellIs" dxfId="255" priority="524" operator="equal">
      <formula>$A$5</formula>
    </cfRule>
    <cfRule type="cellIs" dxfId="254" priority="525" operator="equal">
      <formula>"杖"</formula>
    </cfRule>
    <cfRule type="cellIs" dxfId="253" priority="526" operator="equal">
      <formula>"爪"</formula>
    </cfRule>
    <cfRule type="cellIs" dxfId="252" priority="527" operator="equal">
      <formula>"斧"</formula>
    </cfRule>
    <cfRule type="cellIs" dxfId="251" priority="528" operator="equal">
      <formula>"槍"</formula>
    </cfRule>
    <cfRule type="cellIs" dxfId="250" priority="529" operator="equal">
      <formula>"剣"</formula>
    </cfRule>
  </conditionalFormatting>
  <conditionalFormatting sqref="B6">
    <cfRule type="expression" dxfId="249" priority="530">
      <formula>$A$5="杖"</formula>
    </cfRule>
    <cfRule type="expression" dxfId="248" priority="531">
      <formula>$A$5="爪"</formula>
    </cfRule>
    <cfRule type="expression" dxfId="247" priority="532">
      <formula>$A$5="斧"</formula>
    </cfRule>
    <cfRule type="expression" dxfId="246" priority="533">
      <formula>$A$5="槍"</formula>
    </cfRule>
    <cfRule type="expression" dxfId="245" priority="534">
      <formula>$A$5="剣"</formula>
    </cfRule>
  </conditionalFormatting>
  <conditionalFormatting sqref="D5:E5">
    <cfRule type="cellIs" dxfId="244" priority="535" operator="equal">
      <formula>$A$5</formula>
    </cfRule>
  </conditionalFormatting>
  <conditionalFormatting sqref="F6:J6">
    <cfRule type="expression" dxfId="243" priority="9">
      <formula>$P$6&lt;&gt;"MAX"</formula>
    </cfRule>
  </conditionalFormatting>
  <conditionalFormatting sqref="F7:J7">
    <cfRule type="expression" dxfId="242" priority="8">
      <formula>$P$7&lt;&gt;"MAX"</formula>
    </cfRule>
  </conditionalFormatting>
  <conditionalFormatting sqref="F8:J8">
    <cfRule type="expression" dxfId="241" priority="7">
      <formula>$P$8&lt;&gt;"MAX"</formula>
    </cfRule>
  </conditionalFormatting>
  <conditionalFormatting sqref="F9:J9">
    <cfRule type="expression" dxfId="240" priority="6">
      <formula>$P$9&lt;&gt;"MAX"</formula>
    </cfRule>
  </conditionalFormatting>
  <conditionalFormatting sqref="C9">
    <cfRule type="expression" dxfId="239" priority="5">
      <formula>COUNTIF($C$8:$C$9,C8)&gt;1</formula>
    </cfRule>
  </conditionalFormatting>
  <conditionalFormatting sqref="J28">
    <cfRule type="expression" dxfId="238" priority="3">
      <formula>$K$28="　"</formula>
    </cfRule>
  </conditionalFormatting>
  <conditionalFormatting sqref="B23">
    <cfRule type="expression" dxfId="237" priority="2">
      <formula>$B$2="なし"</formula>
    </cfRule>
  </conditionalFormatting>
  <dataValidations count="12">
    <dataValidation type="list" showInputMessage="1" showErrorMessage="1" sqref="F13:J13">
      <formula1>INDIRECT($L$16)</formula1>
    </dataValidation>
    <dataValidation type="list" showInputMessage="1" showErrorMessage="1" sqref="F18:J18">
      <formula1>INDIRECT($L$21)</formula1>
    </dataValidation>
    <dataValidation type="list" showInputMessage="1" showErrorMessage="1" sqref="F23:J23">
      <formula1>INDIRECT($L$26)</formula1>
    </dataValidation>
    <dataValidation type="list" allowBlank="1" showInputMessage="1" showErrorMessage="1" sqref="C5">
      <formula1>$AA$19:$AA$30</formula1>
    </dataValidation>
    <dataValidation type="list" showInputMessage="1" showErrorMessage="1" sqref="K28">
      <formula1>"　,1,2,3"</formula1>
    </dataValidation>
    <dataValidation type="list" allowBlank="1" showInputMessage="1" showErrorMessage="1" sqref="C6">
      <formula1>$U23:$U170</formula1>
    </dataValidation>
    <dataValidation type="list" allowBlank="1" showInputMessage="1" showErrorMessage="1" sqref="C7">
      <formula1>$V$21:$V$106</formula1>
    </dataValidation>
    <dataValidation type="list" allowBlank="1" showInputMessage="1" showErrorMessage="1" sqref="B2">
      <formula1>"あり,なし"</formula1>
    </dataValidation>
    <dataValidation type="list" allowBlank="1" showInputMessage="1" showErrorMessage="1" sqref="C24">
      <formula1>$X$32:$X$1540</formula1>
    </dataValidation>
    <dataValidation type="list" allowBlank="1" showInputMessage="1" showErrorMessage="1" sqref="C9">
      <formula1>$W$22:$W$241</formula1>
    </dataValidation>
    <dataValidation type="list" allowBlank="1" showInputMessage="1" showErrorMessage="1" sqref="C8">
      <formula1>$W$22:$W$241</formula1>
    </dataValidation>
    <dataValidation type="list" allowBlank="1" showInputMessage="1" showErrorMessage="1" sqref="C14 C19">
      <formula1>$X$32:$X$1540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2:S404"/>
  <sheetViews>
    <sheetView zoomScale="90" zoomScaleNormal="90" workbookViewId="0"/>
  </sheetViews>
  <sheetFormatPr defaultColWidth="8.875" defaultRowHeight="13.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41" bestFit="1" customWidth="1"/>
    <col min="20" max="16384" width="8.875" style="16"/>
  </cols>
  <sheetData>
    <row r="2" spans="2:19">
      <c r="D2" s="651" t="s">
        <v>15</v>
      </c>
      <c r="E2" s="652" t="s">
        <v>7</v>
      </c>
      <c r="F2" s="653" t="s">
        <v>8</v>
      </c>
      <c r="G2" s="654" t="s">
        <v>9</v>
      </c>
      <c r="H2" s="655" t="s">
        <v>14</v>
      </c>
      <c r="I2" s="333" t="s">
        <v>4292</v>
      </c>
      <c r="K2" s="651" t="s">
        <v>15</v>
      </c>
      <c r="L2" s="652" t="s">
        <v>7</v>
      </c>
      <c r="M2" s="653" t="s">
        <v>8</v>
      </c>
      <c r="N2" s="654" t="s">
        <v>9</v>
      </c>
      <c r="O2" s="655" t="s">
        <v>14</v>
      </c>
      <c r="P2" s="16"/>
      <c r="Q2" s="331" t="s">
        <v>4005</v>
      </c>
      <c r="R2" s="332" t="s">
        <v>4293</v>
      </c>
      <c r="S2" s="241" t="s">
        <v>16</v>
      </c>
    </row>
    <row r="3" spans="2:19">
      <c r="B3" s="16" t="s">
        <v>4331</v>
      </c>
      <c r="C3" s="16" t="str">
        <f>武器!C82</f>
        <v>マトリフの杖</v>
      </c>
      <c r="D3" s="656">
        <f>武器!O82</f>
        <v>0</v>
      </c>
      <c r="E3" s="656">
        <f>武器!P82</f>
        <v>960</v>
      </c>
      <c r="F3" s="656">
        <f>武器!Q82</f>
        <v>1250</v>
      </c>
      <c r="G3" s="656">
        <f>武器!R82</f>
        <v>120</v>
      </c>
      <c r="H3" s="656">
        <f>武器!S82</f>
        <v>120</v>
      </c>
      <c r="I3" s="16">
        <f t="shared" ref="I3:I19" si="0">SUM(D3:H3)</f>
        <v>2450</v>
      </c>
      <c r="K3" s="16">
        <f>D3-D4</f>
        <v>0</v>
      </c>
      <c r="L3" s="16">
        <f t="shared" ref="L3:O3" si="1">E3-E4</f>
        <v>160</v>
      </c>
      <c r="M3" s="16">
        <f t="shared" si="1"/>
        <v>200</v>
      </c>
      <c r="N3" s="16">
        <f t="shared" si="1"/>
        <v>20</v>
      </c>
      <c r="O3" s="16">
        <f t="shared" si="1"/>
        <v>20</v>
      </c>
      <c r="P3" s="16"/>
      <c r="Q3" s="245" t="str">
        <f>武器!T82</f>
        <v>MAX</v>
      </c>
      <c r="R3" s="243">
        <f>I3-I4</f>
        <v>400</v>
      </c>
      <c r="S3" s="241" t="str">
        <f>武器!E82</f>
        <v>☆☆☆☆</v>
      </c>
    </row>
    <row r="4" spans="2:19">
      <c r="C4" s="330" t="s">
        <v>4291</v>
      </c>
      <c r="D4" s="231">
        <v>0</v>
      </c>
      <c r="E4" s="231">
        <v>800</v>
      </c>
      <c r="F4" s="231">
        <v>1050</v>
      </c>
      <c r="G4" s="231">
        <v>100</v>
      </c>
      <c r="H4" s="231">
        <v>100</v>
      </c>
      <c r="I4" s="231">
        <f t="shared" si="0"/>
        <v>2050</v>
      </c>
      <c r="J4" s="231"/>
      <c r="K4" s="231"/>
      <c r="L4" s="231"/>
      <c r="M4" s="231"/>
      <c r="N4" s="231"/>
      <c r="O4" s="231"/>
      <c r="P4" s="16"/>
      <c r="R4" s="231"/>
    </row>
    <row r="5" spans="2:19">
      <c r="B5" s="16" t="s">
        <v>4331</v>
      </c>
      <c r="C5" s="16" t="str">
        <f>盾!C58</f>
        <v>えいえんの盾</v>
      </c>
      <c r="D5" s="656">
        <f>盾!J58</f>
        <v>0</v>
      </c>
      <c r="E5" s="656">
        <f>盾!K58</f>
        <v>100</v>
      </c>
      <c r="F5" s="656">
        <f>盾!L58</f>
        <v>100</v>
      </c>
      <c r="G5" s="656">
        <f>盾!M58</f>
        <v>830</v>
      </c>
      <c r="H5" s="656">
        <f>盾!N58</f>
        <v>950</v>
      </c>
      <c r="I5" s="16">
        <f t="shared" si="0"/>
        <v>1980</v>
      </c>
      <c r="K5" s="16">
        <f>D5-D6</f>
        <v>0</v>
      </c>
      <c r="L5" s="16">
        <f t="shared" ref="L5:O5" si="2">E5-E6</f>
        <v>20</v>
      </c>
      <c r="M5" s="16">
        <f t="shared" si="2"/>
        <v>20</v>
      </c>
      <c r="N5" s="16">
        <f t="shared" si="2"/>
        <v>170</v>
      </c>
      <c r="O5" s="16">
        <f t="shared" si="2"/>
        <v>190</v>
      </c>
      <c r="P5" s="16"/>
      <c r="Q5" s="245" t="str">
        <f>盾!O58</f>
        <v>MAX</v>
      </c>
      <c r="R5" s="243">
        <f>I5-I6</f>
        <v>400</v>
      </c>
      <c r="S5" s="241" t="str">
        <f>盾!E58</f>
        <v>☆☆☆☆</v>
      </c>
    </row>
    <row r="6" spans="2:19">
      <c r="C6" s="330" t="s">
        <v>4291</v>
      </c>
      <c r="D6" s="231">
        <v>0</v>
      </c>
      <c r="E6" s="231">
        <v>80</v>
      </c>
      <c r="F6" s="231">
        <v>80</v>
      </c>
      <c r="G6" s="231">
        <v>660</v>
      </c>
      <c r="H6" s="231">
        <v>760</v>
      </c>
      <c r="I6" s="231">
        <f t="shared" si="0"/>
        <v>1580</v>
      </c>
      <c r="J6" s="231"/>
      <c r="K6" s="231"/>
      <c r="L6" s="231"/>
      <c r="M6" s="231"/>
      <c r="N6" s="231"/>
      <c r="O6" s="231"/>
      <c r="P6" s="16"/>
      <c r="R6" s="231"/>
    </row>
    <row r="7" spans="2:19">
      <c r="B7" s="16" t="s">
        <v>4331</v>
      </c>
      <c r="C7" s="16" t="str">
        <f>アクセサリー!C106</f>
        <v>竜の騎士のグローブ</v>
      </c>
      <c r="D7" s="656">
        <f>アクセサリー!J106</f>
        <v>790</v>
      </c>
      <c r="E7" s="656">
        <f>アクセサリー!K106</f>
        <v>0</v>
      </c>
      <c r="F7" s="656">
        <f>アクセサリー!L106</f>
        <v>0</v>
      </c>
      <c r="G7" s="656">
        <f>アクセサリー!M106</f>
        <v>150</v>
      </c>
      <c r="H7" s="656">
        <f>アクセサリー!N106</f>
        <v>100</v>
      </c>
      <c r="I7" s="16">
        <f t="shared" si="0"/>
        <v>1040</v>
      </c>
      <c r="K7" s="16">
        <f>D7-D8</f>
        <v>150</v>
      </c>
      <c r="L7" s="16">
        <f t="shared" ref="L7:O7" si="3">E7-E8</f>
        <v>0</v>
      </c>
      <c r="M7" s="16">
        <f t="shared" si="3"/>
        <v>0</v>
      </c>
      <c r="N7" s="16">
        <f t="shared" si="3"/>
        <v>30</v>
      </c>
      <c r="O7" s="16">
        <f t="shared" si="3"/>
        <v>20</v>
      </c>
      <c r="P7" s="16"/>
      <c r="Q7" s="245" t="str">
        <f>アクセサリー!O106</f>
        <v>MAX</v>
      </c>
      <c r="R7" s="243">
        <f>I7-I8</f>
        <v>200</v>
      </c>
      <c r="S7" s="241" t="str">
        <f>アクセサリー!E106</f>
        <v>☆☆☆☆</v>
      </c>
    </row>
    <row r="8" spans="2:19">
      <c r="C8" s="330" t="s">
        <v>4291</v>
      </c>
      <c r="D8" s="231">
        <v>640</v>
      </c>
      <c r="E8" s="231">
        <v>0</v>
      </c>
      <c r="F8" s="231">
        <v>0</v>
      </c>
      <c r="G8" s="231">
        <v>120</v>
      </c>
      <c r="H8" s="231">
        <v>80</v>
      </c>
      <c r="I8" s="231">
        <f t="shared" si="0"/>
        <v>840</v>
      </c>
      <c r="J8" s="231"/>
      <c r="K8" s="231"/>
      <c r="L8" s="231"/>
      <c r="M8" s="231"/>
      <c r="N8" s="231"/>
      <c r="O8" s="231"/>
      <c r="P8" s="16"/>
      <c r="R8" s="231"/>
    </row>
    <row r="9" spans="2:19">
      <c r="B9" s="16" t="s">
        <v>4331</v>
      </c>
      <c r="C9" s="16" t="str">
        <f>武器!C11</f>
        <v>メタスラのやり [EX]</v>
      </c>
      <c r="D9" s="16">
        <f>武器!O12</f>
        <v>0</v>
      </c>
      <c r="E9" s="16">
        <f>武器!P12</f>
        <v>1200</v>
      </c>
      <c r="F9" s="16">
        <f>武器!Q12</f>
        <v>660</v>
      </c>
      <c r="G9" s="16">
        <f>武器!R12</f>
        <v>510</v>
      </c>
      <c r="H9" s="16">
        <f>武器!S12</f>
        <v>180</v>
      </c>
      <c r="I9" s="16">
        <f t="shared" si="0"/>
        <v>2550</v>
      </c>
      <c r="K9" s="16">
        <f>D9-D10</f>
        <v>0</v>
      </c>
      <c r="L9" s="16">
        <f>E9-E10</f>
        <v>500</v>
      </c>
      <c r="M9" s="16">
        <f t="shared" ref="M9:O9" si="4">F9-F10</f>
        <v>200</v>
      </c>
      <c r="N9" s="16">
        <f t="shared" si="4"/>
        <v>320</v>
      </c>
      <c r="O9" s="16">
        <f t="shared" si="4"/>
        <v>80</v>
      </c>
      <c r="P9" s="16"/>
      <c r="Q9" s="245" t="str">
        <f>武器!T11</f>
        <v>MAX</v>
      </c>
      <c r="R9" s="243">
        <f>I9-I10</f>
        <v>1100</v>
      </c>
      <c r="S9" s="241" t="str">
        <f>武器!E11</f>
        <v>EX</v>
      </c>
    </row>
    <row r="10" spans="2:19">
      <c r="C10" s="330" t="s">
        <v>4291</v>
      </c>
      <c r="D10" s="231">
        <v>0</v>
      </c>
      <c r="E10" s="231">
        <v>700</v>
      </c>
      <c r="F10" s="231">
        <v>460</v>
      </c>
      <c r="G10" s="231">
        <v>190</v>
      </c>
      <c r="H10" s="231">
        <v>100</v>
      </c>
      <c r="I10" s="231">
        <f t="shared" si="0"/>
        <v>1450</v>
      </c>
    </row>
    <row r="11" spans="2:19">
      <c r="B11" s="16" t="s">
        <v>4331</v>
      </c>
      <c r="C11" s="16" t="str">
        <f>武器!C13</f>
        <v>ダイの剣 [EX]</v>
      </c>
      <c r="D11" s="16">
        <f>武器!O13</f>
        <v>0</v>
      </c>
      <c r="E11" s="16">
        <f>武器!P13</f>
        <v>1220</v>
      </c>
      <c r="F11" s="16">
        <f>武器!Q13</f>
        <v>1070</v>
      </c>
      <c r="G11" s="16">
        <f>武器!R13</f>
        <v>70</v>
      </c>
      <c r="H11" s="16">
        <f>武器!S13</f>
        <v>70</v>
      </c>
      <c r="I11" s="16">
        <f t="shared" si="0"/>
        <v>2430</v>
      </c>
      <c r="K11" s="16">
        <f>D11-D12</f>
        <v>0</v>
      </c>
      <c r="L11" s="16">
        <f>E11-E12</f>
        <v>530</v>
      </c>
      <c r="M11" s="16">
        <f t="shared" ref="M11:O11" si="5">F11-F12</f>
        <v>470</v>
      </c>
      <c r="N11" s="16">
        <f t="shared" si="5"/>
        <v>0</v>
      </c>
      <c r="O11" s="16">
        <f t="shared" si="5"/>
        <v>0</v>
      </c>
      <c r="Q11" s="245" t="str">
        <f>武器!T13</f>
        <v>MAX</v>
      </c>
      <c r="R11" s="243">
        <f t="shared" ref="R11:R13" si="6">I11-I12</f>
        <v>1000</v>
      </c>
      <c r="S11" s="241" t="str">
        <f>武器!E13</f>
        <v>EX</v>
      </c>
    </row>
    <row r="12" spans="2:19">
      <c r="C12" s="330" t="s">
        <v>4291</v>
      </c>
      <c r="D12" s="231">
        <v>0</v>
      </c>
      <c r="E12" s="231">
        <v>690</v>
      </c>
      <c r="F12" s="231">
        <v>600</v>
      </c>
      <c r="G12" s="231">
        <v>70</v>
      </c>
      <c r="H12" s="231">
        <v>70</v>
      </c>
      <c r="I12" s="231">
        <f t="shared" si="0"/>
        <v>1430</v>
      </c>
    </row>
    <row r="13" spans="2:19">
      <c r="B13" s="16" t="s">
        <v>4331</v>
      </c>
      <c r="C13" s="16" t="str">
        <f>武器!C15</f>
        <v>ヘルズクロー [EX]</v>
      </c>
      <c r="D13" s="16">
        <f>武器!O15</f>
        <v>0</v>
      </c>
      <c r="E13" s="16">
        <f>武器!P15</f>
        <v>1130</v>
      </c>
      <c r="F13" s="16">
        <f>武器!Q15</f>
        <v>600</v>
      </c>
      <c r="G13" s="16">
        <f>武器!R15</f>
        <v>570</v>
      </c>
      <c r="H13" s="16">
        <f>武器!S15</f>
        <v>100</v>
      </c>
      <c r="I13" s="16">
        <f t="shared" si="0"/>
        <v>2400</v>
      </c>
      <c r="K13" s="16">
        <f>D13-D14</f>
        <v>0</v>
      </c>
      <c r="L13" s="16">
        <f t="shared" ref="L13:O13" si="7">E13-E14</f>
        <v>500</v>
      </c>
      <c r="M13" s="16">
        <f t="shared" si="7"/>
        <v>110</v>
      </c>
      <c r="N13" s="16">
        <f t="shared" si="7"/>
        <v>390</v>
      </c>
      <c r="O13" s="16">
        <f t="shared" si="7"/>
        <v>100</v>
      </c>
      <c r="Q13" s="245" t="str">
        <f>武器!T15</f>
        <v>MAX</v>
      </c>
      <c r="R13" s="243">
        <f t="shared" si="6"/>
        <v>1100</v>
      </c>
      <c r="S13" s="241" t="str">
        <f>武器!E15</f>
        <v>EX</v>
      </c>
    </row>
    <row r="14" spans="2:19">
      <c r="C14" s="330" t="s">
        <v>4291</v>
      </c>
      <c r="D14" s="231">
        <v>0</v>
      </c>
      <c r="E14" s="231">
        <v>630</v>
      </c>
      <c r="F14" s="231">
        <v>490</v>
      </c>
      <c r="G14" s="231">
        <v>180</v>
      </c>
      <c r="H14" s="231">
        <v>0</v>
      </c>
      <c r="I14" s="231">
        <f t="shared" si="0"/>
        <v>1300</v>
      </c>
    </row>
    <row r="15" spans="2:19">
      <c r="B15" s="16" t="s">
        <v>4331</v>
      </c>
      <c r="C15" s="16" t="str">
        <f>盾!C7</f>
        <v>ちからのたて [EX]</v>
      </c>
      <c r="D15" s="16">
        <f>盾!J7</f>
        <v>220</v>
      </c>
      <c r="E15" s="16">
        <f>盾!K7</f>
        <v>0</v>
      </c>
      <c r="F15" s="16">
        <f>盾!L7</f>
        <v>200</v>
      </c>
      <c r="G15" s="16">
        <f>盾!M7</f>
        <v>610</v>
      </c>
      <c r="H15" s="16">
        <f>盾!N7</f>
        <v>1130</v>
      </c>
      <c r="I15" s="16">
        <f t="shared" ref="I15:I16" si="8">SUM(D15:H15)</f>
        <v>2160</v>
      </c>
      <c r="K15" s="16">
        <f>D15-D16</f>
        <v>150</v>
      </c>
      <c r="L15" s="16">
        <f>E15-E16</f>
        <v>0</v>
      </c>
      <c r="M15" s="16">
        <f>F15-F16</f>
        <v>80</v>
      </c>
      <c r="N15" s="16">
        <f>G15-G16</f>
        <v>100</v>
      </c>
      <c r="O15" s="16">
        <f>H15-H16</f>
        <v>670</v>
      </c>
      <c r="Q15" s="245" t="str">
        <f>アクセサリー!O10</f>
        <v>MAX</v>
      </c>
      <c r="R15" s="243">
        <f>I15-I16</f>
        <v>1000</v>
      </c>
      <c r="S15" s="241" t="str">
        <f>アクセサリー!E10</f>
        <v>EX</v>
      </c>
    </row>
    <row r="16" spans="2:19">
      <c r="C16" s="330" t="s">
        <v>4291</v>
      </c>
      <c r="D16" s="231">
        <v>70</v>
      </c>
      <c r="E16" s="231">
        <v>0</v>
      </c>
      <c r="F16" s="231">
        <v>120</v>
      </c>
      <c r="G16" s="231">
        <v>510</v>
      </c>
      <c r="H16" s="231">
        <v>460</v>
      </c>
      <c r="I16" s="231">
        <f t="shared" si="8"/>
        <v>1160</v>
      </c>
    </row>
    <row r="17" spans="1:19">
      <c r="B17" s="16" t="s">
        <v>4331</v>
      </c>
      <c r="C17" s="16" t="str">
        <f>アクセサリー!C12</f>
        <v>ひかりのたま [EX]</v>
      </c>
      <c r="D17" s="16">
        <f>アクセサリー!J12</f>
        <v>630</v>
      </c>
      <c r="E17" s="16">
        <f>アクセサリー!K12</f>
        <v>60</v>
      </c>
      <c r="F17" s="16">
        <f>アクセサリー!L12</f>
        <v>60</v>
      </c>
      <c r="G17" s="16">
        <f>アクセサリー!M12</f>
        <v>180</v>
      </c>
      <c r="H17" s="16">
        <f>アクセサリー!N12</f>
        <v>150</v>
      </c>
      <c r="I17" s="16">
        <f t="shared" si="0"/>
        <v>1080</v>
      </c>
      <c r="K17" s="16">
        <f>D17-D18</f>
        <v>0</v>
      </c>
      <c r="L17" s="16">
        <f t="shared" ref="L17:O17" si="9">E17-E18</f>
        <v>60</v>
      </c>
      <c r="M17" s="16">
        <f t="shared" si="9"/>
        <v>60</v>
      </c>
      <c r="N17" s="16">
        <f t="shared" si="9"/>
        <v>180</v>
      </c>
      <c r="O17" s="16">
        <f t="shared" si="9"/>
        <v>150</v>
      </c>
      <c r="Q17" s="245" t="str">
        <f>アクセサリー!O12</f>
        <v>MAX</v>
      </c>
      <c r="R17" s="243">
        <f t="shared" ref="R17" si="10">I17-I18</f>
        <v>450</v>
      </c>
      <c r="S17" s="241" t="str">
        <f>アクセサリー!E12</f>
        <v>EX</v>
      </c>
    </row>
    <row r="18" spans="1:19">
      <c r="C18" s="330" t="s">
        <v>4291</v>
      </c>
      <c r="D18" s="231">
        <v>630</v>
      </c>
      <c r="E18" s="231">
        <v>0</v>
      </c>
      <c r="F18" s="231">
        <v>0</v>
      </c>
      <c r="G18" s="231">
        <v>0</v>
      </c>
      <c r="H18" s="231">
        <v>0</v>
      </c>
      <c r="I18" s="231">
        <f t="shared" si="0"/>
        <v>630</v>
      </c>
    </row>
    <row r="19" spans="1:19">
      <c r="B19" s="16" t="s">
        <v>4331</v>
      </c>
      <c r="C19" s="16" t="str">
        <f>アクセサリー!C14</f>
        <v>ロトのしるし [EX]</v>
      </c>
      <c r="D19" s="16">
        <f>アクセサリー!J14</f>
        <v>430</v>
      </c>
      <c r="E19" s="16">
        <f>アクセサリー!K14</f>
        <v>160</v>
      </c>
      <c r="F19" s="16">
        <f>アクセサリー!L14</f>
        <v>200</v>
      </c>
      <c r="G19" s="16">
        <f>アクセサリー!M14</f>
        <v>140</v>
      </c>
      <c r="H19" s="16">
        <f>アクセサリー!N14</f>
        <v>140</v>
      </c>
      <c r="I19" s="16">
        <f t="shared" si="0"/>
        <v>1070</v>
      </c>
      <c r="K19" s="16">
        <f>D19-D20</f>
        <v>0</v>
      </c>
      <c r="L19" s="16">
        <f>E19-E20</f>
        <v>60</v>
      </c>
      <c r="M19" s="16">
        <f>F19-F20</f>
        <v>100</v>
      </c>
      <c r="N19" s="16">
        <f>G19-G20</f>
        <v>140</v>
      </c>
      <c r="O19" s="16">
        <f>H19-H20</f>
        <v>140</v>
      </c>
      <c r="Q19" s="245" t="str">
        <f>アクセサリー!O14</f>
        <v>MAX</v>
      </c>
      <c r="R19" s="243">
        <f>I19-I20</f>
        <v>440</v>
      </c>
      <c r="S19" s="241" t="str">
        <f>アクセサリー!E14</f>
        <v>EX</v>
      </c>
    </row>
    <row r="20" spans="1:19">
      <c r="C20" s="330" t="s">
        <v>4291</v>
      </c>
      <c r="D20" s="231">
        <v>430</v>
      </c>
      <c r="E20" s="231">
        <v>100</v>
      </c>
      <c r="F20" s="231">
        <v>100</v>
      </c>
      <c r="G20" s="231">
        <v>0</v>
      </c>
      <c r="H20" s="231">
        <v>0</v>
      </c>
      <c r="I20" s="231">
        <f t="shared" ref="I20" si="11">SUM(D20:H20)</f>
        <v>630</v>
      </c>
    </row>
    <row r="21" spans="1:19">
      <c r="C21" s="330"/>
      <c r="D21" s="231"/>
      <c r="E21" s="231"/>
      <c r="F21" s="231"/>
      <c r="G21" s="231"/>
      <c r="H21" s="231"/>
      <c r="I21" s="231"/>
    </row>
    <row r="22" spans="1:19">
      <c r="C22" s="242" t="s">
        <v>5343</v>
      </c>
      <c r="P22" s="16"/>
    </row>
    <row r="23" spans="1:19">
      <c r="C23" s="242"/>
      <c r="P23" s="16"/>
    </row>
    <row r="24" spans="1:19">
      <c r="D24" s="164" t="s">
        <v>15</v>
      </c>
      <c r="E24" s="165" t="s">
        <v>7</v>
      </c>
      <c r="F24" s="166" t="s">
        <v>8</v>
      </c>
      <c r="G24" s="167" t="s">
        <v>9</v>
      </c>
      <c r="H24" s="168" t="s">
        <v>14</v>
      </c>
      <c r="I24" s="333" t="s">
        <v>4292</v>
      </c>
      <c r="K24" s="164" t="s">
        <v>15</v>
      </c>
      <c r="L24" s="165" t="s">
        <v>7</v>
      </c>
      <c r="M24" s="166" t="s">
        <v>8</v>
      </c>
      <c r="N24" s="167" t="s">
        <v>9</v>
      </c>
      <c r="O24" s="168" t="s">
        <v>14</v>
      </c>
      <c r="P24" s="16"/>
      <c r="Q24" s="331" t="s">
        <v>4014</v>
      </c>
      <c r="R24" s="332" t="s">
        <v>4293</v>
      </c>
      <c r="S24" s="241" t="s">
        <v>4294</v>
      </c>
    </row>
    <row r="25" spans="1:19">
      <c r="A25" s="236">
        <f>武器!T124</f>
        <v>5</v>
      </c>
      <c r="B25" s="16" t="str">
        <f>武器!B124</f>
        <v>武-055</v>
      </c>
      <c r="C25" s="16" t="str">
        <f>武器!C124</f>
        <v>ほのおのつるぎ</v>
      </c>
      <c r="D25" s="16">
        <f>武器!O124</f>
        <v>0</v>
      </c>
      <c r="E25" s="16">
        <f>武器!P124</f>
        <v>747</v>
      </c>
      <c r="F25" s="16">
        <f>武器!Q124</f>
        <v>747</v>
      </c>
      <c r="G25" s="16">
        <f>武器!R124</f>
        <v>0</v>
      </c>
      <c r="H25" s="16">
        <f>武器!S124</f>
        <v>168</v>
      </c>
      <c r="I25" s="16">
        <f>SUM(D25:H25)</f>
        <v>1662</v>
      </c>
      <c r="K25" s="16">
        <f>D25-D26</f>
        <v>0</v>
      </c>
      <c r="L25" s="16">
        <f t="shared" ref="L25" si="12">E25-E26</f>
        <v>37</v>
      </c>
      <c r="M25" s="16">
        <f t="shared" ref="M25" si="13">F25-F26</f>
        <v>37</v>
      </c>
      <c r="N25" s="16">
        <f t="shared" ref="N25" si="14">G25-G26</f>
        <v>0</v>
      </c>
      <c r="O25" s="16">
        <f t="shared" ref="O25" si="15">H25-H26</f>
        <v>8</v>
      </c>
      <c r="P25" s="16"/>
      <c r="Q25" s="244">
        <f>武器!T124</f>
        <v>5</v>
      </c>
      <c r="R25" s="243">
        <f>I25-I26</f>
        <v>82</v>
      </c>
      <c r="S25" s="241" t="str">
        <f>武器!E124</f>
        <v>☆☆☆☆</v>
      </c>
    </row>
    <row r="26" spans="1:19">
      <c r="A26" s="236"/>
      <c r="C26" s="330" t="s">
        <v>4291</v>
      </c>
      <c r="D26" s="231">
        <v>0</v>
      </c>
      <c r="E26" s="231">
        <v>710</v>
      </c>
      <c r="F26" s="231">
        <v>710</v>
      </c>
      <c r="G26" s="231">
        <v>0</v>
      </c>
      <c r="H26" s="231">
        <v>160</v>
      </c>
      <c r="I26" s="231">
        <f t="shared" ref="I26:I89" si="16">SUM(D26:H26)</f>
        <v>1580</v>
      </c>
      <c r="J26" s="231"/>
      <c r="K26" s="231"/>
      <c r="L26" s="231"/>
      <c r="M26" s="231"/>
      <c r="N26" s="231"/>
      <c r="O26" s="231"/>
      <c r="P26" s="16"/>
      <c r="R26" s="231"/>
    </row>
    <row r="27" spans="1:19">
      <c r="A27" s="236" t="str">
        <f>武器!T125</f>
        <v>MAX</v>
      </c>
      <c r="B27" s="16" t="str">
        <f>武器!B125</f>
        <v>武-054</v>
      </c>
      <c r="C27" s="16" t="str">
        <f>武器!C125</f>
        <v>覇者の剣・手甲型</v>
      </c>
      <c r="D27" s="16">
        <f>武器!O125</f>
        <v>0</v>
      </c>
      <c r="E27" s="16">
        <f>武器!P125</f>
        <v>1070</v>
      </c>
      <c r="F27" s="16">
        <f>武器!Q125</f>
        <v>860</v>
      </c>
      <c r="G27" s="16">
        <f>武器!R125</f>
        <v>210</v>
      </c>
      <c r="H27" s="16">
        <f>武器!S125</f>
        <v>0</v>
      </c>
      <c r="I27" s="16">
        <f t="shared" si="16"/>
        <v>2140</v>
      </c>
      <c r="K27" s="16">
        <f>D27-D28</f>
        <v>0</v>
      </c>
      <c r="L27" s="16">
        <f t="shared" ref="L27" si="17">E27-E28</f>
        <v>200</v>
      </c>
      <c r="M27" s="16">
        <f t="shared" ref="M27" si="18">F27-F28</f>
        <v>160</v>
      </c>
      <c r="N27" s="16">
        <f t="shared" ref="N27" si="19">G27-G28</f>
        <v>40</v>
      </c>
      <c r="O27" s="16">
        <f t="shared" ref="O27" si="20">H27-H28</f>
        <v>0</v>
      </c>
      <c r="P27" s="16"/>
      <c r="Q27" s="245" t="str">
        <f>武器!T125</f>
        <v>MAX</v>
      </c>
      <c r="R27" s="243">
        <f>I27-I28</f>
        <v>400</v>
      </c>
      <c r="S27" s="241" t="str">
        <f>武器!E125</f>
        <v>☆☆☆☆</v>
      </c>
    </row>
    <row r="28" spans="1:19">
      <c r="A28" s="236"/>
      <c r="C28" s="330" t="s">
        <v>4291</v>
      </c>
      <c r="D28" s="231">
        <v>0</v>
      </c>
      <c r="E28" s="231">
        <v>870</v>
      </c>
      <c r="F28" s="231">
        <v>700</v>
      </c>
      <c r="G28" s="231">
        <v>170</v>
      </c>
      <c r="H28" s="231">
        <v>0</v>
      </c>
      <c r="I28" s="231">
        <f t="shared" si="16"/>
        <v>1740</v>
      </c>
      <c r="J28" s="231"/>
      <c r="K28" s="231"/>
      <c r="L28" s="231"/>
      <c r="M28" s="231"/>
      <c r="N28" s="231"/>
      <c r="O28" s="231"/>
      <c r="P28" s="16"/>
      <c r="R28" s="231"/>
    </row>
    <row r="29" spans="1:19">
      <c r="A29" s="236" t="str">
        <f>武器!T126</f>
        <v>MAX</v>
      </c>
      <c r="B29" s="16" t="str">
        <f>武器!B126</f>
        <v>武-053</v>
      </c>
      <c r="C29" s="16" t="str">
        <f>武器!C126</f>
        <v>ムーンブルクの杖</v>
      </c>
      <c r="D29" s="16">
        <f>武器!O126</f>
        <v>0</v>
      </c>
      <c r="E29" s="16">
        <f>武器!P126</f>
        <v>850</v>
      </c>
      <c r="F29" s="16">
        <f>武器!Q126</f>
        <v>1020</v>
      </c>
      <c r="G29" s="16">
        <f>武器!R126</f>
        <v>260</v>
      </c>
      <c r="H29" s="16">
        <f>武器!S126</f>
        <v>0</v>
      </c>
      <c r="I29" s="16">
        <f t="shared" si="16"/>
        <v>2130</v>
      </c>
      <c r="K29" s="16">
        <f>D29-D30</f>
        <v>0</v>
      </c>
      <c r="L29" s="16">
        <f t="shared" ref="L29" si="21">E29-E30</f>
        <v>160</v>
      </c>
      <c r="M29" s="16">
        <f t="shared" ref="M29" si="22">F29-F30</f>
        <v>190</v>
      </c>
      <c r="N29" s="16">
        <f t="shared" ref="N29" si="23">G29-G30</f>
        <v>50</v>
      </c>
      <c r="O29" s="16">
        <f t="shared" ref="O29" si="24">H29-H30</f>
        <v>0</v>
      </c>
      <c r="P29" s="16"/>
      <c r="Q29" s="245" t="str">
        <f>武器!T126</f>
        <v>MAX</v>
      </c>
      <c r="R29" s="243">
        <f>I29-I30</f>
        <v>400</v>
      </c>
      <c r="S29" s="241" t="str">
        <f>武器!E126</f>
        <v>☆☆☆☆</v>
      </c>
    </row>
    <row r="30" spans="1:19">
      <c r="A30" s="236"/>
      <c r="C30" s="330" t="s">
        <v>4291</v>
      </c>
      <c r="D30" s="231">
        <v>0</v>
      </c>
      <c r="E30" s="231">
        <v>690</v>
      </c>
      <c r="F30" s="231">
        <v>830</v>
      </c>
      <c r="G30" s="231">
        <v>210</v>
      </c>
      <c r="H30" s="231">
        <v>0</v>
      </c>
      <c r="I30" s="231">
        <f t="shared" si="16"/>
        <v>1730</v>
      </c>
      <c r="J30" s="231"/>
      <c r="K30" s="231"/>
      <c r="L30" s="231"/>
      <c r="M30" s="231"/>
      <c r="N30" s="231"/>
      <c r="O30" s="231"/>
      <c r="P30" s="16"/>
      <c r="R30" s="231"/>
    </row>
    <row r="31" spans="1:19">
      <c r="A31" s="236" t="str">
        <f>武器!T127</f>
        <v>MAX</v>
      </c>
      <c r="B31" s="16" t="str">
        <f>武器!B127</f>
        <v>武-052</v>
      </c>
      <c r="C31" s="16" t="str">
        <f>武器!C127</f>
        <v>デーモンスピア</v>
      </c>
      <c r="D31" s="16">
        <f>武器!O127</f>
        <v>0</v>
      </c>
      <c r="E31" s="16">
        <f>武器!P127</f>
        <v>840</v>
      </c>
      <c r="F31" s="16">
        <f>武器!Q127</f>
        <v>740</v>
      </c>
      <c r="G31" s="16">
        <f>武器!R127</f>
        <v>320</v>
      </c>
      <c r="H31" s="16">
        <f>武器!S127</f>
        <v>100</v>
      </c>
      <c r="I31" s="16">
        <f t="shared" si="16"/>
        <v>2000</v>
      </c>
      <c r="K31" s="16">
        <f>D31-D32</f>
        <v>0</v>
      </c>
      <c r="L31" s="16">
        <f t="shared" ref="L31" si="25">E31-E32</f>
        <v>170</v>
      </c>
      <c r="M31" s="16">
        <f t="shared" ref="M31" si="26">F31-F32</f>
        <v>150</v>
      </c>
      <c r="N31" s="16">
        <f t="shared" ref="N31" si="27">G31-G32</f>
        <v>60</v>
      </c>
      <c r="O31" s="16">
        <f t="shared" ref="O31" si="28">H31-H32</f>
        <v>20</v>
      </c>
      <c r="P31" s="16"/>
      <c r="Q31" s="245" t="str">
        <f>武器!T127</f>
        <v>MAX</v>
      </c>
      <c r="R31" s="243">
        <f>I31-I32</f>
        <v>400</v>
      </c>
      <c r="S31" s="241" t="str">
        <f>武器!E127</f>
        <v>☆☆☆☆</v>
      </c>
    </row>
    <row r="32" spans="1:19">
      <c r="A32" s="236"/>
      <c r="C32" s="330" t="s">
        <v>4291</v>
      </c>
      <c r="D32" s="231">
        <v>0</v>
      </c>
      <c r="E32" s="231">
        <v>670</v>
      </c>
      <c r="F32" s="231">
        <v>590</v>
      </c>
      <c r="G32" s="231">
        <v>260</v>
      </c>
      <c r="H32" s="231">
        <v>80</v>
      </c>
      <c r="I32" s="231">
        <f t="shared" si="16"/>
        <v>1600</v>
      </c>
      <c r="J32" s="231"/>
      <c r="K32" s="231"/>
      <c r="L32" s="231"/>
      <c r="M32" s="231"/>
      <c r="N32" s="231"/>
      <c r="O32" s="231"/>
      <c r="P32" s="16"/>
      <c r="R32" s="231"/>
    </row>
    <row r="33" spans="1:19">
      <c r="A33" s="236" t="str">
        <f>武器!T128</f>
        <v>MAX</v>
      </c>
      <c r="B33" s="16" t="str">
        <f>武器!B128</f>
        <v>武-051</v>
      </c>
      <c r="C33" s="16" t="str">
        <f>武器!C128</f>
        <v>はしゃのオノ</v>
      </c>
      <c r="D33" s="16">
        <f>武器!O128</f>
        <v>0</v>
      </c>
      <c r="E33" s="16">
        <f>武器!P128</f>
        <v>860</v>
      </c>
      <c r="F33" s="16">
        <f>武器!Q128</f>
        <v>740</v>
      </c>
      <c r="G33" s="16">
        <f>武器!R128</f>
        <v>160</v>
      </c>
      <c r="H33" s="16">
        <f>武器!S128</f>
        <v>240</v>
      </c>
      <c r="I33" s="16">
        <f t="shared" si="16"/>
        <v>2000</v>
      </c>
      <c r="K33" s="16">
        <f>D33-D34</f>
        <v>0</v>
      </c>
      <c r="L33" s="16">
        <f t="shared" ref="L33" si="29">E33-E34</f>
        <v>170</v>
      </c>
      <c r="M33" s="16">
        <f t="shared" ref="M33" si="30">F33-F34</f>
        <v>150</v>
      </c>
      <c r="N33" s="16">
        <f t="shared" ref="N33" si="31">G33-G34</f>
        <v>30</v>
      </c>
      <c r="O33" s="16">
        <f t="shared" ref="O33" si="32">H33-H34</f>
        <v>50</v>
      </c>
      <c r="P33" s="16"/>
      <c r="Q33" s="245" t="str">
        <f>武器!T128</f>
        <v>MAX</v>
      </c>
      <c r="R33" s="243">
        <f>I33-I34</f>
        <v>400</v>
      </c>
      <c r="S33" s="241" t="str">
        <f>武器!E128</f>
        <v>☆☆☆☆</v>
      </c>
    </row>
    <row r="34" spans="1:19">
      <c r="A34" s="236"/>
      <c r="C34" s="330" t="s">
        <v>4291</v>
      </c>
      <c r="D34" s="231">
        <v>0</v>
      </c>
      <c r="E34" s="231">
        <v>690</v>
      </c>
      <c r="F34" s="231">
        <v>590</v>
      </c>
      <c r="G34" s="231">
        <v>130</v>
      </c>
      <c r="H34" s="231">
        <v>190</v>
      </c>
      <c r="I34" s="231">
        <f t="shared" si="16"/>
        <v>1600</v>
      </c>
      <c r="J34" s="231"/>
      <c r="K34" s="231"/>
      <c r="L34" s="231"/>
      <c r="M34" s="231"/>
      <c r="N34" s="231"/>
      <c r="O34" s="231"/>
      <c r="P34" s="16"/>
      <c r="R34" s="231"/>
    </row>
    <row r="35" spans="1:19">
      <c r="A35" s="236" t="str">
        <f>武器!T129</f>
        <v>MAX</v>
      </c>
      <c r="B35" s="16" t="str">
        <f>武器!B129</f>
        <v>武-050</v>
      </c>
      <c r="C35" s="16" t="str">
        <f>武器!C129</f>
        <v>勇者のつるぎ・真</v>
      </c>
      <c r="D35" s="16">
        <f>武器!O129</f>
        <v>0</v>
      </c>
      <c r="E35" s="16">
        <f>武器!P129</f>
        <v>1000</v>
      </c>
      <c r="F35" s="16">
        <f>武器!Q129</f>
        <v>800</v>
      </c>
      <c r="G35" s="16">
        <f>武器!R129</f>
        <v>100</v>
      </c>
      <c r="H35" s="16">
        <f>武器!S129</f>
        <v>100</v>
      </c>
      <c r="I35" s="16">
        <f t="shared" si="16"/>
        <v>2000</v>
      </c>
      <c r="K35" s="16">
        <f>D35-D36</f>
        <v>0</v>
      </c>
      <c r="L35" s="16">
        <f t="shared" ref="L35" si="33">E35-E36</f>
        <v>200</v>
      </c>
      <c r="M35" s="16">
        <f t="shared" ref="M35" si="34">F35-F36</f>
        <v>160</v>
      </c>
      <c r="N35" s="16">
        <f t="shared" ref="N35" si="35">G35-G36</f>
        <v>20</v>
      </c>
      <c r="O35" s="16">
        <f t="shared" ref="O35" si="36">H35-H36</f>
        <v>20</v>
      </c>
      <c r="P35" s="16"/>
      <c r="Q35" s="245" t="str">
        <f>武器!T129</f>
        <v>MAX</v>
      </c>
      <c r="R35" s="243">
        <f>I35-I36</f>
        <v>400</v>
      </c>
      <c r="S35" s="241" t="str">
        <f>武器!E129</f>
        <v>☆☆☆☆</v>
      </c>
    </row>
    <row r="36" spans="1:19">
      <c r="A36" s="236"/>
      <c r="C36" s="330" t="s">
        <v>4291</v>
      </c>
      <c r="D36" s="231">
        <v>0</v>
      </c>
      <c r="E36" s="231">
        <v>800</v>
      </c>
      <c r="F36" s="231">
        <v>640</v>
      </c>
      <c r="G36" s="231">
        <v>80</v>
      </c>
      <c r="H36" s="231">
        <v>80</v>
      </c>
      <c r="I36" s="231">
        <f t="shared" si="16"/>
        <v>1600</v>
      </c>
      <c r="J36" s="231"/>
      <c r="K36" s="231"/>
      <c r="L36" s="231"/>
      <c r="M36" s="231"/>
      <c r="N36" s="231"/>
      <c r="O36" s="231"/>
      <c r="P36" s="16"/>
      <c r="R36" s="231"/>
    </row>
    <row r="37" spans="1:19">
      <c r="A37" s="236" t="str">
        <f>武器!T130</f>
        <v>MAX</v>
      </c>
      <c r="B37" s="16" t="str">
        <f>武器!B130</f>
        <v>武-049</v>
      </c>
      <c r="C37" s="16" t="str">
        <f>武器!C130</f>
        <v>ウルノーガの杖</v>
      </c>
      <c r="D37" s="16">
        <f>武器!O130</f>
        <v>0</v>
      </c>
      <c r="E37" s="16">
        <f>武器!P130</f>
        <v>800</v>
      </c>
      <c r="F37" s="16">
        <f>武器!Q130</f>
        <v>800</v>
      </c>
      <c r="G37" s="16">
        <f>武器!R130</f>
        <v>200</v>
      </c>
      <c r="H37" s="16">
        <f>武器!S130</f>
        <v>200</v>
      </c>
      <c r="I37" s="16">
        <f t="shared" si="16"/>
        <v>2000</v>
      </c>
      <c r="K37" s="16">
        <f>D37-D38</f>
        <v>0</v>
      </c>
      <c r="L37" s="16">
        <f t="shared" ref="L37" si="37">E37-E38</f>
        <v>160</v>
      </c>
      <c r="M37" s="16">
        <f t="shared" ref="M37" si="38">F37-F38</f>
        <v>160</v>
      </c>
      <c r="N37" s="16">
        <f t="shared" ref="N37" si="39">G37-G38</f>
        <v>40</v>
      </c>
      <c r="O37" s="16">
        <f t="shared" ref="O37" si="40">H37-H38</f>
        <v>40</v>
      </c>
      <c r="P37" s="16"/>
      <c r="Q37" s="245" t="str">
        <f>武器!T130</f>
        <v>MAX</v>
      </c>
      <c r="R37" s="243">
        <f>I37-I38</f>
        <v>400</v>
      </c>
      <c r="S37" s="241" t="str">
        <f>武器!E130</f>
        <v>☆☆☆☆</v>
      </c>
    </row>
    <row r="38" spans="1:19">
      <c r="A38" s="236"/>
      <c r="C38" s="330" t="s">
        <v>4291</v>
      </c>
      <c r="D38" s="231">
        <v>0</v>
      </c>
      <c r="E38" s="231">
        <v>640</v>
      </c>
      <c r="F38" s="231">
        <v>640</v>
      </c>
      <c r="G38" s="231">
        <v>160</v>
      </c>
      <c r="H38" s="231">
        <v>160</v>
      </c>
      <c r="I38" s="231">
        <f t="shared" si="16"/>
        <v>1600</v>
      </c>
      <c r="J38" s="231"/>
      <c r="K38" s="231"/>
      <c r="L38" s="231"/>
      <c r="M38" s="231"/>
      <c r="N38" s="231"/>
      <c r="O38" s="231"/>
      <c r="P38" s="16"/>
      <c r="R38" s="231"/>
    </row>
    <row r="39" spans="1:19">
      <c r="A39" s="236" t="str">
        <f>武器!T131</f>
        <v>MAX</v>
      </c>
      <c r="B39" s="16" t="str">
        <f>武器!B131</f>
        <v>武-048</v>
      </c>
      <c r="C39" s="16" t="str">
        <f>武器!C131</f>
        <v>ベロニカの杖</v>
      </c>
      <c r="D39" s="16">
        <f>武器!O131</f>
        <v>0</v>
      </c>
      <c r="E39" s="16">
        <f>武器!P131</f>
        <v>760</v>
      </c>
      <c r="F39" s="16">
        <f>武器!Q131</f>
        <v>960</v>
      </c>
      <c r="G39" s="16">
        <f>武器!R131</f>
        <v>280</v>
      </c>
      <c r="H39" s="16">
        <f>武器!S131</f>
        <v>0</v>
      </c>
      <c r="I39" s="16">
        <f t="shared" si="16"/>
        <v>2000</v>
      </c>
      <c r="K39" s="16">
        <f>D39-D40</f>
        <v>0</v>
      </c>
      <c r="L39" s="16">
        <f t="shared" ref="L39" si="41">E39-E40</f>
        <v>150</v>
      </c>
      <c r="M39" s="16">
        <f t="shared" ref="M39" si="42">F39-F40</f>
        <v>190</v>
      </c>
      <c r="N39" s="16">
        <f t="shared" ref="N39" si="43">G39-G40</f>
        <v>60</v>
      </c>
      <c r="O39" s="16">
        <f t="shared" ref="O39" si="44">H39-H40</f>
        <v>0</v>
      </c>
      <c r="P39" s="16"/>
      <c r="Q39" s="245" t="str">
        <f>武器!T131</f>
        <v>MAX</v>
      </c>
      <c r="R39" s="243">
        <f>I39-I40</f>
        <v>400</v>
      </c>
      <c r="S39" s="241" t="str">
        <f>武器!E131</f>
        <v>☆☆☆☆</v>
      </c>
    </row>
    <row r="40" spans="1:19">
      <c r="A40" s="236"/>
      <c r="C40" s="330" t="s">
        <v>4291</v>
      </c>
      <c r="D40" s="231">
        <v>0</v>
      </c>
      <c r="E40" s="231">
        <v>610</v>
      </c>
      <c r="F40" s="231">
        <v>770</v>
      </c>
      <c r="G40" s="231">
        <v>220</v>
      </c>
      <c r="H40" s="231">
        <v>0</v>
      </c>
      <c r="I40" s="231">
        <f t="shared" si="16"/>
        <v>1600</v>
      </c>
      <c r="J40" s="231"/>
      <c r="K40" s="231"/>
      <c r="L40" s="231"/>
      <c r="M40" s="231"/>
      <c r="N40" s="231"/>
      <c r="O40" s="231"/>
      <c r="P40" s="16"/>
      <c r="R40" s="231"/>
    </row>
    <row r="41" spans="1:19">
      <c r="A41" s="236" t="str">
        <f>武器!T132</f>
        <v>MAX</v>
      </c>
      <c r="B41" s="16" t="str">
        <f>武器!B132</f>
        <v>武-047</v>
      </c>
      <c r="C41" s="16" t="str">
        <f>武器!C132</f>
        <v>時空の剣</v>
      </c>
      <c r="D41" s="16">
        <f>武器!O132</f>
        <v>0</v>
      </c>
      <c r="E41" s="16">
        <f>武器!P132</f>
        <v>1040</v>
      </c>
      <c r="F41" s="16">
        <f>武器!Q132</f>
        <v>600</v>
      </c>
      <c r="G41" s="16">
        <f>武器!R132</f>
        <v>180</v>
      </c>
      <c r="H41" s="16">
        <f>武器!S132</f>
        <v>180</v>
      </c>
      <c r="I41" s="16">
        <f t="shared" si="16"/>
        <v>2000</v>
      </c>
      <c r="K41" s="16">
        <f>D41-D42</f>
        <v>0</v>
      </c>
      <c r="L41" s="16">
        <f t="shared" ref="L41" si="45">E41-E42</f>
        <v>210</v>
      </c>
      <c r="M41" s="16">
        <f t="shared" ref="M41" si="46">F41-F42</f>
        <v>120</v>
      </c>
      <c r="N41" s="16">
        <f t="shared" ref="N41" si="47">G41-G42</f>
        <v>40</v>
      </c>
      <c r="O41" s="16">
        <f t="shared" ref="O41" si="48">H41-H42</f>
        <v>40</v>
      </c>
      <c r="P41" s="16"/>
      <c r="Q41" s="245" t="str">
        <f>武器!T132</f>
        <v>MAX</v>
      </c>
      <c r="R41" s="243">
        <f>I41-I42</f>
        <v>410</v>
      </c>
      <c r="S41" s="241" t="str">
        <f>武器!E132</f>
        <v>☆☆☆☆</v>
      </c>
    </row>
    <row r="42" spans="1:19">
      <c r="A42" s="236"/>
      <c r="C42" s="330" t="s">
        <v>4291</v>
      </c>
      <c r="D42" s="231">
        <v>0</v>
      </c>
      <c r="E42" s="231">
        <v>830</v>
      </c>
      <c r="F42" s="231">
        <v>480</v>
      </c>
      <c r="G42" s="231">
        <v>140</v>
      </c>
      <c r="H42" s="231">
        <v>140</v>
      </c>
      <c r="I42" s="231">
        <f t="shared" si="16"/>
        <v>1590</v>
      </c>
      <c r="J42" s="231"/>
      <c r="K42" s="231"/>
      <c r="L42" s="231"/>
      <c r="M42" s="231"/>
      <c r="N42" s="231"/>
      <c r="O42" s="231"/>
      <c r="P42" s="16"/>
      <c r="R42" s="231"/>
    </row>
    <row r="43" spans="1:19">
      <c r="A43" s="236" t="str">
        <f>武器!T133</f>
        <v>MAX</v>
      </c>
      <c r="B43" s="16" t="str">
        <f>武器!B133</f>
        <v>武-046</v>
      </c>
      <c r="C43" s="16" t="str">
        <f>武器!C133</f>
        <v>羽ばたきの杖</v>
      </c>
      <c r="D43" s="16">
        <f>武器!O133</f>
        <v>0</v>
      </c>
      <c r="E43" s="16">
        <f>武器!P133</f>
        <v>700</v>
      </c>
      <c r="F43" s="16">
        <f>武器!Q133</f>
        <v>900</v>
      </c>
      <c r="G43" s="16">
        <f>武器!R133</f>
        <v>400</v>
      </c>
      <c r="H43" s="16">
        <f>武器!S133</f>
        <v>0</v>
      </c>
      <c r="I43" s="16">
        <f t="shared" si="16"/>
        <v>2000</v>
      </c>
      <c r="K43" s="16">
        <f>D43-D44</f>
        <v>0</v>
      </c>
      <c r="L43" s="16">
        <f t="shared" ref="L43" si="49">E43-E44</f>
        <v>140</v>
      </c>
      <c r="M43" s="16">
        <f t="shared" ref="M43" si="50">F43-F44</f>
        <v>180</v>
      </c>
      <c r="N43" s="16">
        <f t="shared" ref="N43" si="51">G43-G44</f>
        <v>80</v>
      </c>
      <c r="O43" s="16">
        <f t="shared" ref="O43" si="52">H43-H44</f>
        <v>0</v>
      </c>
      <c r="P43" s="16"/>
      <c r="Q43" s="245" t="str">
        <f>武器!T133</f>
        <v>MAX</v>
      </c>
      <c r="R43" s="243">
        <f>I43-I44</f>
        <v>400</v>
      </c>
      <c r="S43" s="241" t="str">
        <f>武器!E133</f>
        <v>☆☆☆☆</v>
      </c>
    </row>
    <row r="44" spans="1:19">
      <c r="A44" s="236"/>
      <c r="C44" s="330" t="s">
        <v>4291</v>
      </c>
      <c r="D44" s="231">
        <v>0</v>
      </c>
      <c r="E44" s="231">
        <v>560</v>
      </c>
      <c r="F44" s="231">
        <v>720</v>
      </c>
      <c r="G44" s="231">
        <v>320</v>
      </c>
      <c r="H44" s="231">
        <v>0</v>
      </c>
      <c r="I44" s="231">
        <f t="shared" si="16"/>
        <v>1600</v>
      </c>
      <c r="J44" s="231"/>
      <c r="K44" s="231"/>
      <c r="L44" s="231"/>
      <c r="M44" s="231"/>
      <c r="N44" s="231"/>
      <c r="O44" s="231"/>
      <c r="P44" s="16"/>
      <c r="R44" s="231"/>
    </row>
    <row r="45" spans="1:19">
      <c r="A45" s="236" t="str">
        <f>武器!T134</f>
        <v>MAX</v>
      </c>
      <c r="B45" s="16" t="str">
        <f>武器!B134</f>
        <v>武-045</v>
      </c>
      <c r="C45" s="16" t="str">
        <f>武器!C134</f>
        <v>真空の斧 MARK-Ⅱ</v>
      </c>
      <c r="D45" s="16">
        <f>武器!O134</f>
        <v>200</v>
      </c>
      <c r="E45" s="16">
        <f>武器!P134</f>
        <v>900</v>
      </c>
      <c r="F45" s="16">
        <f>武器!Q134</f>
        <v>600</v>
      </c>
      <c r="G45" s="16">
        <f>武器!R134</f>
        <v>0</v>
      </c>
      <c r="H45" s="16">
        <f>武器!S134</f>
        <v>300</v>
      </c>
      <c r="I45" s="16">
        <f t="shared" si="16"/>
        <v>2000</v>
      </c>
      <c r="K45" s="16">
        <f>D45-D46</f>
        <v>40</v>
      </c>
      <c r="L45" s="16">
        <f t="shared" ref="L45" si="53">E45-E46</f>
        <v>180</v>
      </c>
      <c r="M45" s="16">
        <f t="shared" ref="M45" si="54">F45-F46</f>
        <v>120</v>
      </c>
      <c r="N45" s="16">
        <f t="shared" ref="N45" si="55">G45-G46</f>
        <v>0</v>
      </c>
      <c r="O45" s="16">
        <f t="shared" ref="O45" si="56">H45-H46</f>
        <v>60</v>
      </c>
      <c r="P45" s="16"/>
      <c r="Q45" s="245" t="str">
        <f>武器!T134</f>
        <v>MAX</v>
      </c>
      <c r="R45" s="243">
        <f>I45-I46</f>
        <v>400</v>
      </c>
      <c r="S45" s="241" t="str">
        <f>武器!E134</f>
        <v>☆☆☆☆</v>
      </c>
    </row>
    <row r="46" spans="1:19">
      <c r="A46" s="236"/>
      <c r="C46" s="330" t="s">
        <v>4291</v>
      </c>
      <c r="D46" s="231">
        <v>160</v>
      </c>
      <c r="E46" s="231">
        <v>720</v>
      </c>
      <c r="F46" s="231">
        <v>480</v>
      </c>
      <c r="G46" s="231">
        <v>0</v>
      </c>
      <c r="H46" s="231">
        <v>240</v>
      </c>
      <c r="I46" s="231">
        <f t="shared" si="16"/>
        <v>1600</v>
      </c>
      <c r="J46" s="231"/>
      <c r="K46" s="231"/>
      <c r="L46" s="231"/>
      <c r="M46" s="231"/>
      <c r="N46" s="231"/>
      <c r="O46" s="231"/>
      <c r="P46" s="16"/>
    </row>
    <row r="47" spans="1:19">
      <c r="A47" s="236" t="str">
        <f>武器!T135</f>
        <v>MAX</v>
      </c>
      <c r="B47" s="16" t="str">
        <f>武器!B135</f>
        <v>武-044</v>
      </c>
      <c r="C47" s="16" t="str">
        <f>武器!C135</f>
        <v>パパスのつるぎ</v>
      </c>
      <c r="D47" s="16">
        <f>武器!O135</f>
        <v>0</v>
      </c>
      <c r="E47" s="16">
        <f>武器!P135</f>
        <v>960</v>
      </c>
      <c r="F47" s="16">
        <f>武器!Q135</f>
        <v>190</v>
      </c>
      <c r="G47" s="16">
        <f>武器!R135</f>
        <v>290</v>
      </c>
      <c r="H47" s="16">
        <f>武器!S135</f>
        <v>480</v>
      </c>
      <c r="I47" s="16">
        <f t="shared" si="16"/>
        <v>1920</v>
      </c>
      <c r="K47" s="16">
        <f>D47-D48</f>
        <v>0</v>
      </c>
      <c r="L47" s="16">
        <f t="shared" ref="L47" si="57">E47-E48</f>
        <v>200</v>
      </c>
      <c r="M47" s="16">
        <f t="shared" ref="M47" si="58">F47-F48</f>
        <v>40</v>
      </c>
      <c r="N47" s="16">
        <f t="shared" ref="N47" si="59">G47-G48</f>
        <v>60</v>
      </c>
      <c r="O47" s="16">
        <f t="shared" ref="O47" si="60">H47-H48</f>
        <v>100</v>
      </c>
      <c r="P47" s="16"/>
      <c r="Q47" s="245" t="str">
        <f>武器!T135</f>
        <v>MAX</v>
      </c>
      <c r="R47" s="243">
        <f>I47-I48</f>
        <v>400</v>
      </c>
      <c r="S47" s="241" t="str">
        <f>武器!E135</f>
        <v>☆☆☆☆</v>
      </c>
    </row>
    <row r="48" spans="1:19">
      <c r="A48" s="236"/>
      <c r="C48" s="330" t="s">
        <v>4291</v>
      </c>
      <c r="D48" s="231">
        <v>0</v>
      </c>
      <c r="E48" s="231">
        <v>760</v>
      </c>
      <c r="F48" s="231">
        <v>150</v>
      </c>
      <c r="G48" s="231">
        <v>230</v>
      </c>
      <c r="H48" s="231">
        <v>380</v>
      </c>
      <c r="I48" s="231">
        <f t="shared" si="16"/>
        <v>1520</v>
      </c>
      <c r="J48" s="231"/>
      <c r="K48" s="231"/>
      <c r="L48" s="231"/>
      <c r="M48" s="231"/>
      <c r="N48" s="231"/>
      <c r="O48" s="231"/>
      <c r="P48" s="16"/>
      <c r="R48" s="231"/>
    </row>
    <row r="49" spans="1:19">
      <c r="A49" s="236" t="str">
        <f>武器!T136</f>
        <v>MAX</v>
      </c>
      <c r="B49" s="16" t="str">
        <f>武器!B136</f>
        <v>武-043</v>
      </c>
      <c r="C49" s="16" t="str">
        <f>武器!C136</f>
        <v>金のドラゴンキラー</v>
      </c>
      <c r="D49" s="16">
        <f>武器!O136</f>
        <v>0</v>
      </c>
      <c r="E49" s="16">
        <f>武器!P136</f>
        <v>760</v>
      </c>
      <c r="F49" s="16">
        <f>武器!Q136</f>
        <v>560</v>
      </c>
      <c r="G49" s="16">
        <f>武器!R136</f>
        <v>170</v>
      </c>
      <c r="H49" s="16">
        <f>武器!S136</f>
        <v>170</v>
      </c>
      <c r="I49" s="16">
        <f t="shared" si="16"/>
        <v>1660</v>
      </c>
      <c r="K49" s="16">
        <f>D49-D50</f>
        <v>0</v>
      </c>
      <c r="L49" s="16">
        <f t="shared" ref="L49" si="61">E49-E50</f>
        <v>0</v>
      </c>
      <c r="M49" s="16">
        <f t="shared" ref="M49" si="62">F49-F50</f>
        <v>0</v>
      </c>
      <c r="N49" s="16">
        <f t="shared" ref="N49" si="63">G49-G50</f>
        <v>0</v>
      </c>
      <c r="O49" s="16">
        <f t="shared" ref="O49" si="64">H49-H50</f>
        <v>0</v>
      </c>
      <c r="P49" s="16"/>
      <c r="Q49" s="245" t="str">
        <f>武器!T136</f>
        <v>MAX</v>
      </c>
      <c r="R49" s="243">
        <f>I49-I50</f>
        <v>0</v>
      </c>
      <c r="S49" s="241" t="str">
        <f>武器!E136</f>
        <v>☆☆☆☆</v>
      </c>
    </row>
    <row r="50" spans="1:19">
      <c r="A50" s="236"/>
      <c r="C50" s="330" t="s">
        <v>4291</v>
      </c>
      <c r="D50" s="231">
        <v>0</v>
      </c>
      <c r="E50" s="231">
        <v>760</v>
      </c>
      <c r="F50" s="231">
        <v>560</v>
      </c>
      <c r="G50" s="231">
        <v>170</v>
      </c>
      <c r="H50" s="231">
        <v>170</v>
      </c>
      <c r="I50" s="231">
        <f t="shared" si="16"/>
        <v>1660</v>
      </c>
      <c r="J50" s="231"/>
      <c r="K50" s="231"/>
      <c r="L50" s="231"/>
      <c r="M50" s="231"/>
      <c r="N50" s="231"/>
      <c r="O50" s="231"/>
      <c r="P50" s="16"/>
      <c r="R50" s="231"/>
    </row>
    <row r="51" spans="1:19">
      <c r="A51" s="236" t="str">
        <f>武器!T137</f>
        <v>MAX</v>
      </c>
      <c r="B51" s="16" t="str">
        <f>武器!B137</f>
        <v>武-042</v>
      </c>
      <c r="C51" s="16" t="str">
        <f>武器!C137</f>
        <v>金のパプニカのナイフ</v>
      </c>
      <c r="D51" s="16">
        <f>武器!O137</f>
        <v>0</v>
      </c>
      <c r="E51" s="16">
        <f>武器!P137</f>
        <v>740</v>
      </c>
      <c r="F51" s="16">
        <f>武器!Q137</f>
        <v>660</v>
      </c>
      <c r="G51" s="16">
        <f>武器!R137</f>
        <v>250</v>
      </c>
      <c r="H51" s="16">
        <f>武器!S137</f>
        <v>0</v>
      </c>
      <c r="I51" s="16">
        <f t="shared" si="16"/>
        <v>1650</v>
      </c>
      <c r="K51" s="16">
        <f>D51-D52</f>
        <v>0</v>
      </c>
      <c r="L51" s="16">
        <f t="shared" ref="L51" si="65">E51-E52</f>
        <v>0</v>
      </c>
      <c r="M51" s="16">
        <f t="shared" ref="M51" si="66">F51-F52</f>
        <v>0</v>
      </c>
      <c r="N51" s="16">
        <f t="shared" ref="N51" si="67">G51-G52</f>
        <v>0</v>
      </c>
      <c r="O51" s="16">
        <f t="shared" ref="O51" si="68">H51-H52</f>
        <v>0</v>
      </c>
      <c r="P51" s="16"/>
      <c r="Q51" s="245" t="str">
        <f>武器!T137</f>
        <v>MAX</v>
      </c>
      <c r="R51" s="243">
        <f>I51-I52</f>
        <v>0</v>
      </c>
      <c r="S51" s="241" t="str">
        <f>武器!E137</f>
        <v>☆☆☆☆</v>
      </c>
    </row>
    <row r="52" spans="1:19">
      <c r="A52" s="236"/>
      <c r="C52" s="330" t="s">
        <v>4291</v>
      </c>
      <c r="D52" s="231">
        <v>0</v>
      </c>
      <c r="E52" s="231">
        <v>740</v>
      </c>
      <c r="F52" s="231">
        <v>660</v>
      </c>
      <c r="G52" s="231">
        <v>250</v>
      </c>
      <c r="H52" s="231">
        <v>0</v>
      </c>
      <c r="I52" s="231">
        <f t="shared" si="16"/>
        <v>1650</v>
      </c>
      <c r="J52" s="231"/>
      <c r="K52" s="231"/>
      <c r="L52" s="231"/>
      <c r="M52" s="231"/>
      <c r="N52" s="231"/>
      <c r="O52" s="231"/>
      <c r="P52" s="16"/>
      <c r="R52" s="231"/>
    </row>
    <row r="53" spans="1:19">
      <c r="A53" s="236">
        <f>武器!T138</f>
        <v>11</v>
      </c>
      <c r="B53" s="16" t="str">
        <f>武器!B138</f>
        <v>武-041</v>
      </c>
      <c r="C53" s="16" t="str">
        <f>武器!C138</f>
        <v>メタスラのやり</v>
      </c>
      <c r="D53" s="16">
        <f>武器!O138</f>
        <v>0</v>
      </c>
      <c r="E53" s="16">
        <f>武器!P138</f>
        <v>729</v>
      </c>
      <c r="F53" s="16">
        <f>武器!Q138</f>
        <v>558</v>
      </c>
      <c r="G53" s="16">
        <f>武器!R138</f>
        <v>452</v>
      </c>
      <c r="H53" s="16">
        <f>武器!S138</f>
        <v>0</v>
      </c>
      <c r="I53" s="16">
        <f t="shared" si="16"/>
        <v>1739</v>
      </c>
      <c r="K53" s="16">
        <f>D53-D54</f>
        <v>0</v>
      </c>
      <c r="L53" s="16">
        <f t="shared" ref="L53" si="69">E53-E54</f>
        <v>89</v>
      </c>
      <c r="M53" s="16">
        <f t="shared" ref="M53" si="70">F53-F54</f>
        <v>68</v>
      </c>
      <c r="N53" s="16">
        <f t="shared" ref="N53" si="71">G53-G54</f>
        <v>52</v>
      </c>
      <c r="O53" s="16">
        <f t="shared" ref="O53" si="72">H53-H54</f>
        <v>0</v>
      </c>
      <c r="P53" s="16"/>
      <c r="Q53" s="245">
        <f>武器!T138</f>
        <v>11</v>
      </c>
      <c r="R53" s="243">
        <f>I53-I54</f>
        <v>209</v>
      </c>
      <c r="S53" s="241" t="str">
        <f>武器!E138</f>
        <v>☆☆☆☆</v>
      </c>
    </row>
    <row r="54" spans="1:19">
      <c r="A54" s="236"/>
      <c r="C54" s="330" t="s">
        <v>4291</v>
      </c>
      <c r="D54" s="231">
        <v>0</v>
      </c>
      <c r="E54" s="231">
        <v>640</v>
      </c>
      <c r="F54" s="231">
        <v>490</v>
      </c>
      <c r="G54" s="231">
        <v>400</v>
      </c>
      <c r="H54" s="231">
        <v>0</v>
      </c>
      <c r="I54" s="231">
        <f t="shared" si="16"/>
        <v>1530</v>
      </c>
      <c r="J54" s="231"/>
      <c r="K54" s="231"/>
      <c r="L54" s="231"/>
      <c r="M54" s="231"/>
      <c r="N54" s="231"/>
      <c r="O54" s="231"/>
      <c r="P54" s="16"/>
      <c r="R54" s="231"/>
    </row>
    <row r="55" spans="1:19">
      <c r="A55" s="236">
        <f>武器!T139</f>
        <v>12</v>
      </c>
      <c r="B55" s="16" t="str">
        <f>武器!B139</f>
        <v>武-040</v>
      </c>
      <c r="C55" s="16" t="str">
        <f>武器!C139</f>
        <v>メタスラの剣</v>
      </c>
      <c r="D55" s="16">
        <f>武器!O139</f>
        <v>0</v>
      </c>
      <c r="E55" s="16">
        <f>武器!P139</f>
        <v>784</v>
      </c>
      <c r="F55" s="16">
        <f>武器!Q139</f>
        <v>702</v>
      </c>
      <c r="G55" s="16">
        <f>武器!R139</f>
        <v>0</v>
      </c>
      <c r="H55" s="16">
        <f>武器!S139</f>
        <v>265</v>
      </c>
      <c r="I55" s="16">
        <f t="shared" si="16"/>
        <v>1751</v>
      </c>
      <c r="K55" s="16">
        <f>D55-D56</f>
        <v>0</v>
      </c>
      <c r="L55" s="16">
        <f t="shared" ref="L55" si="73">E55-E56</f>
        <v>104</v>
      </c>
      <c r="M55" s="16">
        <f t="shared" ref="M55" si="74">F55-F56</f>
        <v>92</v>
      </c>
      <c r="N55" s="16">
        <f t="shared" ref="N55" si="75">G55-G56</f>
        <v>0</v>
      </c>
      <c r="O55" s="16">
        <f t="shared" ref="O55" si="76">H55-H56</f>
        <v>35</v>
      </c>
      <c r="P55" s="16"/>
      <c r="Q55" s="245">
        <f>武器!T139</f>
        <v>12</v>
      </c>
      <c r="R55" s="243">
        <f>I55-I56</f>
        <v>231</v>
      </c>
      <c r="S55" s="241" t="str">
        <f>武器!E139</f>
        <v>☆☆☆☆</v>
      </c>
    </row>
    <row r="56" spans="1:19">
      <c r="A56" s="236"/>
      <c r="C56" s="330" t="s">
        <v>4291</v>
      </c>
      <c r="D56" s="231">
        <v>0</v>
      </c>
      <c r="E56" s="231">
        <v>680</v>
      </c>
      <c r="F56" s="231">
        <v>610</v>
      </c>
      <c r="G56" s="231">
        <v>0</v>
      </c>
      <c r="H56" s="231">
        <v>230</v>
      </c>
      <c r="I56" s="231">
        <f t="shared" si="16"/>
        <v>1520</v>
      </c>
      <c r="J56" s="231"/>
      <c r="K56" s="231"/>
      <c r="L56" s="231"/>
      <c r="M56" s="231"/>
      <c r="N56" s="231"/>
      <c r="O56" s="231"/>
      <c r="P56" s="16"/>
      <c r="R56" s="231"/>
    </row>
    <row r="57" spans="1:19">
      <c r="A57" s="236" t="str">
        <f>武器!T140</f>
        <v>MAX</v>
      </c>
      <c r="B57" s="16" t="str">
        <f>武器!B140</f>
        <v>武-039</v>
      </c>
      <c r="C57" s="16" t="str">
        <f>武器!C140</f>
        <v>ドラゴンの杖</v>
      </c>
      <c r="D57" s="16">
        <f>武器!O140</f>
        <v>0</v>
      </c>
      <c r="E57" s="16">
        <f>武器!P140</f>
        <v>600</v>
      </c>
      <c r="F57" s="16">
        <f>武器!Q140</f>
        <v>1110</v>
      </c>
      <c r="G57" s="16">
        <f>武器!R140</f>
        <v>0</v>
      </c>
      <c r="H57" s="16">
        <f>武器!S140</f>
        <v>190</v>
      </c>
      <c r="I57" s="16">
        <f t="shared" si="16"/>
        <v>1900</v>
      </c>
      <c r="K57" s="16">
        <f>D57-D58</f>
        <v>0</v>
      </c>
      <c r="L57" s="16">
        <f t="shared" ref="L57" si="77">E57-E58</f>
        <v>110</v>
      </c>
      <c r="M57" s="16">
        <f t="shared" ref="M57" si="78">F57-F58</f>
        <v>230</v>
      </c>
      <c r="N57" s="16">
        <f t="shared" ref="N57" si="79">G57-G58</f>
        <v>0</v>
      </c>
      <c r="O57" s="16">
        <f t="shared" ref="O57" si="80">H57-H58</f>
        <v>40</v>
      </c>
      <c r="P57" s="16"/>
      <c r="Q57" s="245" t="str">
        <f>武器!T140</f>
        <v>MAX</v>
      </c>
      <c r="R57" s="243">
        <f>I57-I58</f>
        <v>380</v>
      </c>
      <c r="S57" s="241" t="str">
        <f>武器!E140</f>
        <v>☆☆☆☆</v>
      </c>
    </row>
    <row r="58" spans="1:19">
      <c r="A58" s="236"/>
      <c r="C58" s="330" t="s">
        <v>4291</v>
      </c>
      <c r="D58" s="231">
        <v>0</v>
      </c>
      <c r="E58" s="231">
        <v>490</v>
      </c>
      <c r="F58" s="231">
        <v>880</v>
      </c>
      <c r="G58" s="231">
        <v>0</v>
      </c>
      <c r="H58" s="231">
        <v>150</v>
      </c>
      <c r="I58" s="231">
        <f t="shared" si="16"/>
        <v>1520</v>
      </c>
      <c r="J58" s="231"/>
      <c r="K58" s="231"/>
      <c r="L58" s="231"/>
      <c r="M58" s="231"/>
      <c r="N58" s="231"/>
      <c r="O58" s="231"/>
      <c r="P58" s="16"/>
      <c r="R58" s="231"/>
    </row>
    <row r="59" spans="1:19">
      <c r="A59" s="236" t="str">
        <f>武器!T141</f>
        <v>MAX</v>
      </c>
      <c r="B59" s="16" t="str">
        <f>武器!B141</f>
        <v>武-038</v>
      </c>
      <c r="C59" s="16" t="str">
        <f>武器!C141</f>
        <v>覇者の剣</v>
      </c>
      <c r="D59" s="16">
        <f>武器!O141</f>
        <v>0</v>
      </c>
      <c r="E59" s="16">
        <f>武器!P141</f>
        <v>1060</v>
      </c>
      <c r="F59" s="16">
        <f>武器!Q141</f>
        <v>480</v>
      </c>
      <c r="G59" s="16">
        <f>武器!R141</f>
        <v>190</v>
      </c>
      <c r="H59" s="16">
        <f>武器!S141</f>
        <v>190</v>
      </c>
      <c r="I59" s="16">
        <f t="shared" si="16"/>
        <v>1920</v>
      </c>
      <c r="K59" s="16">
        <f>D59-D60</f>
        <v>0</v>
      </c>
      <c r="L59" s="16">
        <f t="shared" ref="L59" si="81">E59-E60</f>
        <v>220</v>
      </c>
      <c r="M59" s="16">
        <f t="shared" ref="M59" si="82">F59-F60</f>
        <v>100</v>
      </c>
      <c r="N59" s="16">
        <f t="shared" ref="N59" si="83">G59-G60</f>
        <v>40</v>
      </c>
      <c r="O59" s="16">
        <f t="shared" ref="O59" si="84">H59-H60</f>
        <v>40</v>
      </c>
      <c r="P59" s="16"/>
      <c r="Q59" s="245" t="str">
        <f>武器!T141</f>
        <v>MAX</v>
      </c>
      <c r="R59" s="243">
        <f>I59-I60</f>
        <v>400</v>
      </c>
      <c r="S59" s="241" t="str">
        <f>武器!E141</f>
        <v>☆☆☆☆</v>
      </c>
    </row>
    <row r="60" spans="1:19">
      <c r="A60" s="236"/>
      <c r="C60" s="330" t="s">
        <v>4291</v>
      </c>
      <c r="D60" s="231">
        <v>0</v>
      </c>
      <c r="E60" s="231">
        <v>840</v>
      </c>
      <c r="F60" s="231">
        <v>380</v>
      </c>
      <c r="G60" s="231">
        <v>150</v>
      </c>
      <c r="H60" s="231">
        <v>150</v>
      </c>
      <c r="I60" s="231">
        <f t="shared" si="16"/>
        <v>1520</v>
      </c>
      <c r="J60" s="231"/>
      <c r="K60" s="231"/>
      <c r="L60" s="231"/>
      <c r="M60" s="231"/>
      <c r="N60" s="231"/>
      <c r="O60" s="231"/>
      <c r="P60" s="16"/>
      <c r="R60" s="231"/>
    </row>
    <row r="61" spans="1:19">
      <c r="A61" s="236" t="str">
        <f>武器!T142</f>
        <v>MAX</v>
      </c>
      <c r="B61" s="16" t="str">
        <f>武器!B142</f>
        <v>武-037</v>
      </c>
      <c r="C61" s="16" t="str">
        <f>武器!C142</f>
        <v>パプニカのナイフ(風)</v>
      </c>
      <c r="D61" s="16">
        <f>武器!O142</f>
        <v>0</v>
      </c>
      <c r="E61" s="16">
        <f>武器!P142</f>
        <v>820</v>
      </c>
      <c r="F61" s="16">
        <f>武器!Q142</f>
        <v>730</v>
      </c>
      <c r="G61" s="16">
        <f>武器!R142</f>
        <v>270</v>
      </c>
      <c r="H61" s="16">
        <f>武器!S142</f>
        <v>0</v>
      </c>
      <c r="I61" s="16">
        <f t="shared" si="16"/>
        <v>1820</v>
      </c>
      <c r="K61" s="16">
        <f>D61-D62</f>
        <v>0</v>
      </c>
      <c r="L61" s="16">
        <f t="shared" ref="L61" si="85">E61-E62</f>
        <v>180</v>
      </c>
      <c r="M61" s="16">
        <f t="shared" ref="M61" si="86">F61-F62</f>
        <v>160</v>
      </c>
      <c r="N61" s="16">
        <f t="shared" ref="N61" si="87">G61-G62</f>
        <v>60</v>
      </c>
      <c r="O61" s="16">
        <f t="shared" ref="O61" si="88">H61-H62</f>
        <v>0</v>
      </c>
      <c r="P61" s="16"/>
      <c r="Q61" s="245" t="str">
        <f>武器!T142</f>
        <v>MAX</v>
      </c>
      <c r="R61" s="243">
        <f>I61-I62</f>
        <v>400</v>
      </c>
      <c r="S61" s="241" t="str">
        <f>武器!E142</f>
        <v>☆☆☆☆</v>
      </c>
    </row>
    <row r="62" spans="1:19">
      <c r="A62" s="236"/>
      <c r="C62" s="330" t="s">
        <v>4291</v>
      </c>
      <c r="D62" s="231">
        <v>0</v>
      </c>
      <c r="E62" s="231">
        <v>640</v>
      </c>
      <c r="F62" s="231">
        <v>570</v>
      </c>
      <c r="G62" s="231">
        <v>210</v>
      </c>
      <c r="H62" s="231">
        <v>0</v>
      </c>
      <c r="I62" s="231">
        <f t="shared" si="16"/>
        <v>1420</v>
      </c>
      <c r="J62" s="231"/>
      <c r="K62" s="231"/>
      <c r="L62" s="231"/>
      <c r="M62" s="231"/>
      <c r="N62" s="231"/>
      <c r="O62" s="231"/>
      <c r="P62" s="16"/>
      <c r="R62" s="231"/>
    </row>
    <row r="63" spans="1:19">
      <c r="A63" s="236" t="str">
        <f>武器!T143</f>
        <v>MAX</v>
      </c>
      <c r="B63" s="16" t="str">
        <f>武器!B143</f>
        <v>武-036</v>
      </c>
      <c r="C63" s="16" t="str">
        <f>武器!C143</f>
        <v>あくまのツメ</v>
      </c>
      <c r="D63" s="16">
        <f>武器!O143</f>
        <v>0</v>
      </c>
      <c r="E63" s="16">
        <f>武器!P143</f>
        <v>920</v>
      </c>
      <c r="F63" s="16">
        <f>武器!Q143</f>
        <v>580</v>
      </c>
      <c r="G63" s="16">
        <f>武器!R143</f>
        <v>420</v>
      </c>
      <c r="H63" s="16">
        <f>武器!S143</f>
        <v>0</v>
      </c>
      <c r="I63" s="16">
        <f t="shared" si="16"/>
        <v>1920</v>
      </c>
      <c r="K63" s="16">
        <f>D63-D64</f>
        <v>0</v>
      </c>
      <c r="L63" s="16">
        <f t="shared" ref="L63" si="89">E63-E64</f>
        <v>190</v>
      </c>
      <c r="M63" s="16">
        <f t="shared" ref="M63" si="90">F63-F64</f>
        <v>120</v>
      </c>
      <c r="N63" s="16">
        <f t="shared" ref="N63" si="91">G63-G64</f>
        <v>90</v>
      </c>
      <c r="O63" s="16">
        <f t="shared" ref="O63" si="92">H63-H64</f>
        <v>0</v>
      </c>
      <c r="P63" s="16"/>
      <c r="Q63" s="245" t="str">
        <f>武器!T143</f>
        <v>MAX</v>
      </c>
      <c r="R63" s="243">
        <f>I63-I64</f>
        <v>400</v>
      </c>
      <c r="S63" s="241" t="str">
        <f>武器!E143</f>
        <v>☆☆☆☆</v>
      </c>
    </row>
    <row r="64" spans="1:19">
      <c r="A64" s="236"/>
      <c r="C64" s="330" t="s">
        <v>4291</v>
      </c>
      <c r="D64" s="231">
        <v>0</v>
      </c>
      <c r="E64" s="231">
        <v>730</v>
      </c>
      <c r="F64" s="231">
        <v>460</v>
      </c>
      <c r="G64" s="231">
        <v>330</v>
      </c>
      <c r="H64" s="231">
        <v>0</v>
      </c>
      <c r="I64" s="231">
        <f t="shared" si="16"/>
        <v>1520</v>
      </c>
      <c r="J64" s="231"/>
      <c r="K64" s="231"/>
      <c r="L64" s="231"/>
      <c r="M64" s="231"/>
      <c r="N64" s="231"/>
      <c r="O64" s="231"/>
      <c r="P64" s="16"/>
      <c r="R64" s="231"/>
    </row>
    <row r="65" spans="1:19">
      <c r="A65" s="236" t="str">
        <f>武器!T144</f>
        <v>MAX</v>
      </c>
      <c r="B65" s="16" t="str">
        <f>武器!B144</f>
        <v>武-035</v>
      </c>
      <c r="C65" s="16" t="str">
        <f>武器!C144</f>
        <v>りゅうおうの杖</v>
      </c>
      <c r="D65" s="16">
        <f>武器!O144</f>
        <v>0</v>
      </c>
      <c r="E65" s="16">
        <f>武器!P144</f>
        <v>550</v>
      </c>
      <c r="F65" s="16">
        <f>武器!Q144</f>
        <v>1010</v>
      </c>
      <c r="G65" s="16">
        <f>武器!R144</f>
        <v>280</v>
      </c>
      <c r="H65" s="16">
        <f>武器!S144</f>
        <v>0</v>
      </c>
      <c r="I65" s="16">
        <f t="shared" si="16"/>
        <v>1840</v>
      </c>
      <c r="K65" s="16">
        <f>D65-D66</f>
        <v>0</v>
      </c>
      <c r="L65" s="16">
        <f t="shared" ref="L65" si="93">E65-E66</f>
        <v>120</v>
      </c>
      <c r="M65" s="16">
        <f t="shared" ref="M65" si="94">F65-F66</f>
        <v>220</v>
      </c>
      <c r="N65" s="16">
        <f t="shared" ref="N65" si="95">G65-G66</f>
        <v>60</v>
      </c>
      <c r="O65" s="16">
        <f t="shared" ref="O65" si="96">H65-H66</f>
        <v>0</v>
      </c>
      <c r="P65" s="16"/>
      <c r="Q65" s="245" t="str">
        <f>武器!T144</f>
        <v>MAX</v>
      </c>
      <c r="R65" s="243">
        <f>I65-I66</f>
        <v>400</v>
      </c>
      <c r="S65" s="241" t="str">
        <f>武器!E144</f>
        <v>☆☆☆☆</v>
      </c>
    </row>
    <row r="66" spans="1:19">
      <c r="A66" s="236"/>
      <c r="C66" s="330" t="s">
        <v>4291</v>
      </c>
      <c r="D66" s="231">
        <v>0</v>
      </c>
      <c r="E66" s="231">
        <v>430</v>
      </c>
      <c r="F66" s="231">
        <v>790</v>
      </c>
      <c r="G66" s="231">
        <v>220</v>
      </c>
      <c r="H66" s="231">
        <v>0</v>
      </c>
      <c r="I66" s="231">
        <f t="shared" si="16"/>
        <v>1440</v>
      </c>
      <c r="J66" s="231"/>
      <c r="K66" s="231"/>
      <c r="L66" s="231"/>
      <c r="M66" s="231"/>
      <c r="N66" s="231"/>
      <c r="O66" s="231"/>
      <c r="P66" s="16"/>
      <c r="R66" s="231"/>
    </row>
    <row r="67" spans="1:19">
      <c r="A67" s="236" t="str">
        <f>武器!T145</f>
        <v>MAX</v>
      </c>
      <c r="B67" s="16" t="str">
        <f>武器!B145</f>
        <v>武-034</v>
      </c>
      <c r="C67" s="16" t="str">
        <f>武器!C145</f>
        <v>ラダトームのつるぎ</v>
      </c>
      <c r="D67" s="16">
        <f>武器!O145</f>
        <v>0</v>
      </c>
      <c r="E67" s="16">
        <f>武器!P145</f>
        <v>830</v>
      </c>
      <c r="F67" s="16">
        <f>武器!Q145</f>
        <v>740</v>
      </c>
      <c r="G67" s="16">
        <f>武器!R145</f>
        <v>0</v>
      </c>
      <c r="H67" s="16">
        <f>武器!S145</f>
        <v>280</v>
      </c>
      <c r="I67" s="16">
        <f t="shared" si="16"/>
        <v>1850</v>
      </c>
      <c r="K67" s="16">
        <f>D67-D68</f>
        <v>0</v>
      </c>
      <c r="L67" s="16">
        <f t="shared" ref="L67" si="97">E67-E68</f>
        <v>180</v>
      </c>
      <c r="M67" s="16">
        <f t="shared" ref="M67" si="98">F67-F68</f>
        <v>160</v>
      </c>
      <c r="N67" s="16">
        <f t="shared" ref="N67" si="99">G67-G68</f>
        <v>0</v>
      </c>
      <c r="O67" s="16">
        <f t="shared" ref="O67" si="100">H67-H68</f>
        <v>60</v>
      </c>
      <c r="P67" s="16"/>
      <c r="Q67" s="245" t="str">
        <f>武器!T145</f>
        <v>MAX</v>
      </c>
      <c r="R67" s="243">
        <f>I67-I68</f>
        <v>400</v>
      </c>
      <c r="S67" s="241" t="str">
        <f>武器!E145</f>
        <v>☆☆☆☆</v>
      </c>
    </row>
    <row r="68" spans="1:19">
      <c r="A68" s="236"/>
      <c r="C68" s="330" t="s">
        <v>4291</v>
      </c>
      <c r="D68" s="231">
        <v>0</v>
      </c>
      <c r="E68" s="231">
        <v>650</v>
      </c>
      <c r="F68" s="231">
        <v>580</v>
      </c>
      <c r="G68" s="231">
        <v>0</v>
      </c>
      <c r="H68" s="231">
        <v>220</v>
      </c>
      <c r="I68" s="231">
        <f t="shared" si="16"/>
        <v>1450</v>
      </c>
      <c r="J68" s="231"/>
      <c r="K68" s="231"/>
      <c r="L68" s="231"/>
      <c r="M68" s="231"/>
      <c r="N68" s="231"/>
      <c r="O68" s="231"/>
      <c r="P68" s="16"/>
      <c r="R68" s="231"/>
    </row>
    <row r="69" spans="1:19">
      <c r="A69" s="236">
        <f>武器!T146</f>
        <v>11</v>
      </c>
      <c r="B69" s="16" t="str">
        <f>武器!B146</f>
        <v>武-033</v>
      </c>
      <c r="C69" s="16" t="str">
        <f>武器!C146</f>
        <v>ロトのつるぎ</v>
      </c>
      <c r="D69" s="16">
        <f>武器!O146</f>
        <v>0</v>
      </c>
      <c r="E69" s="16">
        <f>武器!P146</f>
        <v>961</v>
      </c>
      <c r="F69" s="16">
        <f>武器!Q146</f>
        <v>367</v>
      </c>
      <c r="G69" s="16">
        <f>武器!R146</f>
        <v>161</v>
      </c>
      <c r="H69" s="16">
        <f>武器!S146</f>
        <v>161</v>
      </c>
      <c r="I69" s="16">
        <f t="shared" si="16"/>
        <v>1650</v>
      </c>
      <c r="K69" s="16">
        <f>D69-D70</f>
        <v>0</v>
      </c>
      <c r="L69" s="16">
        <f t="shared" ref="L69" si="101">E69-E70</f>
        <v>121</v>
      </c>
      <c r="M69" s="16">
        <f t="shared" ref="M69" si="102">F69-F70</f>
        <v>47</v>
      </c>
      <c r="N69" s="16">
        <f t="shared" ref="N69" si="103">G69-G70</f>
        <v>21</v>
      </c>
      <c r="O69" s="16">
        <f t="shared" ref="O69" si="104">H69-H70</f>
        <v>21</v>
      </c>
      <c r="P69" s="16"/>
      <c r="Q69" s="245">
        <f>武器!T146</f>
        <v>11</v>
      </c>
      <c r="R69" s="243">
        <f>I69-I70</f>
        <v>210</v>
      </c>
      <c r="S69" s="241" t="str">
        <f>武器!E146</f>
        <v>☆☆☆☆</v>
      </c>
    </row>
    <row r="70" spans="1:19">
      <c r="A70" s="236"/>
      <c r="C70" s="330" t="s">
        <v>4291</v>
      </c>
      <c r="D70" s="231">
        <v>0</v>
      </c>
      <c r="E70" s="231">
        <v>840</v>
      </c>
      <c r="F70" s="231">
        <v>320</v>
      </c>
      <c r="G70" s="231">
        <v>140</v>
      </c>
      <c r="H70" s="231">
        <v>140</v>
      </c>
      <c r="I70" s="231">
        <f t="shared" si="16"/>
        <v>1440</v>
      </c>
      <c r="J70" s="231"/>
      <c r="K70" s="231"/>
      <c r="L70" s="231"/>
      <c r="M70" s="231"/>
      <c r="N70" s="231"/>
      <c r="O70" s="231"/>
      <c r="P70" s="16"/>
      <c r="R70" s="231"/>
    </row>
    <row r="71" spans="1:19">
      <c r="A71" s="236" t="str">
        <f>武器!T147</f>
        <v>MAX</v>
      </c>
      <c r="B71" s="16" t="str">
        <f>武器!B147</f>
        <v>武-032</v>
      </c>
      <c r="C71" s="16" t="str">
        <f>武器!C147</f>
        <v>ヘルズクロー</v>
      </c>
      <c r="D71" s="16">
        <f>武器!O147</f>
        <v>0</v>
      </c>
      <c r="E71" s="16">
        <f>武器!P147</f>
        <v>830</v>
      </c>
      <c r="F71" s="16">
        <f>武器!Q147</f>
        <v>640</v>
      </c>
      <c r="G71" s="16">
        <f>武器!R147</f>
        <v>370</v>
      </c>
      <c r="H71" s="16">
        <f>武器!S147</f>
        <v>0</v>
      </c>
      <c r="I71" s="16">
        <f t="shared" si="16"/>
        <v>1840</v>
      </c>
      <c r="K71" s="16">
        <f>D71-D72</f>
        <v>0</v>
      </c>
      <c r="L71" s="16">
        <f t="shared" ref="L71" si="105">E71-E72</f>
        <v>180</v>
      </c>
      <c r="M71" s="16">
        <f t="shared" ref="M71" si="106">F71-F72</f>
        <v>140</v>
      </c>
      <c r="N71" s="16">
        <f t="shared" ref="N71" si="107">G71-G72</f>
        <v>80</v>
      </c>
      <c r="O71" s="16">
        <f t="shared" ref="O71" si="108">H71-H72</f>
        <v>0</v>
      </c>
      <c r="P71" s="16"/>
      <c r="Q71" s="245" t="str">
        <f>武器!T147</f>
        <v>MAX</v>
      </c>
      <c r="R71" s="243">
        <f>I71-I72</f>
        <v>400</v>
      </c>
      <c r="S71" s="241" t="str">
        <f>武器!E147</f>
        <v>☆☆☆☆</v>
      </c>
    </row>
    <row r="72" spans="1:19">
      <c r="A72" s="236"/>
      <c r="C72" s="330" t="s">
        <v>4291</v>
      </c>
      <c r="D72" s="231">
        <v>0</v>
      </c>
      <c r="E72" s="231">
        <v>650</v>
      </c>
      <c r="F72" s="231">
        <v>500</v>
      </c>
      <c r="G72" s="231">
        <v>290</v>
      </c>
      <c r="H72" s="231">
        <v>0</v>
      </c>
      <c r="I72" s="231">
        <f t="shared" si="16"/>
        <v>1440</v>
      </c>
      <c r="J72" s="231"/>
      <c r="K72" s="231"/>
      <c r="L72" s="231"/>
      <c r="M72" s="231"/>
      <c r="N72" s="231"/>
      <c r="O72" s="231"/>
      <c r="P72" s="16"/>
      <c r="R72" s="231"/>
    </row>
    <row r="73" spans="1:19">
      <c r="A73" s="236" t="str">
        <f>武器!T148</f>
        <v>MAX</v>
      </c>
      <c r="B73" s="16" t="str">
        <f>武器!B148</f>
        <v>武-031</v>
      </c>
      <c r="C73" s="16" t="str">
        <f>武器!C148</f>
        <v>真魔剛竜剣</v>
      </c>
      <c r="D73" s="16">
        <f>武器!O148</f>
        <v>0</v>
      </c>
      <c r="E73" s="16">
        <f>武器!P148</f>
        <v>1100</v>
      </c>
      <c r="F73" s="16">
        <f>武器!Q148</f>
        <v>740</v>
      </c>
      <c r="G73" s="16">
        <f>武器!R148</f>
        <v>0</v>
      </c>
      <c r="H73" s="16">
        <f>武器!S148</f>
        <v>0</v>
      </c>
      <c r="I73" s="16">
        <f t="shared" si="16"/>
        <v>1840</v>
      </c>
      <c r="K73" s="16">
        <f>D73-D74</f>
        <v>0</v>
      </c>
      <c r="L73" s="16">
        <f t="shared" ref="L73" si="109">E73-E74</f>
        <v>240</v>
      </c>
      <c r="M73" s="16">
        <f t="shared" ref="M73" si="110">F73-F74</f>
        <v>160</v>
      </c>
      <c r="N73" s="16">
        <f t="shared" ref="N73" si="111">G73-G74</f>
        <v>0</v>
      </c>
      <c r="O73" s="16">
        <f t="shared" ref="O73" si="112">H73-H74</f>
        <v>0</v>
      </c>
      <c r="P73" s="16"/>
      <c r="Q73" s="245" t="str">
        <f>武器!T148</f>
        <v>MAX</v>
      </c>
      <c r="R73" s="243">
        <f>I73-I74</f>
        <v>400</v>
      </c>
      <c r="S73" s="241" t="str">
        <f>武器!E148</f>
        <v>☆☆☆☆</v>
      </c>
    </row>
    <row r="74" spans="1:19">
      <c r="A74" s="236"/>
      <c r="C74" s="330" t="s">
        <v>4291</v>
      </c>
      <c r="D74" s="231">
        <v>0</v>
      </c>
      <c r="E74" s="231">
        <v>860</v>
      </c>
      <c r="F74" s="231">
        <v>580</v>
      </c>
      <c r="G74" s="231">
        <v>0</v>
      </c>
      <c r="H74" s="231">
        <v>0</v>
      </c>
      <c r="I74" s="231">
        <f t="shared" si="16"/>
        <v>1440</v>
      </c>
      <c r="J74" s="231"/>
      <c r="K74" s="231"/>
      <c r="L74" s="231"/>
      <c r="M74" s="231"/>
      <c r="N74" s="231"/>
      <c r="O74" s="231"/>
      <c r="P74" s="16"/>
      <c r="R74" s="231"/>
    </row>
    <row r="75" spans="1:19">
      <c r="A75" s="236" t="str">
        <f>武器!T149</f>
        <v>MAX</v>
      </c>
      <c r="B75" s="16" t="str">
        <f>武器!B149</f>
        <v>武-030</v>
      </c>
      <c r="C75" s="16" t="str">
        <f>武器!C149</f>
        <v>ベンガーナの剣</v>
      </c>
      <c r="D75" s="16">
        <f>武器!O149</f>
        <v>0</v>
      </c>
      <c r="E75" s="16">
        <f>武器!P149</f>
        <v>870</v>
      </c>
      <c r="F75" s="16">
        <f>武器!Q149</f>
        <v>260</v>
      </c>
      <c r="G75" s="16">
        <f>武器!R149</f>
        <v>610</v>
      </c>
      <c r="H75" s="16">
        <f>武器!S149</f>
        <v>0</v>
      </c>
      <c r="I75" s="16">
        <f t="shared" si="16"/>
        <v>1740</v>
      </c>
      <c r="K75" s="16">
        <f>D75-D76</f>
        <v>0</v>
      </c>
      <c r="L75" s="16">
        <f t="shared" ref="L75" si="113">E75-E76</f>
        <v>200</v>
      </c>
      <c r="M75" s="16">
        <f t="shared" ref="M75" si="114">F75-F76</f>
        <v>60</v>
      </c>
      <c r="N75" s="16">
        <f t="shared" ref="N75" si="115">G75-G76</f>
        <v>140</v>
      </c>
      <c r="O75" s="16">
        <f t="shared" ref="O75" si="116">H75-H76</f>
        <v>0</v>
      </c>
      <c r="P75" s="16"/>
      <c r="Q75" s="245" t="str">
        <f>武器!T149</f>
        <v>MAX</v>
      </c>
      <c r="R75" s="243">
        <f>I75-I76</f>
        <v>400</v>
      </c>
      <c r="S75" s="241" t="str">
        <f>武器!E149</f>
        <v>☆☆☆☆</v>
      </c>
    </row>
    <row r="76" spans="1:19">
      <c r="A76" s="236"/>
      <c r="C76" s="330" t="s">
        <v>4291</v>
      </c>
      <c r="D76" s="231">
        <v>0</v>
      </c>
      <c r="E76" s="231">
        <v>670</v>
      </c>
      <c r="F76" s="231">
        <v>200</v>
      </c>
      <c r="G76" s="231">
        <v>470</v>
      </c>
      <c r="H76" s="231">
        <v>0</v>
      </c>
      <c r="I76" s="231">
        <f t="shared" si="16"/>
        <v>1340</v>
      </c>
      <c r="J76" s="231"/>
      <c r="K76" s="231"/>
      <c r="L76" s="231"/>
      <c r="M76" s="231"/>
      <c r="N76" s="231"/>
      <c r="O76" s="231"/>
      <c r="P76" s="16"/>
      <c r="R76" s="231"/>
    </row>
    <row r="77" spans="1:19">
      <c r="A77" s="236">
        <f>武器!T150</f>
        <v>14</v>
      </c>
      <c r="B77" s="16" t="str">
        <f>武器!B150</f>
        <v>武-029</v>
      </c>
      <c r="C77" s="16" t="str">
        <f>武器!C150</f>
        <v>鋼鉄の錨</v>
      </c>
      <c r="D77" s="16">
        <f>武器!O150</f>
        <v>0</v>
      </c>
      <c r="E77" s="16">
        <f>武器!P150</f>
        <v>840</v>
      </c>
      <c r="F77" s="16">
        <f>武器!Q150</f>
        <v>462</v>
      </c>
      <c r="G77" s="16">
        <f>武器!R150</f>
        <v>0</v>
      </c>
      <c r="H77" s="16">
        <f>武器!S150</f>
        <v>231</v>
      </c>
      <c r="I77" s="16">
        <f t="shared" si="16"/>
        <v>1533</v>
      </c>
      <c r="K77" s="16">
        <f>D77-D78</f>
        <v>0</v>
      </c>
      <c r="L77" s="16">
        <f t="shared" ref="L77" si="117">E77-E78</f>
        <v>150</v>
      </c>
      <c r="M77" s="16">
        <f t="shared" ref="M77" si="118">F77-F78</f>
        <v>82</v>
      </c>
      <c r="N77" s="16">
        <f t="shared" ref="N77" si="119">G77-G78</f>
        <v>0</v>
      </c>
      <c r="O77" s="16">
        <f t="shared" ref="O77" si="120">H77-H78</f>
        <v>41</v>
      </c>
      <c r="P77" s="16"/>
      <c r="Q77" s="245">
        <f>武器!T150</f>
        <v>14</v>
      </c>
      <c r="R77" s="243">
        <f>I77-I78</f>
        <v>273</v>
      </c>
      <c r="S77" s="241" t="str">
        <f>武器!E150</f>
        <v>☆☆☆☆</v>
      </c>
    </row>
    <row r="78" spans="1:19">
      <c r="A78" s="236"/>
      <c r="C78" s="330" t="s">
        <v>4291</v>
      </c>
      <c r="D78" s="231">
        <v>0</v>
      </c>
      <c r="E78" s="231">
        <v>690</v>
      </c>
      <c r="F78" s="231">
        <v>380</v>
      </c>
      <c r="G78" s="231">
        <v>0</v>
      </c>
      <c r="H78" s="231">
        <v>190</v>
      </c>
      <c r="I78" s="231">
        <f t="shared" si="16"/>
        <v>1260</v>
      </c>
      <c r="J78" s="231"/>
      <c r="K78" s="231"/>
      <c r="L78" s="231"/>
      <c r="M78" s="231"/>
      <c r="N78" s="231"/>
      <c r="O78" s="231"/>
      <c r="P78" s="16"/>
      <c r="R78" s="231"/>
    </row>
    <row r="79" spans="1:19">
      <c r="A79" s="236">
        <f>武器!T151</f>
        <v>10</v>
      </c>
      <c r="B79" s="16" t="str">
        <f>武器!B151</f>
        <v>武-028</v>
      </c>
      <c r="C79" s="16" t="str">
        <f>武器!C151</f>
        <v>スパイラル・ソード</v>
      </c>
      <c r="D79" s="16">
        <f>武器!O151</f>
        <v>0</v>
      </c>
      <c r="E79" s="16">
        <f>武器!P151</f>
        <v>724</v>
      </c>
      <c r="F79" s="16">
        <f>武器!Q151</f>
        <v>218</v>
      </c>
      <c r="G79" s="16">
        <f>武器!R151</f>
        <v>506</v>
      </c>
      <c r="H79" s="16">
        <f>武器!S151</f>
        <v>0</v>
      </c>
      <c r="I79" s="16">
        <f t="shared" si="16"/>
        <v>1448</v>
      </c>
      <c r="K79" s="16">
        <f>D79-D80</f>
        <v>0</v>
      </c>
      <c r="L79" s="16">
        <f t="shared" ref="L79" si="121">E79-E80</f>
        <v>94</v>
      </c>
      <c r="M79" s="16">
        <f t="shared" ref="M79" si="122">F79-F80</f>
        <v>28</v>
      </c>
      <c r="N79" s="16">
        <f t="shared" ref="N79" si="123">G79-G80</f>
        <v>66</v>
      </c>
      <c r="O79" s="16">
        <f t="shared" ref="O79" si="124">H79-H80</f>
        <v>0</v>
      </c>
      <c r="P79" s="16"/>
      <c r="Q79" s="245">
        <f>武器!T151</f>
        <v>10</v>
      </c>
      <c r="R79" s="243">
        <f>I79-I80</f>
        <v>188</v>
      </c>
      <c r="S79" s="241" t="str">
        <f>武器!E151</f>
        <v>☆☆☆☆</v>
      </c>
    </row>
    <row r="80" spans="1:19">
      <c r="A80" s="236"/>
      <c r="C80" s="330" t="s">
        <v>4291</v>
      </c>
      <c r="D80" s="231">
        <v>0</v>
      </c>
      <c r="E80" s="231">
        <v>630</v>
      </c>
      <c r="F80" s="231">
        <v>190</v>
      </c>
      <c r="G80" s="231">
        <v>440</v>
      </c>
      <c r="H80" s="231">
        <v>0</v>
      </c>
      <c r="I80" s="231">
        <f t="shared" si="16"/>
        <v>1260</v>
      </c>
      <c r="J80" s="231"/>
      <c r="K80" s="231"/>
      <c r="L80" s="231"/>
      <c r="M80" s="231"/>
      <c r="N80" s="231"/>
      <c r="O80" s="231"/>
      <c r="P80" s="16"/>
      <c r="R80" s="231"/>
    </row>
    <row r="81" spans="1:19">
      <c r="A81" s="236" t="str">
        <f>武器!T152</f>
        <v>MAX</v>
      </c>
      <c r="B81" s="16" t="str">
        <f>武器!B152</f>
        <v>武-027</v>
      </c>
      <c r="C81" s="16" t="str">
        <f>武器!C152</f>
        <v>鎧の魔槍</v>
      </c>
      <c r="D81" s="16">
        <f>武器!O152</f>
        <v>0</v>
      </c>
      <c r="E81" s="16">
        <f>武器!P152</f>
        <v>880</v>
      </c>
      <c r="F81" s="16">
        <f>武器!Q152</f>
        <v>620</v>
      </c>
      <c r="G81" s="16">
        <f>武器!R152</f>
        <v>260</v>
      </c>
      <c r="H81" s="16">
        <f>武器!S152</f>
        <v>0</v>
      </c>
      <c r="I81" s="16">
        <f t="shared" si="16"/>
        <v>1760</v>
      </c>
      <c r="K81" s="16">
        <f>D81-D82</f>
        <v>0</v>
      </c>
      <c r="L81" s="16">
        <f t="shared" ref="L81" si="125">E81-E82</f>
        <v>200</v>
      </c>
      <c r="M81" s="16">
        <f t="shared" ref="M81" si="126">F81-F82</f>
        <v>140</v>
      </c>
      <c r="N81" s="16">
        <f t="shared" ref="N81" si="127">G81-G82</f>
        <v>60</v>
      </c>
      <c r="O81" s="16">
        <f t="shared" ref="O81" si="128">H81-H82</f>
        <v>0</v>
      </c>
      <c r="P81" s="16"/>
      <c r="Q81" s="245" t="str">
        <f>武器!T152</f>
        <v>MAX</v>
      </c>
      <c r="R81" s="243">
        <f>I81-I82</f>
        <v>400</v>
      </c>
      <c r="S81" s="241" t="str">
        <f>武器!E152</f>
        <v>☆☆☆☆</v>
      </c>
    </row>
    <row r="82" spans="1:19">
      <c r="A82" s="236"/>
      <c r="C82" s="330" t="s">
        <v>4291</v>
      </c>
      <c r="D82" s="231">
        <v>0</v>
      </c>
      <c r="E82" s="231">
        <v>680</v>
      </c>
      <c r="F82" s="231">
        <v>480</v>
      </c>
      <c r="G82" s="231">
        <v>200</v>
      </c>
      <c r="H82" s="231">
        <v>0</v>
      </c>
      <c r="I82" s="231">
        <f t="shared" si="16"/>
        <v>1360</v>
      </c>
      <c r="J82" s="231"/>
      <c r="K82" s="231"/>
      <c r="L82" s="231"/>
      <c r="M82" s="231"/>
      <c r="N82" s="231"/>
      <c r="O82" s="231"/>
      <c r="P82" s="16"/>
      <c r="R82" s="231"/>
    </row>
    <row r="83" spans="1:19">
      <c r="A83" s="236">
        <f>武器!T153</f>
        <v>17</v>
      </c>
      <c r="B83" s="16" t="str">
        <f>武器!B153</f>
        <v>武-026</v>
      </c>
      <c r="C83" s="16" t="str">
        <f>武器!C153</f>
        <v>勇者アバンの剣</v>
      </c>
      <c r="D83" s="16">
        <f>武器!O153</f>
        <v>0</v>
      </c>
      <c r="E83" s="16">
        <f>武器!P153</f>
        <v>935</v>
      </c>
      <c r="F83" s="16">
        <f>武器!Q153</f>
        <v>597</v>
      </c>
      <c r="G83" s="16">
        <f>武器!R153</f>
        <v>173</v>
      </c>
      <c r="H83" s="16">
        <f>武器!S153</f>
        <v>0</v>
      </c>
      <c r="I83" s="16">
        <f t="shared" si="16"/>
        <v>1705</v>
      </c>
      <c r="K83" s="16">
        <f>D83-D84</f>
        <v>0</v>
      </c>
      <c r="L83" s="16">
        <f t="shared" ref="L83" si="129">E83-E84</f>
        <v>185</v>
      </c>
      <c r="M83" s="16">
        <f t="shared" ref="M83" si="130">F83-F84</f>
        <v>117</v>
      </c>
      <c r="N83" s="16">
        <f t="shared" ref="N83" si="131">G83-G84</f>
        <v>33</v>
      </c>
      <c r="O83" s="16">
        <f t="shared" ref="O83" si="132">H83-H84</f>
        <v>0</v>
      </c>
      <c r="P83" s="16"/>
      <c r="Q83" s="245">
        <f>武器!T153</f>
        <v>17</v>
      </c>
      <c r="R83" s="243">
        <f>I83-I84</f>
        <v>335</v>
      </c>
      <c r="S83" s="241" t="str">
        <f>武器!E153</f>
        <v>☆☆☆☆</v>
      </c>
    </row>
    <row r="84" spans="1:19">
      <c r="A84" s="236"/>
      <c r="C84" s="330" t="s">
        <v>4291</v>
      </c>
      <c r="D84" s="231">
        <v>0</v>
      </c>
      <c r="E84" s="231">
        <v>750</v>
      </c>
      <c r="F84" s="231">
        <v>480</v>
      </c>
      <c r="G84" s="231">
        <v>140</v>
      </c>
      <c r="H84" s="231">
        <v>0</v>
      </c>
      <c r="I84" s="231">
        <f t="shared" si="16"/>
        <v>1370</v>
      </c>
      <c r="J84" s="231"/>
      <c r="K84" s="231"/>
      <c r="L84" s="231"/>
      <c r="M84" s="231"/>
      <c r="N84" s="231"/>
      <c r="O84" s="231"/>
      <c r="P84" s="16"/>
      <c r="R84" s="231"/>
    </row>
    <row r="85" spans="1:19">
      <c r="A85" s="236" t="str">
        <f>武器!T154</f>
        <v>MAX</v>
      </c>
      <c r="B85" s="16" t="str">
        <f>武器!B154</f>
        <v>武-025</v>
      </c>
      <c r="C85" s="16" t="str">
        <f>武器!C154</f>
        <v>ドラゴンキラー</v>
      </c>
      <c r="D85" s="16">
        <f>武器!O154</f>
        <v>0</v>
      </c>
      <c r="E85" s="16">
        <f>武器!P154</f>
        <v>880</v>
      </c>
      <c r="F85" s="16">
        <f>武器!Q154</f>
        <v>530</v>
      </c>
      <c r="G85" s="16">
        <f>武器!R154</f>
        <v>180</v>
      </c>
      <c r="H85" s="16">
        <f>武器!S154</f>
        <v>180</v>
      </c>
      <c r="I85" s="16">
        <f t="shared" si="16"/>
        <v>1770</v>
      </c>
      <c r="K85" s="16">
        <f>D85-D86</f>
        <v>0</v>
      </c>
      <c r="L85" s="16">
        <f t="shared" ref="L85" si="133">E85-E86</f>
        <v>200</v>
      </c>
      <c r="M85" s="16">
        <f t="shared" ref="M85" si="134">F85-F86</f>
        <v>120</v>
      </c>
      <c r="N85" s="16">
        <f t="shared" ref="N85" si="135">G85-G86</f>
        <v>40</v>
      </c>
      <c r="O85" s="16">
        <f t="shared" ref="O85" si="136">H85-H86</f>
        <v>40</v>
      </c>
      <c r="P85" s="16"/>
      <c r="Q85" s="245" t="str">
        <f>武器!T154</f>
        <v>MAX</v>
      </c>
      <c r="R85" s="243">
        <f>I85-I86</f>
        <v>400</v>
      </c>
      <c r="S85" s="241" t="str">
        <f>武器!E154</f>
        <v>☆☆☆☆</v>
      </c>
    </row>
    <row r="86" spans="1:19">
      <c r="A86" s="236"/>
      <c r="C86" s="330" t="s">
        <v>4291</v>
      </c>
      <c r="D86" s="231">
        <v>0</v>
      </c>
      <c r="E86" s="231">
        <v>680</v>
      </c>
      <c r="F86" s="231">
        <v>410</v>
      </c>
      <c r="G86" s="231">
        <v>140</v>
      </c>
      <c r="H86" s="231">
        <v>140</v>
      </c>
      <c r="I86" s="231">
        <f t="shared" si="16"/>
        <v>1370</v>
      </c>
      <c r="J86" s="231"/>
      <c r="K86" s="231"/>
      <c r="L86" s="231"/>
      <c r="M86" s="231"/>
      <c r="N86" s="231"/>
      <c r="O86" s="231"/>
      <c r="P86" s="16"/>
      <c r="R86" s="231"/>
    </row>
    <row r="87" spans="1:19">
      <c r="A87" s="236">
        <f>武器!T155</f>
        <v>15</v>
      </c>
      <c r="B87" s="16" t="str">
        <f>武器!B155</f>
        <v>武-024</v>
      </c>
      <c r="C87" s="16" t="str">
        <f>武器!C155</f>
        <v>輝きの杖</v>
      </c>
      <c r="D87" s="16">
        <f>武器!O155</f>
        <v>0</v>
      </c>
      <c r="E87" s="16">
        <f>武器!P155</f>
        <v>393</v>
      </c>
      <c r="F87" s="16">
        <f>武器!Q155</f>
        <v>852</v>
      </c>
      <c r="G87" s="16">
        <f>武器!R155</f>
        <v>308</v>
      </c>
      <c r="H87" s="16">
        <f>武器!S155</f>
        <v>0</v>
      </c>
      <c r="I87" s="16">
        <f t="shared" si="16"/>
        <v>1553</v>
      </c>
      <c r="K87" s="16">
        <f>D87-D88</f>
        <v>0</v>
      </c>
      <c r="L87" s="16">
        <f t="shared" ref="L87" si="137">E87-E88</f>
        <v>73</v>
      </c>
      <c r="M87" s="16">
        <f t="shared" ref="M87" si="138">F87-F88</f>
        <v>162</v>
      </c>
      <c r="N87" s="16">
        <f t="shared" ref="N87" si="139">G87-G88</f>
        <v>58</v>
      </c>
      <c r="O87" s="16">
        <f t="shared" ref="O87" si="140">H87-H88</f>
        <v>0</v>
      </c>
      <c r="P87" s="16"/>
      <c r="Q87" s="245">
        <f>武器!T155</f>
        <v>15</v>
      </c>
      <c r="R87" s="243">
        <f>I87-I88</f>
        <v>293</v>
      </c>
      <c r="S87" s="241" t="str">
        <f>武器!E155</f>
        <v>☆☆☆☆</v>
      </c>
    </row>
    <row r="88" spans="1:19">
      <c r="A88" s="236"/>
      <c r="C88" s="330" t="s">
        <v>4291</v>
      </c>
      <c r="D88" s="231">
        <v>0</v>
      </c>
      <c r="E88" s="231">
        <v>320</v>
      </c>
      <c r="F88" s="231">
        <v>690</v>
      </c>
      <c r="G88" s="231">
        <v>250</v>
      </c>
      <c r="H88" s="231">
        <v>0</v>
      </c>
      <c r="I88" s="231">
        <f t="shared" si="16"/>
        <v>1260</v>
      </c>
      <c r="J88" s="231"/>
      <c r="K88" s="231"/>
      <c r="L88" s="231"/>
      <c r="M88" s="231"/>
      <c r="N88" s="231"/>
      <c r="O88" s="231"/>
      <c r="P88" s="16"/>
      <c r="R88" s="231"/>
    </row>
    <row r="89" spans="1:19">
      <c r="A89" s="236">
        <f>武器!T156</f>
        <v>10</v>
      </c>
      <c r="B89" s="16" t="str">
        <f>武器!B156</f>
        <v>武-023</v>
      </c>
      <c r="C89" s="16" t="str">
        <f>武器!C156</f>
        <v>ザボエラの杖</v>
      </c>
      <c r="D89" s="16">
        <f>武器!O156</f>
        <v>0</v>
      </c>
      <c r="E89" s="16">
        <f>武器!P156</f>
        <v>436</v>
      </c>
      <c r="F89" s="16">
        <f>武器!Q156</f>
        <v>804</v>
      </c>
      <c r="G89" s="16">
        <f>武器!R156</f>
        <v>228</v>
      </c>
      <c r="H89" s="16">
        <f>武器!S156</f>
        <v>0</v>
      </c>
      <c r="I89" s="16">
        <f t="shared" si="16"/>
        <v>1468</v>
      </c>
      <c r="K89" s="16">
        <f>D89-D90</f>
        <v>0</v>
      </c>
      <c r="L89" s="16">
        <f t="shared" ref="L89" si="141">E89-E90</f>
        <v>56</v>
      </c>
      <c r="M89" s="16">
        <f t="shared" ref="M89" si="142">F89-F90</f>
        <v>104</v>
      </c>
      <c r="N89" s="16">
        <f t="shared" ref="N89" si="143">G89-G90</f>
        <v>38</v>
      </c>
      <c r="O89" s="16">
        <f t="shared" ref="O89" si="144">H89-H90</f>
        <v>0</v>
      </c>
      <c r="P89" s="16"/>
      <c r="Q89" s="245">
        <f>武器!T156</f>
        <v>10</v>
      </c>
      <c r="R89" s="243">
        <f>I89-I90</f>
        <v>198</v>
      </c>
      <c r="S89" s="241" t="str">
        <f>武器!E156</f>
        <v>☆☆☆☆</v>
      </c>
    </row>
    <row r="90" spans="1:19">
      <c r="A90" s="236"/>
      <c r="C90" s="330" t="s">
        <v>4291</v>
      </c>
      <c r="D90" s="231">
        <v>0</v>
      </c>
      <c r="E90" s="231">
        <v>380</v>
      </c>
      <c r="F90" s="231">
        <v>700</v>
      </c>
      <c r="G90" s="231">
        <v>190</v>
      </c>
      <c r="H90" s="231">
        <v>0</v>
      </c>
      <c r="I90" s="231">
        <f t="shared" ref="I90:I153" si="145">SUM(D90:H90)</f>
        <v>1270</v>
      </c>
      <c r="J90" s="231"/>
      <c r="K90" s="231"/>
      <c r="L90" s="231"/>
      <c r="M90" s="231"/>
      <c r="N90" s="231"/>
      <c r="O90" s="231"/>
      <c r="P90" s="16"/>
      <c r="R90" s="231"/>
    </row>
    <row r="91" spans="1:19">
      <c r="A91" s="236" t="str">
        <f>武器!T157</f>
        <v>MAX</v>
      </c>
      <c r="B91" s="16" t="str">
        <f>武器!B157</f>
        <v>武-022</v>
      </c>
      <c r="C91" s="16" t="str">
        <f>武器!C157</f>
        <v>鎧の魔剣</v>
      </c>
      <c r="D91" s="16">
        <f>武器!O157</f>
        <v>0</v>
      </c>
      <c r="E91" s="16">
        <f>武器!P157</f>
        <v>1010</v>
      </c>
      <c r="F91" s="16">
        <f>武器!Q157</f>
        <v>590</v>
      </c>
      <c r="G91" s="16">
        <f>武器!R157</f>
        <v>0</v>
      </c>
      <c r="H91" s="16">
        <f>武器!S157</f>
        <v>80</v>
      </c>
      <c r="I91" s="16">
        <f t="shared" si="145"/>
        <v>1680</v>
      </c>
      <c r="K91" s="16">
        <f>D91-D92</f>
        <v>0</v>
      </c>
      <c r="L91" s="16">
        <f t="shared" ref="L91" si="146">E91-E92</f>
        <v>240</v>
      </c>
      <c r="M91" s="16">
        <f t="shared" ref="M91" si="147">F91-F92</f>
        <v>140</v>
      </c>
      <c r="N91" s="16">
        <f t="shared" ref="N91" si="148">G91-G92</f>
        <v>0</v>
      </c>
      <c r="O91" s="16">
        <f t="shared" ref="O91" si="149">H91-H92</f>
        <v>20</v>
      </c>
      <c r="P91" s="16"/>
      <c r="Q91" s="245" t="str">
        <f>武器!T157</f>
        <v>MAX</v>
      </c>
      <c r="R91" s="243">
        <f>I91-I92</f>
        <v>400</v>
      </c>
      <c r="S91" s="241" t="str">
        <f>武器!E157</f>
        <v>☆☆☆☆</v>
      </c>
    </row>
    <row r="92" spans="1:19">
      <c r="A92" s="236"/>
      <c r="C92" s="330" t="s">
        <v>4291</v>
      </c>
      <c r="D92" s="231">
        <v>0</v>
      </c>
      <c r="E92" s="231">
        <v>770</v>
      </c>
      <c r="F92" s="231">
        <v>450</v>
      </c>
      <c r="G92" s="231">
        <v>0</v>
      </c>
      <c r="H92" s="231">
        <v>60</v>
      </c>
      <c r="I92" s="231">
        <f t="shared" si="145"/>
        <v>1280</v>
      </c>
      <c r="J92" s="231"/>
      <c r="K92" s="231"/>
      <c r="L92" s="231"/>
      <c r="M92" s="231"/>
      <c r="N92" s="231"/>
      <c r="O92" s="231"/>
      <c r="P92" s="16"/>
      <c r="R92" s="231"/>
      <c r="S92" s="16"/>
    </row>
    <row r="93" spans="1:19">
      <c r="A93" s="236">
        <f>武器!T158</f>
        <v>17</v>
      </c>
      <c r="B93" s="16" t="str">
        <f>武器!B158</f>
        <v>武-021</v>
      </c>
      <c r="C93" s="16" t="str">
        <f>武器!C158</f>
        <v>ダイのはがねのつるぎ(火炎)</v>
      </c>
      <c r="D93" s="16">
        <f>武器!O158</f>
        <v>0</v>
      </c>
      <c r="E93" s="16">
        <f>武器!P158</f>
        <v>972</v>
      </c>
      <c r="F93" s="16">
        <f>武器!Q158</f>
        <v>644</v>
      </c>
      <c r="G93" s="16">
        <f>武器!R158</f>
        <v>0</v>
      </c>
      <c r="H93" s="16">
        <f>武器!S158</f>
        <v>0</v>
      </c>
      <c r="I93" s="16">
        <f t="shared" si="145"/>
        <v>1616</v>
      </c>
      <c r="K93" s="16">
        <f>D93-D94</f>
        <v>0</v>
      </c>
      <c r="L93" s="16">
        <f t="shared" ref="L93" si="150">E93-E94</f>
        <v>202</v>
      </c>
      <c r="M93" s="16">
        <f t="shared" ref="M93" si="151">F93-F94</f>
        <v>134</v>
      </c>
      <c r="N93" s="16">
        <f t="shared" ref="N93" si="152">G93-G94</f>
        <v>0</v>
      </c>
      <c r="O93" s="16">
        <f t="shared" ref="O93" si="153">H93-H94</f>
        <v>0</v>
      </c>
      <c r="P93" s="16"/>
      <c r="Q93" s="245">
        <f>武器!T158</f>
        <v>17</v>
      </c>
      <c r="R93" s="243">
        <f>I93-I94</f>
        <v>336</v>
      </c>
      <c r="S93" s="241" t="str">
        <f>武器!E158</f>
        <v>☆☆☆☆</v>
      </c>
    </row>
    <row r="94" spans="1:19">
      <c r="A94" s="236"/>
      <c r="C94" s="330" t="s">
        <v>4291</v>
      </c>
      <c r="D94" s="231">
        <v>0</v>
      </c>
      <c r="E94" s="231">
        <v>770</v>
      </c>
      <c r="F94" s="231">
        <v>510</v>
      </c>
      <c r="G94" s="231">
        <v>0</v>
      </c>
      <c r="H94" s="231">
        <v>0</v>
      </c>
      <c r="I94" s="231">
        <f t="shared" si="145"/>
        <v>1280</v>
      </c>
      <c r="J94" s="231"/>
      <c r="K94" s="231"/>
      <c r="L94" s="231"/>
      <c r="M94" s="231"/>
      <c r="N94" s="231"/>
      <c r="O94" s="231"/>
      <c r="P94" s="16"/>
      <c r="R94" s="231"/>
    </row>
    <row r="95" spans="1:19">
      <c r="A95" s="236">
        <f>武器!T159</f>
        <v>13</v>
      </c>
      <c r="B95" s="16" t="str">
        <f>武器!B159</f>
        <v>武-020</v>
      </c>
      <c r="C95" s="16" t="str">
        <f>武器!C159</f>
        <v>まほうのステッキ</v>
      </c>
      <c r="D95" s="16">
        <f>武器!O159</f>
        <v>0</v>
      </c>
      <c r="E95" s="16">
        <f>武器!P159</f>
        <v>290</v>
      </c>
      <c r="F95" s="16">
        <f>武器!Q159</f>
        <v>788</v>
      </c>
      <c r="G95" s="16">
        <f>武器!R159</f>
        <v>363</v>
      </c>
      <c r="H95" s="16">
        <f>武器!S159</f>
        <v>0</v>
      </c>
      <c r="I95" s="16">
        <f t="shared" si="145"/>
        <v>1441</v>
      </c>
      <c r="K95" s="16">
        <f>D95-D96</f>
        <v>0</v>
      </c>
      <c r="L95" s="16">
        <f t="shared" ref="L95" si="154">E95-E96</f>
        <v>50</v>
      </c>
      <c r="M95" s="16">
        <f t="shared" ref="M95" si="155">F95-F96</f>
        <v>138</v>
      </c>
      <c r="N95" s="16">
        <f t="shared" ref="N95" si="156">G95-G96</f>
        <v>63</v>
      </c>
      <c r="O95" s="16">
        <f t="shared" ref="O95" si="157">H95-H96</f>
        <v>0</v>
      </c>
      <c r="P95" s="16"/>
      <c r="Q95" s="245">
        <f>武器!T159</f>
        <v>13</v>
      </c>
      <c r="R95" s="243">
        <f>I95-I96</f>
        <v>251</v>
      </c>
      <c r="S95" s="241" t="str">
        <f>武器!E159</f>
        <v>☆☆☆☆</v>
      </c>
    </row>
    <row r="96" spans="1:19">
      <c r="A96" s="236"/>
      <c r="C96" s="330" t="s">
        <v>4291</v>
      </c>
      <c r="D96" s="231">
        <v>0</v>
      </c>
      <c r="E96" s="231">
        <v>240</v>
      </c>
      <c r="F96" s="231">
        <v>650</v>
      </c>
      <c r="G96" s="231">
        <v>300</v>
      </c>
      <c r="H96" s="231">
        <v>0</v>
      </c>
      <c r="I96" s="231">
        <f t="shared" si="145"/>
        <v>1190</v>
      </c>
      <c r="J96" s="231"/>
      <c r="K96" s="231"/>
      <c r="L96" s="231"/>
      <c r="M96" s="231"/>
      <c r="N96" s="231"/>
      <c r="O96" s="231"/>
      <c r="P96" s="16"/>
      <c r="R96" s="231"/>
      <c r="S96" s="16"/>
    </row>
    <row r="97" spans="1:19">
      <c r="A97" s="236">
        <f>武器!T160</f>
        <v>16</v>
      </c>
      <c r="B97" s="16" t="str">
        <f>武器!B160</f>
        <v>武-019</v>
      </c>
      <c r="C97" s="16" t="str">
        <f>武器!C160</f>
        <v>ダイのはがねのつるぎ</v>
      </c>
      <c r="D97" s="16">
        <f>武器!O160</f>
        <v>0</v>
      </c>
      <c r="E97" s="16">
        <f>武器!P160</f>
        <v>899</v>
      </c>
      <c r="F97" s="16">
        <f>武器!Q160</f>
        <v>520</v>
      </c>
      <c r="G97" s="16">
        <f>武器!R160</f>
        <v>75</v>
      </c>
      <c r="H97" s="16">
        <f>武器!S160</f>
        <v>0</v>
      </c>
      <c r="I97" s="16">
        <f t="shared" si="145"/>
        <v>1494</v>
      </c>
      <c r="K97" s="16">
        <f>D97-D98</f>
        <v>0</v>
      </c>
      <c r="L97" s="16">
        <f t="shared" ref="L97" si="158">E97-E98</f>
        <v>189</v>
      </c>
      <c r="M97" s="16">
        <f t="shared" ref="M97" si="159">F97-F98</f>
        <v>110</v>
      </c>
      <c r="N97" s="16">
        <f t="shared" ref="N97" si="160">G97-G98</f>
        <v>15</v>
      </c>
      <c r="O97" s="16">
        <f t="shared" ref="O97" si="161">H97-H98</f>
        <v>0</v>
      </c>
      <c r="P97" s="16"/>
      <c r="Q97" s="245">
        <f>武器!T160</f>
        <v>16</v>
      </c>
      <c r="R97" s="243">
        <f>I97-I98</f>
        <v>314</v>
      </c>
      <c r="S97" s="241" t="str">
        <f>武器!E160</f>
        <v>☆☆☆☆</v>
      </c>
    </row>
    <row r="98" spans="1:19">
      <c r="A98" s="236"/>
      <c r="C98" s="330" t="s">
        <v>4291</v>
      </c>
      <c r="D98" s="231">
        <v>0</v>
      </c>
      <c r="E98" s="231">
        <v>710</v>
      </c>
      <c r="F98" s="231">
        <v>410</v>
      </c>
      <c r="G98" s="231">
        <v>60</v>
      </c>
      <c r="H98" s="231">
        <v>0</v>
      </c>
      <c r="I98" s="231">
        <f t="shared" si="145"/>
        <v>1180</v>
      </c>
      <c r="J98" s="231"/>
      <c r="K98" s="231"/>
      <c r="L98" s="231"/>
      <c r="M98" s="231"/>
      <c r="N98" s="231"/>
      <c r="O98" s="231"/>
      <c r="P98" s="16"/>
      <c r="R98" s="231"/>
    </row>
    <row r="99" spans="1:19">
      <c r="A99" s="236" t="str">
        <f>武器!T161</f>
        <v>MAX</v>
      </c>
      <c r="B99" s="16" t="str">
        <f>武器!B161</f>
        <v>武-018</v>
      </c>
      <c r="C99" s="16" t="str">
        <f>武器!C161</f>
        <v>アバンの剣</v>
      </c>
      <c r="D99" s="16">
        <f>武器!O161</f>
        <v>0</v>
      </c>
      <c r="E99" s="16">
        <f>武器!P161</f>
        <v>960</v>
      </c>
      <c r="F99" s="16">
        <f>武器!Q161</f>
        <v>640</v>
      </c>
      <c r="G99" s="16">
        <f>武器!R161</f>
        <v>0</v>
      </c>
      <c r="H99" s="16">
        <f>武器!S161</f>
        <v>0</v>
      </c>
      <c r="I99" s="16">
        <f t="shared" si="145"/>
        <v>1600</v>
      </c>
      <c r="K99" s="16">
        <f>D99-D100</f>
        <v>0</v>
      </c>
      <c r="L99" s="16">
        <f t="shared" ref="L99" si="162">E99-E100</f>
        <v>240</v>
      </c>
      <c r="M99" s="16">
        <f t="shared" ref="M99" si="163">F99-F100</f>
        <v>160</v>
      </c>
      <c r="N99" s="16">
        <f t="shared" ref="N99" si="164">G99-G100</f>
        <v>0</v>
      </c>
      <c r="O99" s="16">
        <f t="shared" ref="O99" si="165">H99-H100</f>
        <v>0</v>
      </c>
      <c r="P99" s="16"/>
      <c r="Q99" s="245" t="str">
        <f>武器!T161</f>
        <v>MAX</v>
      </c>
      <c r="R99" s="243">
        <f>I99-I100</f>
        <v>400</v>
      </c>
      <c r="S99" s="241" t="str">
        <f>武器!E161</f>
        <v>☆☆☆☆</v>
      </c>
    </row>
    <row r="100" spans="1:19">
      <c r="A100" s="236"/>
      <c r="C100" s="330" t="s">
        <v>4291</v>
      </c>
      <c r="D100" s="231">
        <v>0</v>
      </c>
      <c r="E100" s="231">
        <v>720</v>
      </c>
      <c r="F100" s="231">
        <v>480</v>
      </c>
      <c r="G100" s="231">
        <v>0</v>
      </c>
      <c r="H100" s="231">
        <v>0</v>
      </c>
      <c r="I100" s="231">
        <f t="shared" si="145"/>
        <v>1200</v>
      </c>
      <c r="J100" s="231"/>
      <c r="K100" s="231"/>
      <c r="L100" s="231"/>
      <c r="M100" s="231"/>
      <c r="N100" s="231"/>
      <c r="O100" s="231"/>
      <c r="P100" s="16"/>
      <c r="R100" s="231"/>
    </row>
    <row r="101" spans="1:19">
      <c r="A101" s="236">
        <f>武器!T162</f>
        <v>19</v>
      </c>
      <c r="B101" s="16" t="str">
        <f>武器!B162</f>
        <v>武-017</v>
      </c>
      <c r="C101" s="16" t="str">
        <f>武器!C162</f>
        <v>ハンマースピア</v>
      </c>
      <c r="D101" s="16">
        <f>武器!O162</f>
        <v>226</v>
      </c>
      <c r="E101" s="16">
        <f>武器!P162</f>
        <v>818</v>
      </c>
      <c r="F101" s="16">
        <f>武器!Q162</f>
        <v>444</v>
      </c>
      <c r="G101" s="16">
        <f>武器!R162</f>
        <v>0</v>
      </c>
      <c r="H101" s="16">
        <f>武器!S162</f>
        <v>0</v>
      </c>
      <c r="I101" s="16">
        <f t="shared" si="145"/>
        <v>1488</v>
      </c>
      <c r="K101" s="16">
        <f>D101-D102</f>
        <v>56</v>
      </c>
      <c r="L101" s="16">
        <f t="shared" ref="L101" si="166">E101-E102</f>
        <v>208</v>
      </c>
      <c r="M101" s="16">
        <f t="shared" ref="M101" si="167">F101-F102</f>
        <v>114</v>
      </c>
      <c r="N101" s="16">
        <f t="shared" ref="N101" si="168">G101-G102</f>
        <v>0</v>
      </c>
      <c r="O101" s="16">
        <f t="shared" ref="O101" si="169">H101-H102</f>
        <v>0</v>
      </c>
      <c r="P101" s="16"/>
      <c r="Q101" s="245">
        <f>武器!T162</f>
        <v>19</v>
      </c>
      <c r="R101" s="243">
        <f>I101-I102</f>
        <v>378</v>
      </c>
      <c r="S101" s="241" t="str">
        <f>武器!E162</f>
        <v>☆☆☆☆</v>
      </c>
    </row>
    <row r="102" spans="1:19">
      <c r="A102" s="236"/>
      <c r="C102" s="330" t="s">
        <v>4291</v>
      </c>
      <c r="D102" s="231">
        <v>170</v>
      </c>
      <c r="E102" s="231">
        <v>610</v>
      </c>
      <c r="F102" s="231">
        <v>330</v>
      </c>
      <c r="G102" s="231">
        <v>0</v>
      </c>
      <c r="H102" s="231">
        <v>0</v>
      </c>
      <c r="I102" s="231">
        <f t="shared" si="145"/>
        <v>1110</v>
      </c>
      <c r="J102" s="231"/>
      <c r="K102" s="231"/>
      <c r="L102" s="231"/>
      <c r="M102" s="231"/>
      <c r="N102" s="231"/>
      <c r="O102" s="231"/>
      <c r="P102" s="16"/>
      <c r="R102" s="231"/>
    </row>
    <row r="103" spans="1:19">
      <c r="A103" s="236" t="str">
        <f>武器!T163</f>
        <v>MAX</v>
      </c>
      <c r="B103" s="16" t="str">
        <f>武器!B163</f>
        <v>武-016</v>
      </c>
      <c r="C103" s="16" t="str">
        <f>武器!C163</f>
        <v>真空の斧</v>
      </c>
      <c r="D103" s="16">
        <f>武器!O163</f>
        <v>0</v>
      </c>
      <c r="E103" s="16">
        <f>武器!P163</f>
        <v>960</v>
      </c>
      <c r="F103" s="16">
        <f>武器!Q163</f>
        <v>400</v>
      </c>
      <c r="G103" s="16">
        <f>武器!R163</f>
        <v>0</v>
      </c>
      <c r="H103" s="16">
        <f>武器!S163</f>
        <v>240</v>
      </c>
      <c r="I103" s="16">
        <f t="shared" si="145"/>
        <v>1600</v>
      </c>
      <c r="K103" s="16">
        <f>D103-D104</f>
        <v>0</v>
      </c>
      <c r="L103" s="16">
        <f t="shared" ref="L103" si="170">E103-E104</f>
        <v>240</v>
      </c>
      <c r="M103" s="16">
        <f t="shared" ref="M103" si="171">F103-F104</f>
        <v>100</v>
      </c>
      <c r="N103" s="16">
        <f t="shared" ref="N103" si="172">G103-G104</f>
        <v>0</v>
      </c>
      <c r="O103" s="16">
        <f t="shared" ref="O103" si="173">H103-H104</f>
        <v>60</v>
      </c>
      <c r="P103" s="16"/>
      <c r="Q103" s="245" t="str">
        <f>武器!T163</f>
        <v>MAX</v>
      </c>
      <c r="R103" s="243">
        <f>I103-I104</f>
        <v>400</v>
      </c>
      <c r="S103" s="241" t="str">
        <f>武器!E163</f>
        <v>☆☆☆☆</v>
      </c>
    </row>
    <row r="104" spans="1:19">
      <c r="A104" s="236"/>
      <c r="C104" s="330" t="s">
        <v>4291</v>
      </c>
      <c r="D104" s="231">
        <v>0</v>
      </c>
      <c r="E104" s="231">
        <v>720</v>
      </c>
      <c r="F104" s="231">
        <v>300</v>
      </c>
      <c r="G104" s="231">
        <v>0</v>
      </c>
      <c r="H104" s="231">
        <v>180</v>
      </c>
      <c r="I104" s="231">
        <f t="shared" si="145"/>
        <v>1200</v>
      </c>
      <c r="J104" s="231"/>
      <c r="K104" s="231"/>
      <c r="L104" s="231"/>
      <c r="M104" s="231"/>
      <c r="N104" s="231"/>
      <c r="O104" s="231"/>
      <c r="P104" s="16"/>
      <c r="R104" s="231"/>
    </row>
    <row r="105" spans="1:19">
      <c r="A105" s="236">
        <f>武器!T164</f>
        <v>17</v>
      </c>
      <c r="B105" s="16" t="str">
        <f>武器!B164</f>
        <v>武-015</v>
      </c>
      <c r="C105" s="16" t="str">
        <f>武器!C164</f>
        <v>マジカルブースター</v>
      </c>
      <c r="D105" s="16">
        <f>武器!O164</f>
        <v>0</v>
      </c>
      <c r="E105" s="16">
        <f>武器!P164</f>
        <v>364</v>
      </c>
      <c r="F105" s="16">
        <f>武器!Q164</f>
        <v>795</v>
      </c>
      <c r="G105" s="16">
        <f>武器!R164</f>
        <v>288</v>
      </c>
      <c r="H105" s="16">
        <f>武器!S164</f>
        <v>0</v>
      </c>
      <c r="I105" s="16">
        <f t="shared" si="145"/>
        <v>1447</v>
      </c>
      <c r="K105" s="16">
        <f>D105-D106</f>
        <v>0</v>
      </c>
      <c r="L105" s="16">
        <f t="shared" ref="L105" si="174">E105-E106</f>
        <v>84</v>
      </c>
      <c r="M105" s="16">
        <f t="shared" ref="M105" si="175">F105-F106</f>
        <v>185</v>
      </c>
      <c r="N105" s="16">
        <f t="shared" ref="N105" si="176">G105-G106</f>
        <v>68</v>
      </c>
      <c r="O105" s="16">
        <f t="shared" ref="O105" si="177">H105-H106</f>
        <v>0</v>
      </c>
      <c r="P105" s="16"/>
      <c r="Q105" s="245">
        <f>武器!T164</f>
        <v>17</v>
      </c>
      <c r="R105" s="243">
        <f>I105-I106</f>
        <v>337</v>
      </c>
      <c r="S105" s="241" t="str">
        <f>武器!E164</f>
        <v>☆☆☆☆</v>
      </c>
    </row>
    <row r="106" spans="1:19">
      <c r="A106" s="236"/>
      <c r="C106" s="330" t="s">
        <v>4291</v>
      </c>
      <c r="D106" s="231">
        <v>0</v>
      </c>
      <c r="E106" s="231">
        <v>280</v>
      </c>
      <c r="F106" s="231">
        <v>610</v>
      </c>
      <c r="G106" s="231">
        <v>220</v>
      </c>
      <c r="H106" s="231">
        <v>0</v>
      </c>
      <c r="I106" s="231">
        <f t="shared" si="145"/>
        <v>1110</v>
      </c>
      <c r="J106" s="231"/>
      <c r="K106" s="231"/>
      <c r="L106" s="231"/>
      <c r="M106" s="231"/>
      <c r="N106" s="231"/>
      <c r="O106" s="231"/>
      <c r="P106" s="16"/>
      <c r="R106" s="231"/>
    </row>
    <row r="107" spans="1:19">
      <c r="A107" s="236" t="str">
        <f>武器!T165</f>
        <v>MAX</v>
      </c>
      <c r="B107" s="16" t="str">
        <f>武器!B165</f>
        <v>武-014</v>
      </c>
      <c r="C107" s="16" t="str">
        <f>武器!C165</f>
        <v>パプニカのナイフ(太陽)</v>
      </c>
      <c r="D107" s="16">
        <f>武器!O165</f>
        <v>0</v>
      </c>
      <c r="E107" s="16">
        <f>武器!P165</f>
        <v>900</v>
      </c>
      <c r="F107" s="16">
        <f>武器!Q165</f>
        <v>450</v>
      </c>
      <c r="G107" s="16">
        <f>武器!R165</f>
        <v>150</v>
      </c>
      <c r="H107" s="16">
        <f>武器!S165</f>
        <v>0</v>
      </c>
      <c r="I107" s="16">
        <f t="shared" si="145"/>
        <v>1500</v>
      </c>
      <c r="K107" s="16">
        <f>D107-D108</f>
        <v>0</v>
      </c>
      <c r="L107" s="16">
        <f t="shared" ref="L107" si="178">E107-E108</f>
        <v>240</v>
      </c>
      <c r="M107" s="16">
        <f t="shared" ref="M107" si="179">F107-F108</f>
        <v>120</v>
      </c>
      <c r="N107" s="16">
        <f t="shared" ref="N107" si="180">G107-G108</f>
        <v>40</v>
      </c>
      <c r="O107" s="16">
        <f t="shared" ref="O107" si="181">H107-H108</f>
        <v>0</v>
      </c>
      <c r="P107" s="16"/>
      <c r="Q107" s="245" t="str">
        <f>武器!T165</f>
        <v>MAX</v>
      </c>
      <c r="R107" s="243">
        <f>I107-I108</f>
        <v>400</v>
      </c>
      <c r="S107" s="241" t="str">
        <f>武器!E165</f>
        <v>☆☆☆☆</v>
      </c>
    </row>
    <row r="108" spans="1:19">
      <c r="A108" s="236"/>
      <c r="C108" s="330" t="s">
        <v>4291</v>
      </c>
      <c r="D108" s="231">
        <v>0</v>
      </c>
      <c r="E108" s="231">
        <v>660</v>
      </c>
      <c r="F108" s="231">
        <v>330</v>
      </c>
      <c r="G108" s="231">
        <v>110</v>
      </c>
      <c r="H108" s="231">
        <v>0</v>
      </c>
      <c r="I108" s="231">
        <f t="shared" si="145"/>
        <v>1100</v>
      </c>
      <c r="J108" s="231"/>
      <c r="K108" s="231"/>
      <c r="L108" s="231"/>
      <c r="M108" s="231"/>
      <c r="N108" s="231"/>
      <c r="O108" s="231"/>
      <c r="P108" s="16"/>
      <c r="R108" s="231"/>
    </row>
    <row r="109" spans="1:19">
      <c r="A109" s="236" t="str">
        <f>武器!T167</f>
        <v>MAX</v>
      </c>
      <c r="B109" s="16" t="str">
        <f>武器!B167</f>
        <v>武-012</v>
      </c>
      <c r="C109" s="16" t="str">
        <f>武器!C167</f>
        <v>ホーリーランス</v>
      </c>
      <c r="D109" s="16">
        <f>武器!O167</f>
        <v>280</v>
      </c>
      <c r="E109" s="16">
        <f>武器!P167</f>
        <v>690</v>
      </c>
      <c r="F109" s="16">
        <f>武器!Q167</f>
        <v>410</v>
      </c>
      <c r="G109" s="16">
        <f>武器!R167</f>
        <v>0</v>
      </c>
      <c r="H109" s="16">
        <f>武器!S167</f>
        <v>0</v>
      </c>
      <c r="I109" s="16">
        <f t="shared" si="145"/>
        <v>1380</v>
      </c>
      <c r="K109" s="16">
        <f>D109-D110</f>
        <v>70</v>
      </c>
      <c r="L109" s="16">
        <f t="shared" ref="L109" si="182">E109-E110</f>
        <v>170</v>
      </c>
      <c r="M109" s="16">
        <f t="shared" ref="M109" si="183">F109-F110</f>
        <v>100</v>
      </c>
      <c r="N109" s="16">
        <f t="shared" ref="N109" si="184">G109-G110</f>
        <v>0</v>
      </c>
      <c r="O109" s="16">
        <f t="shared" ref="O109" si="185">H109-H110</f>
        <v>0</v>
      </c>
      <c r="P109" s="16"/>
      <c r="Q109" s="245" t="str">
        <f>武器!T167</f>
        <v>MAX</v>
      </c>
      <c r="R109" s="243">
        <f>I109-I110</f>
        <v>340</v>
      </c>
      <c r="S109" s="241" t="str">
        <f>武器!E167</f>
        <v>☆☆☆</v>
      </c>
    </row>
    <row r="110" spans="1:19">
      <c r="A110" s="236"/>
      <c r="C110" s="330" t="s">
        <v>4291</v>
      </c>
      <c r="D110" s="231">
        <v>210</v>
      </c>
      <c r="E110" s="231">
        <v>520</v>
      </c>
      <c r="F110" s="231">
        <v>310</v>
      </c>
      <c r="G110" s="231">
        <v>0</v>
      </c>
      <c r="H110" s="231">
        <v>0</v>
      </c>
      <c r="I110" s="231">
        <f t="shared" si="145"/>
        <v>1040</v>
      </c>
      <c r="J110" s="231"/>
      <c r="K110" s="231"/>
      <c r="L110" s="231"/>
      <c r="M110" s="231"/>
      <c r="N110" s="231"/>
      <c r="O110" s="231"/>
      <c r="P110" s="16"/>
      <c r="R110" s="231"/>
    </row>
    <row r="111" spans="1:19">
      <c r="A111" s="236" t="str">
        <f>武器!T168</f>
        <v>MAX</v>
      </c>
      <c r="B111" s="16" t="str">
        <f>武器!B168</f>
        <v>武-011</v>
      </c>
      <c r="C111" s="16" t="str">
        <f>武器!C168</f>
        <v>プラチナソード</v>
      </c>
      <c r="D111" s="16">
        <f>武器!O168</f>
        <v>0</v>
      </c>
      <c r="E111" s="16">
        <f>武器!P168</f>
        <v>680</v>
      </c>
      <c r="F111" s="16">
        <f>武器!Q168</f>
        <v>510</v>
      </c>
      <c r="G111" s="16">
        <f>武器!R168</f>
        <v>0</v>
      </c>
      <c r="H111" s="16">
        <f>武器!S168</f>
        <v>0</v>
      </c>
      <c r="I111" s="16">
        <f t="shared" si="145"/>
        <v>1190</v>
      </c>
      <c r="K111" s="16">
        <f>D111-D112</f>
        <v>0</v>
      </c>
      <c r="L111" s="16">
        <f t="shared" ref="L111" si="186">E111-E112</f>
        <v>100</v>
      </c>
      <c r="M111" s="16">
        <f t="shared" ref="M111" si="187">F111-F112</f>
        <v>130</v>
      </c>
      <c r="N111" s="16">
        <f t="shared" ref="N111" si="188">G111-G112</f>
        <v>0</v>
      </c>
      <c r="O111" s="16">
        <f t="shared" ref="O111" si="189">H111-H112</f>
        <v>0</v>
      </c>
      <c r="P111" s="16"/>
      <c r="Q111" s="245" t="str">
        <f>武器!T168</f>
        <v>MAX</v>
      </c>
      <c r="R111" s="243">
        <f>I111-I112</f>
        <v>230</v>
      </c>
      <c r="S111" s="241" t="str">
        <f>武器!E168</f>
        <v>☆☆☆</v>
      </c>
    </row>
    <row r="112" spans="1:19">
      <c r="A112" s="236"/>
      <c r="C112" s="330" t="s">
        <v>4291</v>
      </c>
      <c r="D112" s="231">
        <v>0</v>
      </c>
      <c r="E112" s="231">
        <v>580</v>
      </c>
      <c r="F112" s="231">
        <v>380</v>
      </c>
      <c r="G112" s="231">
        <v>0</v>
      </c>
      <c r="H112" s="231">
        <v>0</v>
      </c>
      <c r="I112" s="231">
        <f t="shared" si="145"/>
        <v>960</v>
      </c>
      <c r="J112" s="231"/>
      <c r="K112" s="231"/>
      <c r="L112" s="231"/>
      <c r="M112" s="231"/>
      <c r="N112" s="231"/>
      <c r="O112" s="231"/>
      <c r="P112" s="16"/>
      <c r="R112" s="231"/>
    </row>
    <row r="113" spans="1:19">
      <c r="A113" s="236" t="str">
        <f>武器!T169</f>
        <v>MAX</v>
      </c>
      <c r="B113" s="16" t="str">
        <f>武器!B169</f>
        <v>武-010</v>
      </c>
      <c r="C113" s="16" t="str">
        <f>武器!C169</f>
        <v>いなずまのやり</v>
      </c>
      <c r="D113" s="16">
        <f>武器!O169</f>
        <v>260</v>
      </c>
      <c r="E113" s="16">
        <f>武器!P169</f>
        <v>650</v>
      </c>
      <c r="F113" s="16">
        <f>武器!Q169</f>
        <v>390</v>
      </c>
      <c r="G113" s="16">
        <f>武器!R169</f>
        <v>0</v>
      </c>
      <c r="H113" s="16">
        <f>武器!S169</f>
        <v>0</v>
      </c>
      <c r="I113" s="16">
        <f t="shared" si="145"/>
        <v>1300</v>
      </c>
      <c r="K113" s="16">
        <f>D113-D114</f>
        <v>70</v>
      </c>
      <c r="L113" s="16">
        <f t="shared" ref="L113" si="190">E113-E114</f>
        <v>170</v>
      </c>
      <c r="M113" s="16">
        <f t="shared" ref="M113" si="191">F113-F114</f>
        <v>100</v>
      </c>
      <c r="N113" s="16">
        <f t="shared" ref="N113" si="192">G113-G114</f>
        <v>0</v>
      </c>
      <c r="O113" s="16">
        <f t="shared" ref="O113" si="193">H113-H114</f>
        <v>0</v>
      </c>
      <c r="P113" s="16"/>
      <c r="Q113" s="245" t="str">
        <f>武器!T169</f>
        <v>MAX</v>
      </c>
      <c r="R113" s="243">
        <f>I113-I114</f>
        <v>340</v>
      </c>
      <c r="S113" s="241" t="str">
        <f>武器!E169</f>
        <v>☆☆☆</v>
      </c>
    </row>
    <row r="114" spans="1:19">
      <c r="A114" s="236"/>
      <c r="C114" s="330" t="s">
        <v>4291</v>
      </c>
      <c r="D114" s="231">
        <v>190</v>
      </c>
      <c r="E114" s="231">
        <v>480</v>
      </c>
      <c r="F114" s="231">
        <v>290</v>
      </c>
      <c r="G114" s="231">
        <v>0</v>
      </c>
      <c r="H114" s="231">
        <v>0</v>
      </c>
      <c r="I114" s="231">
        <f t="shared" si="145"/>
        <v>960</v>
      </c>
      <c r="J114" s="231"/>
      <c r="K114" s="231"/>
      <c r="L114" s="231"/>
      <c r="M114" s="231"/>
      <c r="N114" s="231"/>
      <c r="O114" s="231"/>
      <c r="P114" s="16"/>
      <c r="R114" s="231"/>
    </row>
    <row r="115" spans="1:19">
      <c r="A115" s="236" t="str">
        <f>武器!T170</f>
        <v>MAX</v>
      </c>
      <c r="B115" s="16" t="str">
        <f>武器!B170</f>
        <v>武-009</v>
      </c>
      <c r="C115" s="16" t="str">
        <f>武器!C170</f>
        <v>まじゅうのツメ</v>
      </c>
      <c r="D115" s="16">
        <f>武器!O170</f>
        <v>0</v>
      </c>
      <c r="E115" s="16">
        <f>武器!P170</f>
        <v>650</v>
      </c>
      <c r="F115" s="16">
        <f>武器!Q170</f>
        <v>390</v>
      </c>
      <c r="G115" s="16">
        <f>武器!R170</f>
        <v>260</v>
      </c>
      <c r="H115" s="16">
        <f>武器!S170</f>
        <v>0</v>
      </c>
      <c r="I115" s="16">
        <f t="shared" si="145"/>
        <v>1300</v>
      </c>
      <c r="K115" s="16">
        <f>D115-D116</f>
        <v>0</v>
      </c>
      <c r="L115" s="16">
        <f t="shared" ref="L115" si="194">E115-E116</f>
        <v>170</v>
      </c>
      <c r="M115" s="16">
        <f t="shared" ref="M115" si="195">F115-F116</f>
        <v>100</v>
      </c>
      <c r="N115" s="16">
        <f t="shared" ref="N115" si="196">G115-G116</f>
        <v>70</v>
      </c>
      <c r="O115" s="16">
        <f t="shared" ref="O115" si="197">H115-H116</f>
        <v>0</v>
      </c>
      <c r="P115" s="16"/>
      <c r="Q115" s="245" t="str">
        <f>武器!T170</f>
        <v>MAX</v>
      </c>
      <c r="R115" s="243">
        <f>I115-I116</f>
        <v>340</v>
      </c>
      <c r="S115" s="241" t="str">
        <f>武器!E170</f>
        <v>☆☆☆</v>
      </c>
    </row>
    <row r="116" spans="1:19">
      <c r="A116" s="236"/>
      <c r="C116" s="330" t="s">
        <v>4291</v>
      </c>
      <c r="D116" s="231">
        <v>0</v>
      </c>
      <c r="E116" s="231">
        <v>480</v>
      </c>
      <c r="F116" s="231">
        <v>290</v>
      </c>
      <c r="G116" s="231">
        <v>190</v>
      </c>
      <c r="H116" s="231">
        <v>0</v>
      </c>
      <c r="I116" s="231">
        <f t="shared" si="145"/>
        <v>960</v>
      </c>
      <c r="J116" s="231"/>
      <c r="K116" s="231"/>
      <c r="L116" s="231"/>
      <c r="M116" s="231"/>
      <c r="N116" s="231"/>
      <c r="O116" s="231"/>
      <c r="P116" s="16"/>
      <c r="R116" s="231"/>
    </row>
    <row r="117" spans="1:19">
      <c r="A117" s="236" t="str">
        <f>武器!T171</f>
        <v>MAX</v>
      </c>
      <c r="B117" s="16" t="str">
        <f>武器!B171</f>
        <v>武-008</v>
      </c>
      <c r="C117" s="16" t="str">
        <f>武器!C171</f>
        <v>てつのオノ</v>
      </c>
      <c r="D117" s="16">
        <f>武器!O171</f>
        <v>0</v>
      </c>
      <c r="E117" s="16">
        <f>武器!P171</f>
        <v>830</v>
      </c>
      <c r="F117" s="16">
        <f>武器!Q171</f>
        <v>320</v>
      </c>
      <c r="G117" s="16">
        <f>武器!R171</f>
        <v>0</v>
      </c>
      <c r="H117" s="16">
        <f>武器!S171</f>
        <v>130</v>
      </c>
      <c r="I117" s="16">
        <f t="shared" si="145"/>
        <v>1280</v>
      </c>
      <c r="K117" s="16">
        <f>D117-D118</f>
        <v>0</v>
      </c>
      <c r="L117" s="16">
        <f t="shared" ref="L117" si="198">E117-E118</f>
        <v>210</v>
      </c>
      <c r="M117" s="16">
        <f t="shared" ref="M117" si="199">F117-F118</f>
        <v>80</v>
      </c>
      <c r="N117" s="16">
        <f t="shared" ref="N117" si="200">G117-G118</f>
        <v>0</v>
      </c>
      <c r="O117" s="16">
        <f t="shared" ref="O117" si="201">H117-H118</f>
        <v>30</v>
      </c>
      <c r="P117" s="16"/>
      <c r="Q117" s="245" t="str">
        <f>武器!T171</f>
        <v>MAX</v>
      </c>
      <c r="R117" s="243">
        <f>I117-I118</f>
        <v>320</v>
      </c>
      <c r="S117" s="241" t="str">
        <f>武器!E171</f>
        <v>☆☆☆</v>
      </c>
    </row>
    <row r="118" spans="1:19">
      <c r="A118" s="236"/>
      <c r="C118" s="330" t="s">
        <v>4291</v>
      </c>
      <c r="D118" s="231">
        <v>0</v>
      </c>
      <c r="E118" s="231">
        <v>620</v>
      </c>
      <c r="F118" s="231">
        <v>240</v>
      </c>
      <c r="G118" s="231"/>
      <c r="H118" s="231">
        <v>100</v>
      </c>
      <c r="I118" s="231">
        <f t="shared" si="145"/>
        <v>960</v>
      </c>
      <c r="J118" s="231"/>
      <c r="K118" s="231"/>
      <c r="L118" s="231"/>
      <c r="M118" s="231"/>
      <c r="N118" s="231"/>
      <c r="O118" s="231"/>
      <c r="P118" s="16"/>
      <c r="R118" s="231"/>
    </row>
    <row r="119" spans="1:19">
      <c r="A119" s="236" t="str">
        <f>武器!T172</f>
        <v>MAX</v>
      </c>
      <c r="B119" s="16" t="str">
        <f>武器!B172</f>
        <v>武-007</v>
      </c>
      <c r="C119" s="16" t="str">
        <f>武器!C172</f>
        <v>ブラスの杖</v>
      </c>
      <c r="D119" s="16">
        <f>武器!O172</f>
        <v>0</v>
      </c>
      <c r="E119" s="16">
        <f>武器!P172</f>
        <v>580</v>
      </c>
      <c r="F119" s="16">
        <f>武器!Q172</f>
        <v>710</v>
      </c>
      <c r="G119" s="16">
        <f>武器!R172</f>
        <v>0</v>
      </c>
      <c r="H119" s="16">
        <f>武器!S172</f>
        <v>0</v>
      </c>
      <c r="I119" s="16">
        <f t="shared" si="145"/>
        <v>1290</v>
      </c>
      <c r="K119" s="16">
        <f>D119-D120</f>
        <v>0</v>
      </c>
      <c r="L119" s="16">
        <f t="shared" ref="L119" si="202">E119-E120</f>
        <v>150</v>
      </c>
      <c r="M119" s="16">
        <f t="shared" ref="M119" si="203">F119-F120</f>
        <v>180</v>
      </c>
      <c r="N119" s="16">
        <f t="shared" ref="N119" si="204">G119-G120</f>
        <v>0</v>
      </c>
      <c r="O119" s="16">
        <f t="shared" ref="O119" si="205">H119-H120</f>
        <v>0</v>
      </c>
      <c r="P119" s="16"/>
      <c r="Q119" s="245" t="str">
        <f>武器!T172</f>
        <v>MAX</v>
      </c>
      <c r="R119" s="243">
        <f>I119-I120</f>
        <v>330</v>
      </c>
      <c r="S119" s="241" t="str">
        <f>武器!E172</f>
        <v>☆☆☆</v>
      </c>
    </row>
    <row r="120" spans="1:19">
      <c r="A120" s="236"/>
      <c r="C120" s="330" t="s">
        <v>4291</v>
      </c>
      <c r="D120" s="231">
        <v>0</v>
      </c>
      <c r="E120" s="231">
        <v>430</v>
      </c>
      <c r="F120" s="231">
        <v>530</v>
      </c>
      <c r="G120" s="231">
        <v>0</v>
      </c>
      <c r="H120" s="231">
        <v>0</v>
      </c>
      <c r="I120" s="231">
        <f t="shared" si="145"/>
        <v>960</v>
      </c>
      <c r="J120" s="231"/>
      <c r="K120" s="231"/>
      <c r="L120" s="231"/>
      <c r="M120" s="231"/>
      <c r="N120" s="231"/>
      <c r="O120" s="231"/>
      <c r="P120" s="16"/>
      <c r="R120" s="231"/>
    </row>
    <row r="121" spans="1:19">
      <c r="A121" s="236" t="str">
        <f>武器!T173</f>
        <v>MAX</v>
      </c>
      <c r="B121" s="16" t="str">
        <f>武器!B173</f>
        <v>武-006</v>
      </c>
      <c r="C121" s="16" t="str">
        <f>武器!C173</f>
        <v>てつのツメ</v>
      </c>
      <c r="D121" s="16">
        <f>武器!O173</f>
        <v>0</v>
      </c>
      <c r="E121" s="16">
        <f>武器!P173</f>
        <v>550</v>
      </c>
      <c r="F121" s="16">
        <f>武器!Q173</f>
        <v>330</v>
      </c>
      <c r="G121" s="16">
        <f>武器!R173</f>
        <v>220</v>
      </c>
      <c r="H121" s="16">
        <f>武器!S173</f>
        <v>0</v>
      </c>
      <c r="I121" s="16">
        <f t="shared" si="145"/>
        <v>1100</v>
      </c>
      <c r="K121" s="16">
        <f>D121-D122</f>
        <v>0</v>
      </c>
      <c r="L121" s="16">
        <f t="shared" ref="L121" si="206">E121-E122</f>
        <v>150</v>
      </c>
      <c r="M121" s="16">
        <f t="shared" ref="M121" si="207">F121-F122</f>
        <v>90</v>
      </c>
      <c r="N121" s="16">
        <f t="shared" ref="N121" si="208">G121-G122</f>
        <v>60</v>
      </c>
      <c r="O121" s="16">
        <f t="shared" ref="O121" si="209">H121-H122</f>
        <v>0</v>
      </c>
      <c r="P121" s="16"/>
      <c r="Q121" s="245" t="str">
        <f>武器!T173</f>
        <v>MAX</v>
      </c>
      <c r="R121" s="243">
        <f>I121-I122</f>
        <v>300</v>
      </c>
      <c r="S121" s="241" t="str">
        <f>武器!E173</f>
        <v>☆☆</v>
      </c>
    </row>
    <row r="122" spans="1:19">
      <c r="A122" s="236"/>
      <c r="C122" s="330" t="s">
        <v>4291</v>
      </c>
      <c r="D122" s="231">
        <v>0</v>
      </c>
      <c r="E122" s="231">
        <v>400</v>
      </c>
      <c r="F122" s="231">
        <v>240</v>
      </c>
      <c r="G122" s="231">
        <v>160</v>
      </c>
      <c r="H122" s="231">
        <v>0</v>
      </c>
      <c r="I122" s="231">
        <f t="shared" si="145"/>
        <v>800</v>
      </c>
      <c r="J122" s="231"/>
      <c r="K122" s="231"/>
      <c r="L122" s="231"/>
      <c r="M122" s="231"/>
      <c r="N122" s="231"/>
      <c r="O122" s="231"/>
      <c r="P122" s="16"/>
      <c r="R122" s="231"/>
    </row>
    <row r="123" spans="1:19">
      <c r="A123" s="236" t="str">
        <f>武器!T174</f>
        <v>MAX</v>
      </c>
      <c r="B123" s="16" t="str">
        <f>武器!B174</f>
        <v>武-005</v>
      </c>
      <c r="C123" s="16" t="str">
        <f>武器!C174</f>
        <v>てつのつるぎ</v>
      </c>
      <c r="D123" s="16">
        <f>武器!O174</f>
        <v>0</v>
      </c>
      <c r="E123" s="16">
        <f>武器!P174</f>
        <v>660</v>
      </c>
      <c r="F123" s="16">
        <f>武器!Q174</f>
        <v>440</v>
      </c>
      <c r="G123" s="16">
        <f>武器!R174</f>
        <v>0</v>
      </c>
      <c r="H123" s="16">
        <f>武器!S174</f>
        <v>0</v>
      </c>
      <c r="I123" s="16">
        <f t="shared" si="145"/>
        <v>1100</v>
      </c>
      <c r="K123" s="16">
        <f>D123-D124</f>
        <v>0</v>
      </c>
      <c r="L123" s="16">
        <f t="shared" ref="L123" si="210">E123-E124</f>
        <v>180</v>
      </c>
      <c r="M123" s="16">
        <f t="shared" ref="M123" si="211">F123-F124</f>
        <v>120</v>
      </c>
      <c r="N123" s="16">
        <f t="shared" ref="N123" si="212">G123-G124</f>
        <v>0</v>
      </c>
      <c r="O123" s="16">
        <f t="shared" ref="O123" si="213">H123-H124</f>
        <v>0</v>
      </c>
      <c r="P123" s="16"/>
      <c r="Q123" s="245" t="str">
        <f>武器!T174</f>
        <v>MAX</v>
      </c>
      <c r="R123" s="243">
        <f>I123-I124</f>
        <v>300</v>
      </c>
      <c r="S123" s="241" t="str">
        <f>武器!E174</f>
        <v>☆☆</v>
      </c>
    </row>
    <row r="124" spans="1:19">
      <c r="A124" s="236"/>
      <c r="C124" s="330" t="s">
        <v>4291</v>
      </c>
      <c r="D124" s="231">
        <v>0</v>
      </c>
      <c r="E124" s="231">
        <v>480</v>
      </c>
      <c r="F124" s="231">
        <v>320</v>
      </c>
      <c r="G124" s="231">
        <v>0</v>
      </c>
      <c r="H124" s="231">
        <v>0</v>
      </c>
      <c r="I124" s="231">
        <f t="shared" si="145"/>
        <v>800</v>
      </c>
      <c r="J124" s="231"/>
      <c r="K124" s="231"/>
      <c r="L124" s="231"/>
      <c r="M124" s="231"/>
      <c r="N124" s="231"/>
      <c r="O124" s="231"/>
      <c r="P124" s="16"/>
      <c r="R124" s="231"/>
    </row>
    <row r="125" spans="1:19">
      <c r="A125" s="236" t="str">
        <f>武器!T175</f>
        <v>MAX</v>
      </c>
      <c r="B125" s="16" t="str">
        <f>武器!B175</f>
        <v>武-004</v>
      </c>
      <c r="C125" s="16" t="str">
        <f>武器!C175</f>
        <v>まどうしの杖</v>
      </c>
      <c r="D125" s="16">
        <f>武器!O175</f>
        <v>0</v>
      </c>
      <c r="E125" s="16">
        <f>武器!P175</f>
        <v>440</v>
      </c>
      <c r="F125" s="16">
        <f>武器!Q175</f>
        <v>660</v>
      </c>
      <c r="G125" s="16">
        <f>武器!R175</f>
        <v>0</v>
      </c>
      <c r="H125" s="16">
        <f>武器!S175</f>
        <v>0</v>
      </c>
      <c r="I125" s="16">
        <f t="shared" si="145"/>
        <v>1100</v>
      </c>
      <c r="K125" s="16">
        <f>D125-D126</f>
        <v>0</v>
      </c>
      <c r="L125" s="16">
        <f t="shared" ref="L125" si="214">E125-E126</f>
        <v>120</v>
      </c>
      <c r="M125" s="16">
        <f t="shared" ref="M125" si="215">F125-F126</f>
        <v>180</v>
      </c>
      <c r="N125" s="16">
        <f t="shared" ref="N125" si="216">G125-G126</f>
        <v>0</v>
      </c>
      <c r="O125" s="16">
        <f t="shared" ref="O125" si="217">H125-H126</f>
        <v>0</v>
      </c>
      <c r="P125" s="16"/>
      <c r="Q125" s="245" t="str">
        <f>武器!T175</f>
        <v>MAX</v>
      </c>
      <c r="R125" s="243">
        <f>I125-I126</f>
        <v>300</v>
      </c>
      <c r="S125" s="241" t="str">
        <f>武器!E175</f>
        <v>☆☆</v>
      </c>
    </row>
    <row r="126" spans="1:19">
      <c r="A126" s="236"/>
      <c r="C126" s="330" t="s">
        <v>4291</v>
      </c>
      <c r="D126" s="231">
        <v>0</v>
      </c>
      <c r="E126" s="231">
        <v>320</v>
      </c>
      <c r="F126" s="231">
        <v>480</v>
      </c>
      <c r="G126" s="231">
        <v>0</v>
      </c>
      <c r="H126" s="231">
        <v>0</v>
      </c>
      <c r="I126" s="231">
        <f t="shared" si="145"/>
        <v>800</v>
      </c>
      <c r="J126" s="231"/>
      <c r="K126" s="231"/>
      <c r="L126" s="231"/>
      <c r="M126" s="231"/>
      <c r="N126" s="231"/>
      <c r="O126" s="231"/>
      <c r="P126" s="16"/>
      <c r="R126" s="231"/>
    </row>
    <row r="127" spans="1:19">
      <c r="A127" s="236" t="str">
        <f>武器!T176</f>
        <v>MAX</v>
      </c>
      <c r="B127" s="16" t="str">
        <f>武器!B176</f>
        <v>武-003</v>
      </c>
      <c r="C127" s="16" t="str">
        <f>武器!C176</f>
        <v>バトルフォーク</v>
      </c>
      <c r="D127" s="16">
        <f>武器!O176</f>
        <v>220</v>
      </c>
      <c r="E127" s="16">
        <f>武器!P176</f>
        <v>550</v>
      </c>
      <c r="F127" s="16">
        <f>武器!Q176</f>
        <v>330</v>
      </c>
      <c r="G127" s="16">
        <f>武器!R176</f>
        <v>0</v>
      </c>
      <c r="H127" s="16">
        <f>武器!S176</f>
        <v>0</v>
      </c>
      <c r="I127" s="16">
        <f t="shared" si="145"/>
        <v>1100</v>
      </c>
      <c r="K127" s="16">
        <f>D127-D128</f>
        <v>60</v>
      </c>
      <c r="L127" s="16">
        <f t="shared" ref="L127" si="218">E127-E128</f>
        <v>150</v>
      </c>
      <c r="M127" s="16">
        <f t="shared" ref="M127" si="219">F127-F128</f>
        <v>90</v>
      </c>
      <c r="N127" s="16">
        <f t="shared" ref="N127" si="220">G127-G128</f>
        <v>0</v>
      </c>
      <c r="O127" s="16">
        <f t="shared" ref="O127" si="221">H127-H128</f>
        <v>0</v>
      </c>
      <c r="P127" s="16"/>
      <c r="Q127" s="245" t="str">
        <f>武器!T176</f>
        <v>MAX</v>
      </c>
      <c r="R127" s="243">
        <f>I127-I128</f>
        <v>300</v>
      </c>
      <c r="S127" s="241" t="str">
        <f>武器!E176</f>
        <v>☆☆</v>
      </c>
    </row>
    <row r="128" spans="1:19">
      <c r="A128" s="236"/>
      <c r="C128" s="330" t="s">
        <v>4291</v>
      </c>
      <c r="D128" s="231">
        <v>160</v>
      </c>
      <c r="E128" s="231">
        <v>400</v>
      </c>
      <c r="F128" s="231">
        <v>240</v>
      </c>
      <c r="G128" s="231">
        <v>0</v>
      </c>
      <c r="H128" s="231">
        <v>0</v>
      </c>
      <c r="I128" s="231">
        <f t="shared" si="145"/>
        <v>800</v>
      </c>
      <c r="J128" s="231"/>
      <c r="K128" s="231"/>
      <c r="L128" s="231"/>
      <c r="M128" s="231"/>
      <c r="N128" s="231"/>
      <c r="O128" s="231"/>
      <c r="P128" s="16"/>
      <c r="R128" s="231"/>
    </row>
    <row r="129" spans="1:19">
      <c r="A129" s="236" t="str">
        <f>武器!T177</f>
        <v>MAX</v>
      </c>
      <c r="B129" s="16" t="str">
        <f>武器!B177</f>
        <v>武-002</v>
      </c>
      <c r="C129" s="16" t="str">
        <f>武器!C177</f>
        <v>ライトアックス</v>
      </c>
      <c r="D129" s="16">
        <f>武器!O177</f>
        <v>0</v>
      </c>
      <c r="E129" s="16">
        <f>武器!P177</f>
        <v>720</v>
      </c>
      <c r="F129" s="16">
        <f>武器!Q177</f>
        <v>220</v>
      </c>
      <c r="G129" s="16">
        <f>武器!R177</f>
        <v>0</v>
      </c>
      <c r="H129" s="16">
        <f>武器!S177</f>
        <v>170</v>
      </c>
      <c r="I129" s="16">
        <f t="shared" si="145"/>
        <v>1110</v>
      </c>
      <c r="K129" s="16">
        <f>D129-D130</f>
        <v>0</v>
      </c>
      <c r="L129" s="16">
        <f t="shared" ref="L129" si="222">E129-E130</f>
        <v>200</v>
      </c>
      <c r="M129" s="16">
        <f t="shared" ref="M129" si="223">F129-F130</f>
        <v>60</v>
      </c>
      <c r="N129" s="16">
        <f t="shared" ref="N129" si="224">G129-G130</f>
        <v>0</v>
      </c>
      <c r="O129" s="16">
        <f t="shared" ref="O129" si="225">H129-H130</f>
        <v>50</v>
      </c>
      <c r="P129" s="16"/>
      <c r="Q129" s="245" t="str">
        <f>武器!T177</f>
        <v>MAX</v>
      </c>
      <c r="R129" s="243">
        <f>I129-I130</f>
        <v>310</v>
      </c>
      <c r="S129" s="241" t="str">
        <f>武器!E177</f>
        <v>☆☆</v>
      </c>
    </row>
    <row r="130" spans="1:19">
      <c r="A130" s="236"/>
      <c r="C130" s="330" t="s">
        <v>4291</v>
      </c>
      <c r="D130" s="231">
        <v>0</v>
      </c>
      <c r="E130" s="231">
        <v>520</v>
      </c>
      <c r="F130" s="231">
        <v>160</v>
      </c>
      <c r="G130" s="231">
        <v>0</v>
      </c>
      <c r="H130" s="231">
        <v>120</v>
      </c>
      <c r="I130" s="231">
        <f t="shared" si="145"/>
        <v>800</v>
      </c>
      <c r="J130" s="231"/>
      <c r="K130" s="231"/>
      <c r="L130" s="231"/>
      <c r="M130" s="231"/>
      <c r="N130" s="231"/>
      <c r="O130" s="231"/>
      <c r="P130" s="16"/>
      <c r="R130" s="231"/>
      <c r="S130" s="16"/>
    </row>
    <row r="131" spans="1:19">
      <c r="A131" s="236" t="str">
        <f>武器!T178</f>
        <v>MAX</v>
      </c>
      <c r="B131" s="16" t="str">
        <f>武器!B178</f>
        <v>武-001</v>
      </c>
      <c r="C131" s="16" t="str">
        <f>武器!C178</f>
        <v>どうのつるぎ</v>
      </c>
      <c r="D131" s="16">
        <f>武器!O178</f>
        <v>0</v>
      </c>
      <c r="E131" s="16">
        <f>武器!P178</f>
        <v>660</v>
      </c>
      <c r="F131" s="16">
        <f>武器!Q178</f>
        <v>390</v>
      </c>
      <c r="G131" s="16">
        <f>武器!R178</f>
        <v>60</v>
      </c>
      <c r="H131" s="16">
        <f>武器!S178</f>
        <v>0</v>
      </c>
      <c r="I131" s="16">
        <f t="shared" si="145"/>
        <v>1110</v>
      </c>
      <c r="K131" s="16">
        <f>D131-D132</f>
        <v>0</v>
      </c>
      <c r="L131" s="16">
        <f t="shared" ref="L131" si="226">E131-E132</f>
        <v>180</v>
      </c>
      <c r="M131" s="16">
        <f t="shared" ref="M131" si="227">F131-F132</f>
        <v>110</v>
      </c>
      <c r="N131" s="16">
        <f t="shared" ref="N131" si="228">G131-G132</f>
        <v>20</v>
      </c>
      <c r="O131" s="16">
        <f t="shared" ref="O131" si="229">H131-H132</f>
        <v>0</v>
      </c>
      <c r="P131" s="16"/>
      <c r="Q131" s="245" t="str">
        <f>武器!T178</f>
        <v>MAX</v>
      </c>
      <c r="R131" s="243">
        <f>I131-I132</f>
        <v>310</v>
      </c>
      <c r="S131" s="241" t="str">
        <f>武器!E178</f>
        <v>☆☆</v>
      </c>
    </row>
    <row r="132" spans="1:19">
      <c r="C132" s="330" t="s">
        <v>4291</v>
      </c>
      <c r="D132" s="231">
        <v>0</v>
      </c>
      <c r="E132" s="231">
        <v>480</v>
      </c>
      <c r="F132" s="231">
        <v>280</v>
      </c>
      <c r="G132" s="231">
        <v>40</v>
      </c>
      <c r="H132" s="231">
        <v>0</v>
      </c>
      <c r="I132" s="231">
        <f t="shared" si="145"/>
        <v>800</v>
      </c>
      <c r="J132" s="231"/>
      <c r="K132" s="231"/>
      <c r="L132" s="231"/>
      <c r="M132" s="231"/>
      <c r="N132" s="231"/>
      <c r="O132" s="231"/>
      <c r="P132" s="16"/>
      <c r="R132" s="231"/>
    </row>
    <row r="133" spans="1:19">
      <c r="D133" s="164" t="s">
        <v>15</v>
      </c>
      <c r="E133" s="165" t="s">
        <v>7</v>
      </c>
      <c r="F133" s="166" t="s">
        <v>8</v>
      </c>
      <c r="G133" s="167" t="s">
        <v>9</v>
      </c>
      <c r="H133" s="168" t="s">
        <v>14</v>
      </c>
      <c r="I133" s="333" t="s">
        <v>4292</v>
      </c>
      <c r="K133" s="164" t="s">
        <v>15</v>
      </c>
      <c r="L133" s="165" t="s">
        <v>7</v>
      </c>
      <c r="M133" s="166" t="s">
        <v>8</v>
      </c>
      <c r="N133" s="167" t="s">
        <v>9</v>
      </c>
      <c r="O133" s="168" t="s">
        <v>14</v>
      </c>
      <c r="P133" s="16"/>
      <c r="Q133" s="331" t="s">
        <v>4005</v>
      </c>
      <c r="R133" s="332" t="s">
        <v>4293</v>
      </c>
      <c r="S133" s="241" t="s">
        <v>4294</v>
      </c>
    </row>
    <row r="134" spans="1:19">
      <c r="A134" s="236">
        <f>盾!O69</f>
        <v>13</v>
      </c>
      <c r="B134" s="16" t="str">
        <f>盾!B69</f>
        <v>盾-037</v>
      </c>
      <c r="C134" s="16" t="str">
        <f>盾!C69</f>
        <v>ほのおの盾</v>
      </c>
      <c r="D134" s="16">
        <f>盾!J69</f>
        <v>36</v>
      </c>
      <c r="E134" s="16">
        <f>盾!K69</f>
        <v>82</v>
      </c>
      <c r="F134" s="16">
        <f>盾!L69</f>
        <v>82</v>
      </c>
      <c r="G134" s="16">
        <f>盾!M69</f>
        <v>718</v>
      </c>
      <c r="H134" s="16">
        <f>盾!N69</f>
        <v>605</v>
      </c>
      <c r="I134" s="16">
        <f t="shared" si="145"/>
        <v>1523</v>
      </c>
      <c r="K134" s="16">
        <f>D134-D135</f>
        <v>6</v>
      </c>
      <c r="L134" s="16">
        <f t="shared" ref="L134" si="230">E134-E135</f>
        <v>12</v>
      </c>
      <c r="M134" s="16">
        <f t="shared" ref="M134" si="231">F134-F135</f>
        <v>12</v>
      </c>
      <c r="N134" s="16">
        <f t="shared" ref="N134" si="232">G134-G135</f>
        <v>88</v>
      </c>
      <c r="O134" s="16">
        <f t="shared" ref="O134" si="233">H134-H135</f>
        <v>75</v>
      </c>
      <c r="P134" s="16"/>
      <c r="Q134" s="245">
        <f>盾!O69</f>
        <v>13</v>
      </c>
      <c r="R134" s="243">
        <f>I134-I135</f>
        <v>193</v>
      </c>
      <c r="S134" s="241" t="str">
        <f>盾!E69</f>
        <v>☆☆☆☆</v>
      </c>
    </row>
    <row r="135" spans="1:19">
      <c r="A135" s="236"/>
      <c r="C135" s="330" t="s">
        <v>4291</v>
      </c>
      <c r="D135" s="231">
        <v>30</v>
      </c>
      <c r="E135" s="231">
        <v>70</v>
      </c>
      <c r="F135" s="231">
        <v>70</v>
      </c>
      <c r="G135" s="231">
        <v>630</v>
      </c>
      <c r="H135" s="231">
        <v>530</v>
      </c>
      <c r="I135" s="231">
        <f t="shared" si="145"/>
        <v>1330</v>
      </c>
      <c r="J135" s="231"/>
      <c r="K135" s="231"/>
      <c r="L135" s="231"/>
      <c r="M135" s="231"/>
      <c r="N135" s="231"/>
      <c r="O135" s="231"/>
      <c r="P135" s="16"/>
      <c r="R135" s="231"/>
    </row>
    <row r="136" spans="1:19">
      <c r="A136" s="236" t="str">
        <f>盾!O70</f>
        <v>MAX</v>
      </c>
      <c r="B136" s="16" t="str">
        <f>盾!B70</f>
        <v>盾-036</v>
      </c>
      <c r="C136" s="16" t="str">
        <f>盾!C70</f>
        <v>勇者の盾</v>
      </c>
      <c r="D136" s="16">
        <f>盾!J70</f>
        <v>0</v>
      </c>
      <c r="E136" s="16">
        <f>盾!K70</f>
        <v>160</v>
      </c>
      <c r="F136" s="16">
        <f>盾!L70</f>
        <v>90</v>
      </c>
      <c r="G136" s="16">
        <f>盾!M70</f>
        <v>730</v>
      </c>
      <c r="H136" s="16">
        <f>盾!N70</f>
        <v>640</v>
      </c>
      <c r="I136" s="16">
        <f t="shared" si="145"/>
        <v>1620</v>
      </c>
      <c r="K136" s="16">
        <f>D136-D137</f>
        <v>0</v>
      </c>
      <c r="L136" s="16">
        <f t="shared" ref="L136" si="234">E136-E137</f>
        <v>30</v>
      </c>
      <c r="M136" s="16">
        <f t="shared" ref="M136" si="235">F136-F137</f>
        <v>20</v>
      </c>
      <c r="N136" s="16">
        <f t="shared" ref="N136" si="236">G136-G137</f>
        <v>140</v>
      </c>
      <c r="O136" s="16">
        <f t="shared" ref="O136" si="237">H136-H137</f>
        <v>120</v>
      </c>
      <c r="P136" s="16"/>
      <c r="Q136" s="245" t="str">
        <f>盾!O70</f>
        <v>MAX</v>
      </c>
      <c r="R136" s="243">
        <f>I136-I137</f>
        <v>310</v>
      </c>
      <c r="S136" s="241" t="str">
        <f>盾!E70</f>
        <v>☆☆☆☆</v>
      </c>
    </row>
    <row r="137" spans="1:19">
      <c r="A137" s="236"/>
      <c r="C137" s="330" t="s">
        <v>4291</v>
      </c>
      <c r="D137" s="231">
        <v>0</v>
      </c>
      <c r="E137" s="231">
        <v>130</v>
      </c>
      <c r="F137" s="231">
        <v>70</v>
      </c>
      <c r="G137" s="231">
        <v>590</v>
      </c>
      <c r="H137" s="231">
        <v>520</v>
      </c>
      <c r="I137" s="231">
        <f t="shared" si="145"/>
        <v>1310</v>
      </c>
      <c r="J137" s="231"/>
      <c r="K137" s="231"/>
      <c r="L137" s="231"/>
      <c r="M137" s="231"/>
      <c r="N137" s="231"/>
      <c r="O137" s="231"/>
      <c r="P137" s="16"/>
      <c r="R137" s="231"/>
    </row>
    <row r="138" spans="1:19">
      <c r="A138" s="236" t="str">
        <f>盾!O71</f>
        <v>MAX</v>
      </c>
      <c r="B138" s="16" t="str">
        <f>盾!B71</f>
        <v>盾-035</v>
      </c>
      <c r="C138" s="16" t="str">
        <f>盾!C71</f>
        <v>デルカダールの盾</v>
      </c>
      <c r="D138" s="16">
        <f>盾!J71</f>
        <v>90</v>
      </c>
      <c r="E138" s="16">
        <f>盾!K71</f>
        <v>0</v>
      </c>
      <c r="F138" s="16">
        <f>盾!L71</f>
        <v>0</v>
      </c>
      <c r="G138" s="16">
        <f>盾!M71</f>
        <v>730</v>
      </c>
      <c r="H138" s="16">
        <f>盾!N71</f>
        <v>800</v>
      </c>
      <c r="I138" s="16">
        <f t="shared" si="145"/>
        <v>1620</v>
      </c>
      <c r="K138" s="16">
        <f>D138-D139</f>
        <v>20</v>
      </c>
      <c r="L138" s="16">
        <f t="shared" ref="L138" si="238">E138-E139</f>
        <v>0</v>
      </c>
      <c r="M138" s="16">
        <f t="shared" ref="M138" si="239">F138-F139</f>
        <v>0</v>
      </c>
      <c r="N138" s="16">
        <f t="shared" ref="N138" si="240">G138-G139</f>
        <v>140</v>
      </c>
      <c r="O138" s="16">
        <f t="shared" ref="O138" si="241">H138-H139</f>
        <v>150</v>
      </c>
      <c r="P138" s="16"/>
      <c r="Q138" s="245" t="str">
        <f>盾!O71</f>
        <v>MAX</v>
      </c>
      <c r="R138" s="243">
        <f>I138-I139</f>
        <v>310</v>
      </c>
      <c r="S138" s="241" t="str">
        <f>盾!E71</f>
        <v>☆☆☆☆</v>
      </c>
    </row>
    <row r="139" spans="1:19">
      <c r="A139" s="236"/>
      <c r="C139" s="330" t="s">
        <v>4291</v>
      </c>
      <c r="D139" s="231">
        <v>70</v>
      </c>
      <c r="E139" s="231">
        <v>0</v>
      </c>
      <c r="F139" s="231">
        <v>0</v>
      </c>
      <c r="G139" s="231">
        <v>590</v>
      </c>
      <c r="H139" s="231">
        <v>650</v>
      </c>
      <c r="I139" s="231">
        <f t="shared" si="145"/>
        <v>1310</v>
      </c>
      <c r="J139" s="231"/>
      <c r="K139" s="231"/>
      <c r="L139" s="231"/>
      <c r="M139" s="231"/>
      <c r="N139" s="231"/>
      <c r="O139" s="231"/>
      <c r="P139" s="16"/>
      <c r="R139" s="231"/>
    </row>
    <row r="140" spans="1:19">
      <c r="A140" s="236" t="str">
        <f>盾!O72</f>
        <v>MAX</v>
      </c>
      <c r="B140" s="16" t="str">
        <f>盾!B72</f>
        <v>盾-034</v>
      </c>
      <c r="C140" s="16" t="str">
        <f>盾!C72</f>
        <v>時空の盾</v>
      </c>
      <c r="D140" s="16">
        <f>盾!J72</f>
        <v>0</v>
      </c>
      <c r="E140" s="16">
        <f>盾!K72</f>
        <v>90</v>
      </c>
      <c r="F140" s="16">
        <f>盾!L72</f>
        <v>90</v>
      </c>
      <c r="G140" s="16">
        <f>盾!M72</f>
        <v>600</v>
      </c>
      <c r="H140" s="16">
        <f>盾!N72</f>
        <v>840</v>
      </c>
      <c r="I140" s="16">
        <f t="shared" si="145"/>
        <v>1620</v>
      </c>
      <c r="K140" s="16">
        <f>D140-D141</f>
        <v>0</v>
      </c>
      <c r="L140" s="16">
        <f t="shared" ref="L140" si="242">E140-E141</f>
        <v>20</v>
      </c>
      <c r="M140" s="16">
        <f t="shared" ref="M140" si="243">F140-F141</f>
        <v>20</v>
      </c>
      <c r="N140" s="16">
        <f t="shared" ref="N140" si="244">G140-G141</f>
        <v>110</v>
      </c>
      <c r="O140" s="16">
        <f t="shared" ref="O140" si="245">H140-H141</f>
        <v>160</v>
      </c>
      <c r="P140" s="16"/>
      <c r="Q140" s="245" t="str">
        <f>盾!O72</f>
        <v>MAX</v>
      </c>
      <c r="R140" s="243">
        <f>I140-I141</f>
        <v>310</v>
      </c>
      <c r="S140" s="241" t="str">
        <f>盾!E72</f>
        <v>☆☆☆☆</v>
      </c>
    </row>
    <row r="141" spans="1:19">
      <c r="A141" s="236"/>
      <c r="C141" s="330" t="s">
        <v>4291</v>
      </c>
      <c r="D141" s="231">
        <v>0</v>
      </c>
      <c r="E141" s="231">
        <v>70</v>
      </c>
      <c r="F141" s="231">
        <v>70</v>
      </c>
      <c r="G141" s="231">
        <v>490</v>
      </c>
      <c r="H141" s="231">
        <v>680</v>
      </c>
      <c r="I141" s="231">
        <f t="shared" si="145"/>
        <v>1310</v>
      </c>
      <c r="J141" s="231"/>
      <c r="K141" s="231"/>
      <c r="L141" s="231"/>
      <c r="M141" s="231"/>
      <c r="N141" s="231"/>
      <c r="O141" s="231"/>
      <c r="P141" s="16"/>
      <c r="R141" s="231"/>
    </row>
    <row r="142" spans="1:19">
      <c r="A142" s="236" t="str">
        <f>盾!O73</f>
        <v>MAX</v>
      </c>
      <c r="B142" s="16" t="str">
        <f>盾!B73</f>
        <v>盾-033</v>
      </c>
      <c r="C142" s="16" t="str">
        <f>盾!C73</f>
        <v>ひかりのたて</v>
      </c>
      <c r="D142" s="16">
        <f>盾!J73</f>
        <v>0</v>
      </c>
      <c r="E142" s="16">
        <f>盾!K73</f>
        <v>80</v>
      </c>
      <c r="F142" s="16">
        <f>盾!L73</f>
        <v>0</v>
      </c>
      <c r="G142" s="16">
        <f>盾!M73</f>
        <v>690</v>
      </c>
      <c r="H142" s="16">
        <f>盾!N73</f>
        <v>760</v>
      </c>
      <c r="I142" s="16">
        <f t="shared" si="145"/>
        <v>1530</v>
      </c>
      <c r="K142" s="16">
        <f>D142-D143</f>
        <v>0</v>
      </c>
      <c r="L142" s="16">
        <f t="shared" ref="L142" si="246">E142-E143</f>
        <v>20</v>
      </c>
      <c r="M142" s="16">
        <f t="shared" ref="M142" si="247">F142-F143</f>
        <v>0</v>
      </c>
      <c r="N142" s="16">
        <f t="shared" ref="N142" si="248">G142-G143</f>
        <v>140</v>
      </c>
      <c r="O142" s="16">
        <f t="shared" ref="O142" si="249">H142-H143</f>
        <v>150</v>
      </c>
      <c r="P142" s="16"/>
      <c r="Q142" s="245" t="str">
        <f>盾!O73</f>
        <v>MAX</v>
      </c>
      <c r="R142" s="243">
        <f>I142-I143</f>
        <v>310</v>
      </c>
      <c r="S142" s="241" t="str">
        <f>盾!E73</f>
        <v>☆☆☆☆</v>
      </c>
    </row>
    <row r="143" spans="1:19">
      <c r="A143" s="236"/>
      <c r="C143" s="330" t="s">
        <v>4291</v>
      </c>
      <c r="D143" s="231">
        <v>0</v>
      </c>
      <c r="E143" s="231">
        <v>60</v>
      </c>
      <c r="F143" s="231">
        <v>0</v>
      </c>
      <c r="G143" s="231">
        <v>550</v>
      </c>
      <c r="H143" s="231">
        <v>610</v>
      </c>
      <c r="I143" s="231">
        <f t="shared" si="145"/>
        <v>1220</v>
      </c>
      <c r="J143" s="231"/>
      <c r="K143" s="231"/>
      <c r="L143" s="231"/>
      <c r="M143" s="231"/>
      <c r="N143" s="231"/>
      <c r="O143" s="231"/>
      <c r="P143" s="16"/>
      <c r="R143" s="231"/>
    </row>
    <row r="144" spans="1:19">
      <c r="A144" s="236">
        <f>盾!O74</f>
        <v>5</v>
      </c>
      <c r="B144" s="16" t="str">
        <f>盾!B74</f>
        <v>盾-032</v>
      </c>
      <c r="C144" s="16" t="str">
        <f>盾!C74</f>
        <v>メタスラの盾</v>
      </c>
      <c r="D144" s="16">
        <f>盾!J74</f>
        <v>64</v>
      </c>
      <c r="E144" s="16">
        <f>盾!K74</f>
        <v>0</v>
      </c>
      <c r="F144" s="16">
        <f>盾!L74</f>
        <v>64</v>
      </c>
      <c r="G144" s="16">
        <f>盾!M74</f>
        <v>705</v>
      </c>
      <c r="H144" s="16">
        <f>盾!N74</f>
        <v>453</v>
      </c>
      <c r="I144" s="16">
        <f t="shared" si="145"/>
        <v>1286</v>
      </c>
      <c r="K144" s="16">
        <f>D144-D145</f>
        <v>4</v>
      </c>
      <c r="L144" s="16">
        <f t="shared" ref="L144" si="250">E144-E145</f>
        <v>0</v>
      </c>
      <c r="M144" s="16">
        <f t="shared" ref="M144" si="251">F144-F145</f>
        <v>4</v>
      </c>
      <c r="N144" s="16">
        <f t="shared" ref="N144" si="252">G144-G145</f>
        <v>35</v>
      </c>
      <c r="O144" s="16">
        <f t="shared" ref="O144" si="253">H144-H145</f>
        <v>23</v>
      </c>
      <c r="P144" s="16"/>
      <c r="Q144" s="245">
        <f>盾!O74</f>
        <v>5</v>
      </c>
      <c r="R144" s="243">
        <f>I144-I145</f>
        <v>66</v>
      </c>
      <c r="S144" s="241" t="str">
        <f>盾!E74</f>
        <v>☆☆☆☆</v>
      </c>
    </row>
    <row r="145" spans="1:19">
      <c r="A145" s="236"/>
      <c r="C145" s="330" t="s">
        <v>4291</v>
      </c>
      <c r="D145" s="231">
        <v>60</v>
      </c>
      <c r="E145" s="231">
        <v>0</v>
      </c>
      <c r="F145" s="231">
        <v>60</v>
      </c>
      <c r="G145" s="231">
        <v>670</v>
      </c>
      <c r="H145" s="231">
        <v>430</v>
      </c>
      <c r="I145" s="231">
        <f t="shared" si="145"/>
        <v>1220</v>
      </c>
      <c r="J145" s="231"/>
      <c r="K145" s="231"/>
      <c r="L145" s="231"/>
      <c r="M145" s="231"/>
      <c r="N145" s="231"/>
      <c r="O145" s="231"/>
      <c r="P145" s="16"/>
      <c r="R145" s="231"/>
    </row>
    <row r="146" spans="1:19">
      <c r="A146" s="236">
        <f>盾!O75</f>
        <v>17</v>
      </c>
      <c r="B146" s="16" t="str">
        <f>盾!B75</f>
        <v>盾-031</v>
      </c>
      <c r="C146" s="16" t="str">
        <f>盾!C75</f>
        <v>六軍団の盾</v>
      </c>
      <c r="D146" s="16">
        <f>盾!J75</f>
        <v>145</v>
      </c>
      <c r="E146" s="16">
        <f>盾!K75</f>
        <v>76</v>
      </c>
      <c r="F146" s="16">
        <f>盾!L75</f>
        <v>0</v>
      </c>
      <c r="G146" s="16">
        <f>盾!M75</f>
        <v>522</v>
      </c>
      <c r="H146" s="16">
        <f>盾!N75</f>
        <v>736</v>
      </c>
      <c r="I146" s="16">
        <f t="shared" si="145"/>
        <v>1479</v>
      </c>
      <c r="K146" s="16">
        <f>D146-D147</f>
        <v>25</v>
      </c>
      <c r="L146" s="16">
        <f t="shared" ref="L146" si="254">E146-E147</f>
        <v>16</v>
      </c>
      <c r="M146" s="16">
        <f t="shared" ref="M146" si="255">F146-F147</f>
        <v>0</v>
      </c>
      <c r="N146" s="16">
        <f t="shared" ref="N146" si="256">G146-G147</f>
        <v>92</v>
      </c>
      <c r="O146" s="16">
        <f t="shared" ref="O146" si="257">H146-H147</f>
        <v>126</v>
      </c>
      <c r="P146" s="16"/>
      <c r="Q146" s="245">
        <f>盾!O75</f>
        <v>17</v>
      </c>
      <c r="R146" s="243">
        <f>I146-I147</f>
        <v>259</v>
      </c>
      <c r="S146" s="241" t="str">
        <f>盾!E75</f>
        <v>☆☆☆☆</v>
      </c>
    </row>
    <row r="147" spans="1:19">
      <c r="A147" s="236"/>
      <c r="C147" s="330" t="s">
        <v>4291</v>
      </c>
      <c r="D147" s="231">
        <v>120</v>
      </c>
      <c r="E147" s="231">
        <v>60</v>
      </c>
      <c r="F147" s="231">
        <v>0</v>
      </c>
      <c r="G147" s="231">
        <v>430</v>
      </c>
      <c r="H147" s="231">
        <v>610</v>
      </c>
      <c r="I147" s="231">
        <f t="shared" si="145"/>
        <v>1220</v>
      </c>
      <c r="J147" s="231"/>
      <c r="K147" s="231"/>
      <c r="L147" s="231"/>
      <c r="M147" s="231"/>
      <c r="N147" s="231"/>
      <c r="O147" s="231"/>
      <c r="P147" s="16"/>
      <c r="R147" s="231"/>
    </row>
    <row r="148" spans="1:19">
      <c r="A148" s="236" t="str">
        <f>盾!O76</f>
        <v>MAX</v>
      </c>
      <c r="B148" s="16" t="str">
        <f>盾!B76</f>
        <v>盾-030</v>
      </c>
      <c r="C148" s="16" t="str">
        <f>盾!C76</f>
        <v>超越魔王の盾</v>
      </c>
      <c r="D148" s="16">
        <f>盾!J76</f>
        <v>0</v>
      </c>
      <c r="E148" s="16">
        <f>盾!K76</f>
        <v>150</v>
      </c>
      <c r="F148" s="16">
        <f>盾!L76</f>
        <v>150</v>
      </c>
      <c r="G148" s="16">
        <f>盾!M76</f>
        <v>610</v>
      </c>
      <c r="H148" s="16">
        <f>盾!N76</f>
        <v>610</v>
      </c>
      <c r="I148" s="16">
        <f t="shared" si="145"/>
        <v>1520</v>
      </c>
      <c r="K148" s="16">
        <f>D148-D149</f>
        <v>0</v>
      </c>
      <c r="L148" s="16">
        <f t="shared" ref="L148" si="258">E148-E149</f>
        <v>30</v>
      </c>
      <c r="M148" s="16">
        <f t="shared" ref="M148" si="259">F148-F149</f>
        <v>30</v>
      </c>
      <c r="N148" s="16">
        <f t="shared" ref="N148" si="260">G148-G149</f>
        <v>120</v>
      </c>
      <c r="O148" s="16">
        <f t="shared" ref="O148" si="261">H148-H149</f>
        <v>120</v>
      </c>
      <c r="P148" s="16"/>
      <c r="Q148" s="245" t="str">
        <f>盾!O76</f>
        <v>MAX</v>
      </c>
      <c r="R148" s="243">
        <f>I148-I149</f>
        <v>300</v>
      </c>
      <c r="S148" s="241" t="str">
        <f>盾!E76</f>
        <v>☆☆☆☆</v>
      </c>
    </row>
    <row r="149" spans="1:19">
      <c r="A149" s="236"/>
      <c r="C149" s="330" t="s">
        <v>4291</v>
      </c>
      <c r="D149" s="231">
        <v>0</v>
      </c>
      <c r="E149" s="231">
        <v>120</v>
      </c>
      <c r="F149" s="231">
        <v>120</v>
      </c>
      <c r="G149" s="231">
        <v>490</v>
      </c>
      <c r="H149" s="231">
        <v>490</v>
      </c>
      <c r="I149" s="231">
        <f t="shared" si="145"/>
        <v>1220</v>
      </c>
      <c r="J149" s="231"/>
      <c r="K149" s="231"/>
      <c r="L149" s="231"/>
      <c r="M149" s="231"/>
      <c r="N149" s="231"/>
      <c r="O149" s="231"/>
      <c r="P149" s="16"/>
      <c r="R149" s="231"/>
    </row>
    <row r="150" spans="1:19">
      <c r="A150" s="236" t="str">
        <f>盾!O77</f>
        <v>MAX</v>
      </c>
      <c r="B150" s="16" t="str">
        <f>盾!B77</f>
        <v>盾-029</v>
      </c>
      <c r="C150" s="16" t="str">
        <f>盾!C77</f>
        <v>ドラゴンシールド</v>
      </c>
      <c r="D150" s="16">
        <f>盾!J77</f>
        <v>230</v>
      </c>
      <c r="E150" s="16">
        <f>盾!K77</f>
        <v>0</v>
      </c>
      <c r="F150" s="16">
        <f>盾!L77</f>
        <v>0</v>
      </c>
      <c r="G150" s="16">
        <f>盾!M77</f>
        <v>610</v>
      </c>
      <c r="H150" s="16">
        <f>盾!N77</f>
        <v>690</v>
      </c>
      <c r="I150" s="16">
        <f t="shared" si="145"/>
        <v>1530</v>
      </c>
      <c r="K150" s="16">
        <f>D150-D151</f>
        <v>50</v>
      </c>
      <c r="L150" s="16">
        <f t="shared" ref="L150" si="262">E150-E151</f>
        <v>0</v>
      </c>
      <c r="M150" s="16">
        <f t="shared" ref="M150" si="263">F150-F151</f>
        <v>0</v>
      </c>
      <c r="N150" s="16">
        <f t="shared" ref="N150" si="264">G150-G151</f>
        <v>120</v>
      </c>
      <c r="O150" s="16">
        <f t="shared" ref="O150" si="265">H150-H151</f>
        <v>140</v>
      </c>
      <c r="P150" s="16"/>
      <c r="Q150" s="245" t="str">
        <f>盾!O77</f>
        <v>MAX</v>
      </c>
      <c r="R150" s="243">
        <f>I150-I151</f>
        <v>310</v>
      </c>
      <c r="S150" s="241" t="str">
        <f>盾!E77</f>
        <v>☆☆☆☆</v>
      </c>
    </row>
    <row r="151" spans="1:19">
      <c r="A151" s="236"/>
      <c r="C151" s="330" t="s">
        <v>4291</v>
      </c>
      <c r="D151" s="231">
        <v>180</v>
      </c>
      <c r="E151" s="231">
        <v>0</v>
      </c>
      <c r="F151" s="231">
        <v>0</v>
      </c>
      <c r="G151" s="231">
        <v>490</v>
      </c>
      <c r="H151" s="231">
        <v>550</v>
      </c>
      <c r="I151" s="231">
        <f t="shared" si="145"/>
        <v>1220</v>
      </c>
      <c r="J151" s="231"/>
      <c r="K151" s="231"/>
      <c r="L151" s="231"/>
      <c r="M151" s="231"/>
      <c r="N151" s="231"/>
      <c r="O151" s="231"/>
      <c r="P151" s="16"/>
      <c r="R151" s="231"/>
    </row>
    <row r="152" spans="1:19">
      <c r="A152" s="236" t="str">
        <f>盾!O78</f>
        <v>MAX</v>
      </c>
      <c r="B152" s="16" t="str">
        <f>盾!B78</f>
        <v>盾-028</v>
      </c>
      <c r="C152" s="16" t="str">
        <f>盾!C78</f>
        <v>魔影参謀の盾</v>
      </c>
      <c r="D152" s="16">
        <f>盾!J78</f>
        <v>0</v>
      </c>
      <c r="E152" s="16">
        <f>盾!K78</f>
        <v>0</v>
      </c>
      <c r="F152" s="16">
        <f>盾!L78</f>
        <v>80</v>
      </c>
      <c r="G152" s="16">
        <f>盾!M78</f>
        <v>840</v>
      </c>
      <c r="H152" s="16">
        <f>盾!N78</f>
        <v>610</v>
      </c>
      <c r="I152" s="16">
        <f t="shared" si="145"/>
        <v>1530</v>
      </c>
      <c r="K152" s="16">
        <f>D152-D153</f>
        <v>0</v>
      </c>
      <c r="L152" s="16">
        <f t="shared" ref="L152" si="266">E152-E153</f>
        <v>0</v>
      </c>
      <c r="M152" s="16">
        <f t="shared" ref="M152" si="267">F152-F153</f>
        <v>20</v>
      </c>
      <c r="N152" s="16">
        <f t="shared" ref="N152" si="268">G152-G153</f>
        <v>170</v>
      </c>
      <c r="O152" s="16">
        <f t="shared" ref="O152" si="269">H152-H153</f>
        <v>120</v>
      </c>
      <c r="P152" s="16"/>
      <c r="Q152" s="245" t="str">
        <f>盾!O78</f>
        <v>MAX</v>
      </c>
      <c r="R152" s="243">
        <f>I152-I153</f>
        <v>310</v>
      </c>
      <c r="S152" s="241" t="str">
        <f>盾!E78</f>
        <v>☆☆☆☆</v>
      </c>
    </row>
    <row r="153" spans="1:19">
      <c r="A153" s="236"/>
      <c r="C153" s="330" t="s">
        <v>4291</v>
      </c>
      <c r="D153" s="231">
        <v>0</v>
      </c>
      <c r="E153" s="231">
        <v>0</v>
      </c>
      <c r="F153" s="231">
        <v>60</v>
      </c>
      <c r="G153" s="231">
        <v>670</v>
      </c>
      <c r="H153" s="231">
        <v>490</v>
      </c>
      <c r="I153" s="231">
        <f t="shared" si="145"/>
        <v>1220</v>
      </c>
      <c r="J153" s="231"/>
      <c r="K153" s="231"/>
      <c r="L153" s="231"/>
      <c r="M153" s="231"/>
      <c r="N153" s="231"/>
      <c r="O153" s="231"/>
      <c r="P153" s="16"/>
      <c r="R153" s="231"/>
    </row>
    <row r="154" spans="1:19">
      <c r="A154" s="236" t="str">
        <f>盾!O79</f>
        <v>MAX</v>
      </c>
      <c r="B154" s="16" t="str">
        <f>盾!B79</f>
        <v>盾-027</v>
      </c>
      <c r="C154" s="16" t="str">
        <f>盾!C79</f>
        <v>超魔生物の盾</v>
      </c>
      <c r="D154" s="16">
        <f>盾!J79</f>
        <v>140</v>
      </c>
      <c r="E154" s="16">
        <f>盾!K79</f>
        <v>0</v>
      </c>
      <c r="F154" s="16">
        <f>盾!L79</f>
        <v>80</v>
      </c>
      <c r="G154" s="16">
        <f>盾!M79</f>
        <v>580</v>
      </c>
      <c r="H154" s="16">
        <f>盾!N79</f>
        <v>650</v>
      </c>
      <c r="I154" s="16">
        <f t="shared" ref="I154:I217" si="270">SUM(D154:H154)</f>
        <v>1450</v>
      </c>
      <c r="K154" s="16">
        <f>D154-D155</f>
        <v>30</v>
      </c>
      <c r="L154" s="16">
        <f t="shared" ref="L154" si="271">E154-E155</f>
        <v>0</v>
      </c>
      <c r="M154" s="16">
        <f t="shared" ref="M154" si="272">F154-F155</f>
        <v>20</v>
      </c>
      <c r="N154" s="16">
        <f t="shared" ref="N154" si="273">G154-G155</f>
        <v>120</v>
      </c>
      <c r="O154" s="16">
        <f t="shared" ref="O154" si="274">H154-H155</f>
        <v>140</v>
      </c>
      <c r="P154" s="16"/>
      <c r="Q154" s="245" t="str">
        <f>盾!O79</f>
        <v>MAX</v>
      </c>
      <c r="R154" s="243">
        <f>I154-I155</f>
        <v>310</v>
      </c>
      <c r="S154" s="241" t="str">
        <f>盾!E79</f>
        <v>☆☆☆☆</v>
      </c>
    </row>
    <row r="155" spans="1:19">
      <c r="A155" s="236"/>
      <c r="C155" s="330" t="s">
        <v>4291</v>
      </c>
      <c r="D155" s="231">
        <v>110</v>
      </c>
      <c r="E155" s="231">
        <v>0</v>
      </c>
      <c r="F155" s="231">
        <v>60</v>
      </c>
      <c r="G155" s="231">
        <v>460</v>
      </c>
      <c r="H155" s="231">
        <v>510</v>
      </c>
      <c r="I155" s="231">
        <f t="shared" si="270"/>
        <v>1140</v>
      </c>
      <c r="J155" s="231"/>
      <c r="K155" s="231"/>
      <c r="L155" s="231"/>
      <c r="M155" s="231"/>
      <c r="N155" s="231"/>
      <c r="O155" s="231"/>
      <c r="P155" s="16"/>
      <c r="R155" s="231"/>
    </row>
    <row r="156" spans="1:19">
      <c r="A156" s="236">
        <f>盾!O80</f>
        <v>7</v>
      </c>
      <c r="B156" s="16" t="str">
        <f>盾!B80</f>
        <v>盾-026</v>
      </c>
      <c r="C156" s="16" t="str">
        <f>盾!C80</f>
        <v>ラダトームの盾</v>
      </c>
      <c r="D156" s="16">
        <f>盾!J80</f>
        <v>119</v>
      </c>
      <c r="E156" s="16">
        <f>盾!K80</f>
        <v>0</v>
      </c>
      <c r="F156" s="16">
        <f>盾!L80</f>
        <v>0</v>
      </c>
      <c r="G156" s="16">
        <f>盾!M80</f>
        <v>617</v>
      </c>
      <c r="H156" s="16">
        <f>盾!N80</f>
        <v>497</v>
      </c>
      <c r="I156" s="16">
        <f t="shared" si="270"/>
        <v>1233</v>
      </c>
      <c r="K156" s="16">
        <f>D156-D157</f>
        <v>9</v>
      </c>
      <c r="L156" s="16">
        <f t="shared" ref="L156" si="275">E156-E157</f>
        <v>0</v>
      </c>
      <c r="M156" s="16">
        <f t="shared" ref="M156" si="276">F156-F157</f>
        <v>0</v>
      </c>
      <c r="N156" s="16">
        <f t="shared" ref="N156" si="277">G156-G157</f>
        <v>47</v>
      </c>
      <c r="O156" s="16">
        <f t="shared" ref="O156" si="278">H156-H157</f>
        <v>37</v>
      </c>
      <c r="P156" s="16"/>
      <c r="Q156" s="245">
        <f>盾!O80</f>
        <v>7</v>
      </c>
      <c r="R156" s="243">
        <f>I156-I157</f>
        <v>93</v>
      </c>
      <c r="S156" s="241" t="str">
        <f>盾!E80</f>
        <v>☆☆☆☆</v>
      </c>
    </row>
    <row r="157" spans="1:19">
      <c r="A157" s="236"/>
      <c r="C157" s="330" t="s">
        <v>4291</v>
      </c>
      <c r="D157" s="231">
        <v>110</v>
      </c>
      <c r="E157" s="231">
        <v>0</v>
      </c>
      <c r="F157" s="231">
        <v>0</v>
      </c>
      <c r="G157" s="231">
        <v>570</v>
      </c>
      <c r="H157" s="231">
        <v>460</v>
      </c>
      <c r="I157" s="231">
        <f t="shared" si="270"/>
        <v>1140</v>
      </c>
      <c r="J157" s="231"/>
      <c r="K157" s="231"/>
      <c r="L157" s="231"/>
      <c r="M157" s="231"/>
      <c r="N157" s="231"/>
      <c r="O157" s="231"/>
      <c r="P157" s="16"/>
      <c r="R157" s="231"/>
    </row>
    <row r="158" spans="1:19">
      <c r="A158" s="236">
        <f>盾!O81</f>
        <v>10</v>
      </c>
      <c r="B158" s="16" t="str">
        <f>盾!B81</f>
        <v>盾-025</v>
      </c>
      <c r="C158" s="16" t="str">
        <f>盾!C81</f>
        <v>ロトの盾</v>
      </c>
      <c r="D158" s="16">
        <f>盾!J81</f>
        <v>0</v>
      </c>
      <c r="E158" s="16">
        <f>盾!K81</f>
        <v>69</v>
      </c>
      <c r="F158" s="16">
        <f>盾!L81</f>
        <v>69</v>
      </c>
      <c r="G158" s="16">
        <f>盾!M81</f>
        <v>452</v>
      </c>
      <c r="H158" s="16">
        <f>盾!N81</f>
        <v>710</v>
      </c>
      <c r="I158" s="16">
        <f t="shared" si="270"/>
        <v>1300</v>
      </c>
      <c r="K158" s="16">
        <f>D158-D159</f>
        <v>0</v>
      </c>
      <c r="L158" s="16">
        <f t="shared" ref="L158" si="279">E158-E159</f>
        <v>9</v>
      </c>
      <c r="M158" s="16">
        <f t="shared" ref="M158" si="280">F158-F159</f>
        <v>9</v>
      </c>
      <c r="N158" s="16">
        <f t="shared" ref="N158" si="281">G158-G159</f>
        <v>52</v>
      </c>
      <c r="O158" s="16">
        <f t="shared" ref="O158" si="282">H158-H159</f>
        <v>80</v>
      </c>
      <c r="P158" s="16"/>
      <c r="Q158" s="245">
        <f>盾!O81</f>
        <v>10</v>
      </c>
      <c r="R158" s="243">
        <f>I158-I159</f>
        <v>150</v>
      </c>
      <c r="S158" s="241" t="str">
        <f>盾!E81</f>
        <v>☆☆☆☆</v>
      </c>
    </row>
    <row r="159" spans="1:19">
      <c r="A159" s="236"/>
      <c r="C159" s="330" t="s">
        <v>4291</v>
      </c>
      <c r="D159" s="231">
        <v>0</v>
      </c>
      <c r="E159" s="231">
        <v>60</v>
      </c>
      <c r="F159" s="231">
        <v>60</v>
      </c>
      <c r="G159" s="231">
        <v>400</v>
      </c>
      <c r="H159" s="231">
        <v>630</v>
      </c>
      <c r="I159" s="231">
        <f t="shared" si="270"/>
        <v>1150</v>
      </c>
      <c r="J159" s="231"/>
      <c r="K159" s="231"/>
      <c r="L159" s="231"/>
      <c r="M159" s="231"/>
      <c r="N159" s="231"/>
      <c r="O159" s="231"/>
      <c r="P159" s="16"/>
      <c r="R159" s="231"/>
    </row>
    <row r="160" spans="1:19">
      <c r="A160" s="236" t="str">
        <f>盾!O82</f>
        <v>MAX</v>
      </c>
      <c r="B160" s="16" t="str">
        <f>盾!B82</f>
        <v>盾-024</v>
      </c>
      <c r="C160" s="16" t="str">
        <f>盾!C82</f>
        <v>みかがみの盾</v>
      </c>
      <c r="D160" s="16">
        <f>盾!J82</f>
        <v>0</v>
      </c>
      <c r="E160" s="16">
        <f>盾!K82</f>
        <v>0</v>
      </c>
      <c r="F160" s="16">
        <f>盾!L82</f>
        <v>80</v>
      </c>
      <c r="G160" s="16">
        <f>盾!M82</f>
        <v>800</v>
      </c>
      <c r="H160" s="16">
        <f>盾!N82</f>
        <v>580</v>
      </c>
      <c r="I160" s="16">
        <f t="shared" si="270"/>
        <v>1460</v>
      </c>
      <c r="K160" s="16">
        <f>D160-D161</f>
        <v>0</v>
      </c>
      <c r="L160" s="16">
        <f t="shared" ref="L160" si="283">E160-E161</f>
        <v>0</v>
      </c>
      <c r="M160" s="16">
        <f t="shared" ref="M160" si="284">F160-F161</f>
        <v>20</v>
      </c>
      <c r="N160" s="16">
        <f t="shared" ref="N160" si="285">G160-G161</f>
        <v>170</v>
      </c>
      <c r="O160" s="16">
        <f t="shared" ref="O160" si="286">H160-H161</f>
        <v>120</v>
      </c>
      <c r="P160" s="16"/>
      <c r="Q160" s="245" t="str">
        <f>盾!O82</f>
        <v>MAX</v>
      </c>
      <c r="R160" s="243">
        <f>I160-I161</f>
        <v>310</v>
      </c>
      <c r="S160" s="241" t="str">
        <f>盾!E82</f>
        <v>☆☆☆☆</v>
      </c>
    </row>
    <row r="161" spans="1:19">
      <c r="A161" s="236"/>
      <c r="C161" s="330" t="s">
        <v>4291</v>
      </c>
      <c r="D161" s="231">
        <v>0</v>
      </c>
      <c r="E161" s="231">
        <v>0</v>
      </c>
      <c r="F161" s="231">
        <v>60</v>
      </c>
      <c r="G161" s="231">
        <v>630</v>
      </c>
      <c r="H161" s="231">
        <v>460</v>
      </c>
      <c r="I161" s="231">
        <f t="shared" si="270"/>
        <v>1150</v>
      </c>
      <c r="J161" s="231"/>
      <c r="K161" s="231"/>
      <c r="L161" s="231"/>
      <c r="M161" s="231"/>
      <c r="N161" s="231"/>
      <c r="O161" s="231"/>
      <c r="P161" s="16"/>
      <c r="R161" s="231"/>
    </row>
    <row r="162" spans="1:19">
      <c r="A162" s="236">
        <f>盾!O83</f>
        <v>18</v>
      </c>
      <c r="B162" s="16" t="str">
        <f>盾!B83</f>
        <v>盾-023</v>
      </c>
      <c r="C162" s="16" t="str">
        <f>盾!C83</f>
        <v>カールの盾</v>
      </c>
      <c r="D162" s="16">
        <f>盾!J83</f>
        <v>136</v>
      </c>
      <c r="E162" s="16">
        <f>盾!K83</f>
        <v>67</v>
      </c>
      <c r="F162" s="16">
        <f>盾!L83</f>
        <v>0</v>
      </c>
      <c r="G162" s="16">
        <f>盾!M83</f>
        <v>537</v>
      </c>
      <c r="H162" s="16">
        <f>盾!N83</f>
        <v>615</v>
      </c>
      <c r="I162" s="16">
        <f t="shared" si="270"/>
        <v>1355</v>
      </c>
      <c r="K162" s="16">
        <f>D162-D163</f>
        <v>26</v>
      </c>
      <c r="L162" s="16">
        <f t="shared" ref="L162" si="287">E162-E163</f>
        <v>17</v>
      </c>
      <c r="M162" s="16">
        <f t="shared" ref="M162" si="288">F162-F163</f>
        <v>0</v>
      </c>
      <c r="N162" s="16">
        <f t="shared" ref="N162" si="289">G162-G163</f>
        <v>107</v>
      </c>
      <c r="O162" s="16">
        <f t="shared" ref="O162" si="290">H162-H163</f>
        <v>125</v>
      </c>
      <c r="P162" s="16"/>
      <c r="Q162" s="245">
        <f>盾!O83</f>
        <v>18</v>
      </c>
      <c r="R162" s="243">
        <f>I162-I163</f>
        <v>275</v>
      </c>
      <c r="S162" s="241" t="str">
        <f>盾!E83</f>
        <v>☆☆☆☆</v>
      </c>
    </row>
    <row r="163" spans="1:19">
      <c r="A163" s="236"/>
      <c r="C163" s="330" t="s">
        <v>4291</v>
      </c>
      <c r="D163" s="231">
        <v>110</v>
      </c>
      <c r="E163" s="231">
        <v>50</v>
      </c>
      <c r="F163" s="231">
        <v>0</v>
      </c>
      <c r="G163" s="231">
        <v>430</v>
      </c>
      <c r="H163" s="231">
        <v>490</v>
      </c>
      <c r="I163" s="231">
        <f t="shared" si="270"/>
        <v>1080</v>
      </c>
      <c r="J163" s="231"/>
      <c r="K163" s="231"/>
      <c r="L163" s="231"/>
      <c r="M163" s="231"/>
      <c r="N163" s="231"/>
      <c r="O163" s="231"/>
      <c r="P163" s="16"/>
      <c r="R163" s="231"/>
    </row>
    <row r="164" spans="1:19">
      <c r="A164" s="236" t="str">
        <f>盾!O84</f>
        <v>MAX</v>
      </c>
      <c r="B164" s="16" t="str">
        <f>盾!B84</f>
        <v>盾-022</v>
      </c>
      <c r="C164" s="16" t="str">
        <f>盾!C84</f>
        <v>竜魔人の盾</v>
      </c>
      <c r="D164" s="16">
        <f>盾!J84</f>
        <v>80</v>
      </c>
      <c r="E164" s="16">
        <f>盾!K84</f>
        <v>80</v>
      </c>
      <c r="F164" s="16">
        <f>盾!L84</f>
        <v>0</v>
      </c>
      <c r="G164" s="16">
        <f>盾!M84</f>
        <v>680</v>
      </c>
      <c r="H164" s="16">
        <f>盾!N84</f>
        <v>720</v>
      </c>
      <c r="I164" s="16">
        <f t="shared" si="270"/>
        <v>1560</v>
      </c>
      <c r="K164" s="16">
        <f>D164-D165</f>
        <v>20</v>
      </c>
      <c r="L164" s="16">
        <f t="shared" ref="L164" si="291">E164-E165</f>
        <v>20</v>
      </c>
      <c r="M164" s="16">
        <f t="shared" ref="M164" si="292">F164-F165</f>
        <v>0</v>
      </c>
      <c r="N164" s="16">
        <f t="shared" ref="N164" si="293">G164-G165</f>
        <v>220</v>
      </c>
      <c r="O164" s="16">
        <f t="shared" ref="O164" si="294">H164-H165</f>
        <v>150</v>
      </c>
      <c r="P164" s="16"/>
      <c r="Q164" s="245" t="str">
        <f>盾!O84</f>
        <v>MAX</v>
      </c>
      <c r="R164" s="243">
        <f>I164-I165</f>
        <v>410</v>
      </c>
      <c r="S164" s="241" t="str">
        <f>盾!E84</f>
        <v>☆☆☆☆</v>
      </c>
    </row>
    <row r="165" spans="1:19">
      <c r="A165" s="236"/>
      <c r="C165" s="330" t="s">
        <v>4291</v>
      </c>
      <c r="D165" s="231">
        <v>60</v>
      </c>
      <c r="E165" s="231">
        <v>60</v>
      </c>
      <c r="F165" s="231">
        <v>0</v>
      </c>
      <c r="G165" s="231">
        <v>460</v>
      </c>
      <c r="H165" s="231">
        <v>570</v>
      </c>
      <c r="I165" s="231">
        <f t="shared" si="270"/>
        <v>1150</v>
      </c>
      <c r="J165" s="231"/>
      <c r="K165" s="231"/>
      <c r="L165" s="231"/>
      <c r="M165" s="231"/>
      <c r="N165" s="231"/>
      <c r="O165" s="231"/>
      <c r="P165" s="16"/>
      <c r="R165" s="231"/>
    </row>
    <row r="166" spans="1:19">
      <c r="A166" s="236" t="str">
        <f>盾!O85</f>
        <v>MAX</v>
      </c>
      <c r="B166" s="16" t="str">
        <f>盾!B85</f>
        <v>盾-021</v>
      </c>
      <c r="C166" s="16" t="str">
        <f>盾!C85</f>
        <v>鎧の魔槍の盾</v>
      </c>
      <c r="D166" s="16">
        <f>盾!J85</f>
        <v>0</v>
      </c>
      <c r="E166" s="16">
        <f>盾!K85</f>
        <v>80</v>
      </c>
      <c r="F166" s="16">
        <f>盾!L85</f>
        <v>0</v>
      </c>
      <c r="G166" s="16">
        <f>盾!M85</f>
        <v>750</v>
      </c>
      <c r="H166" s="16">
        <f>盾!N85</f>
        <v>540</v>
      </c>
      <c r="I166" s="16">
        <f t="shared" si="270"/>
        <v>1370</v>
      </c>
      <c r="K166" s="16">
        <f>D166-D167</f>
        <v>0</v>
      </c>
      <c r="L166" s="16">
        <f t="shared" ref="L166" si="295">E166-E167</f>
        <v>30</v>
      </c>
      <c r="M166" s="16">
        <f t="shared" ref="M166" si="296">F166-F167</f>
        <v>0</v>
      </c>
      <c r="N166" s="16">
        <f t="shared" ref="N166" si="297">G166-G167</f>
        <v>170</v>
      </c>
      <c r="O166" s="16">
        <f t="shared" ref="O166" si="298">H166-H167</f>
        <v>120</v>
      </c>
      <c r="P166" s="16"/>
      <c r="Q166" s="245" t="str">
        <f>盾!O85</f>
        <v>MAX</v>
      </c>
      <c r="R166" s="243">
        <f>I166-I167</f>
        <v>320</v>
      </c>
      <c r="S166" s="241" t="str">
        <f>盾!E85</f>
        <v>☆☆☆☆</v>
      </c>
    </row>
    <row r="167" spans="1:19">
      <c r="A167" s="236"/>
      <c r="C167" s="330" t="s">
        <v>4291</v>
      </c>
      <c r="D167" s="231">
        <v>0</v>
      </c>
      <c r="E167" s="231">
        <v>50</v>
      </c>
      <c r="F167" s="231">
        <v>0</v>
      </c>
      <c r="G167" s="231">
        <v>580</v>
      </c>
      <c r="H167" s="231">
        <v>420</v>
      </c>
      <c r="I167" s="231">
        <f t="shared" si="270"/>
        <v>1050</v>
      </c>
      <c r="J167" s="231"/>
      <c r="K167" s="231"/>
      <c r="L167" s="231"/>
      <c r="M167" s="231"/>
      <c r="N167" s="231"/>
      <c r="O167" s="231"/>
      <c r="P167" s="16"/>
      <c r="R167" s="231"/>
    </row>
    <row r="168" spans="1:19">
      <c r="A168" s="236" t="str">
        <f>盾!O86</f>
        <v>MAX</v>
      </c>
      <c r="B168" s="16" t="str">
        <f>盾!B86</f>
        <v>盾-020</v>
      </c>
      <c r="C168" s="16" t="str">
        <f>盾!C86</f>
        <v>パプニカ王国戦士の盾</v>
      </c>
      <c r="D168" s="16">
        <f>盾!J86</f>
        <v>0</v>
      </c>
      <c r="E168" s="16">
        <f>盾!K86</f>
        <v>40</v>
      </c>
      <c r="F168" s="16">
        <f>盾!L86</f>
        <v>40</v>
      </c>
      <c r="G168" s="16">
        <f>盾!M86</f>
        <v>570</v>
      </c>
      <c r="H168" s="16">
        <f>盾!N86</f>
        <v>650</v>
      </c>
      <c r="I168" s="16">
        <f t="shared" si="270"/>
        <v>1300</v>
      </c>
      <c r="K168" s="16">
        <f>D168-D169</f>
        <v>0</v>
      </c>
      <c r="L168" s="16">
        <f t="shared" ref="L168" si="299">E168-E169</f>
        <v>10</v>
      </c>
      <c r="M168" s="16">
        <f t="shared" ref="M168" si="300">F168-F169</f>
        <v>10</v>
      </c>
      <c r="N168" s="16">
        <f t="shared" ref="N168" si="301">G168-G169</f>
        <v>130</v>
      </c>
      <c r="O168" s="16">
        <f t="shared" ref="O168" si="302">H168-H169</f>
        <v>150</v>
      </c>
      <c r="P168" s="16"/>
      <c r="Q168" s="245" t="str">
        <f>盾!O86</f>
        <v>MAX</v>
      </c>
      <c r="R168" s="243">
        <f>I168-I169</f>
        <v>300</v>
      </c>
      <c r="S168" s="241" t="str">
        <f>盾!E86</f>
        <v>☆☆☆☆</v>
      </c>
    </row>
    <row r="169" spans="1:19">
      <c r="A169" s="236"/>
      <c r="C169" s="330" t="s">
        <v>4291</v>
      </c>
      <c r="D169" s="231">
        <v>0</v>
      </c>
      <c r="E169" s="231">
        <v>30</v>
      </c>
      <c r="F169" s="231">
        <v>30</v>
      </c>
      <c r="G169" s="231">
        <v>440</v>
      </c>
      <c r="H169" s="231">
        <v>500</v>
      </c>
      <c r="I169" s="231">
        <f t="shared" si="270"/>
        <v>1000</v>
      </c>
      <c r="J169" s="231"/>
      <c r="K169" s="231"/>
      <c r="L169" s="231"/>
      <c r="M169" s="231"/>
      <c r="N169" s="231"/>
      <c r="O169" s="231"/>
      <c r="P169" s="16"/>
      <c r="R169" s="231"/>
    </row>
    <row r="170" spans="1:19">
      <c r="A170" s="236" t="str">
        <f>盾!O87</f>
        <v>MAX</v>
      </c>
      <c r="B170" s="16" t="str">
        <f>盾!B87</f>
        <v>盾-019</v>
      </c>
      <c r="C170" s="16" t="str">
        <f>盾!C87</f>
        <v>ロモス王国兵の盾</v>
      </c>
      <c r="D170" s="16">
        <f>盾!J87</f>
        <v>40</v>
      </c>
      <c r="E170" s="16">
        <f>盾!K87</f>
        <v>40</v>
      </c>
      <c r="F170" s="16">
        <f>盾!L87</f>
        <v>0</v>
      </c>
      <c r="G170" s="16">
        <f>盾!M87</f>
        <v>570</v>
      </c>
      <c r="H170" s="16">
        <f>盾!N87</f>
        <v>650</v>
      </c>
      <c r="I170" s="16">
        <f t="shared" si="270"/>
        <v>1300</v>
      </c>
      <c r="K170" s="16">
        <f>D170-D171</f>
        <v>10</v>
      </c>
      <c r="L170" s="16">
        <f t="shared" ref="L170" si="303">E170-E171</f>
        <v>10</v>
      </c>
      <c r="M170" s="16">
        <f t="shared" ref="M170" si="304">F170-F171</f>
        <v>0</v>
      </c>
      <c r="N170" s="16">
        <f t="shared" ref="N170" si="305">G170-G171</f>
        <v>130</v>
      </c>
      <c r="O170" s="16">
        <f t="shared" ref="O170" si="306">H170-H171</f>
        <v>150</v>
      </c>
      <c r="P170" s="16"/>
      <c r="Q170" s="245" t="str">
        <f>盾!O87</f>
        <v>MAX</v>
      </c>
      <c r="R170" s="243">
        <f>I170-I171</f>
        <v>300</v>
      </c>
      <c r="S170" s="241" t="str">
        <f>盾!E87</f>
        <v>☆☆☆☆</v>
      </c>
    </row>
    <row r="171" spans="1:19">
      <c r="A171" s="236"/>
      <c r="C171" s="330" t="s">
        <v>4291</v>
      </c>
      <c r="D171" s="231">
        <v>30</v>
      </c>
      <c r="E171" s="231">
        <v>30</v>
      </c>
      <c r="F171" s="231">
        <v>0</v>
      </c>
      <c r="G171" s="231">
        <v>440</v>
      </c>
      <c r="H171" s="231">
        <v>500</v>
      </c>
      <c r="I171" s="231">
        <f t="shared" si="270"/>
        <v>1000</v>
      </c>
      <c r="J171" s="231"/>
      <c r="K171" s="231"/>
      <c r="L171" s="231"/>
      <c r="M171" s="231"/>
      <c r="N171" s="231"/>
      <c r="O171" s="231"/>
      <c r="P171" s="16"/>
      <c r="R171" s="231"/>
      <c r="S171" s="16"/>
    </row>
    <row r="172" spans="1:19">
      <c r="A172" s="236">
        <f>盾!O88</f>
        <v>13</v>
      </c>
      <c r="B172" s="16" t="str">
        <f>盾!B88</f>
        <v>盾-018</v>
      </c>
      <c r="C172" s="16" t="str">
        <f>盾!C88</f>
        <v>プラチナシールド</v>
      </c>
      <c r="D172" s="16">
        <f>盾!J88</f>
        <v>62</v>
      </c>
      <c r="E172" s="16">
        <f>盾!K88</f>
        <v>0</v>
      </c>
      <c r="F172" s="16">
        <f>盾!L88</f>
        <v>0</v>
      </c>
      <c r="G172" s="16">
        <f>盾!M88</f>
        <v>495</v>
      </c>
      <c r="H172" s="16">
        <f>盾!N88</f>
        <v>687</v>
      </c>
      <c r="I172" s="16">
        <f t="shared" si="270"/>
        <v>1244</v>
      </c>
      <c r="K172" s="16">
        <f>D172-D173</f>
        <v>12</v>
      </c>
      <c r="L172" s="16">
        <f t="shared" ref="L172" si="307">E172-E173</f>
        <v>0</v>
      </c>
      <c r="M172" s="16">
        <f t="shared" ref="M172" si="308">F172-F173</f>
        <v>0</v>
      </c>
      <c r="N172" s="16">
        <f t="shared" ref="N172" si="309">G172-G173</f>
        <v>75</v>
      </c>
      <c r="O172" s="16">
        <f t="shared" ref="O172" si="310">H172-H173</f>
        <v>107</v>
      </c>
      <c r="P172" s="16"/>
      <c r="Q172" s="245">
        <f>盾!O88</f>
        <v>13</v>
      </c>
      <c r="R172" s="243">
        <f>I172-I173</f>
        <v>194</v>
      </c>
      <c r="S172" s="241" t="str">
        <f>盾!E88</f>
        <v>☆☆☆☆</v>
      </c>
    </row>
    <row r="173" spans="1:19">
      <c r="A173" s="236"/>
      <c r="C173" s="330" t="s">
        <v>4291</v>
      </c>
      <c r="D173" s="231">
        <v>50</v>
      </c>
      <c r="E173" s="231">
        <v>0</v>
      </c>
      <c r="F173" s="231">
        <v>0</v>
      </c>
      <c r="G173" s="231">
        <v>420</v>
      </c>
      <c r="H173" s="231">
        <v>580</v>
      </c>
      <c r="I173" s="231">
        <f t="shared" si="270"/>
        <v>1050</v>
      </c>
      <c r="J173" s="231"/>
      <c r="K173" s="231"/>
      <c r="L173" s="231"/>
      <c r="M173" s="231"/>
      <c r="N173" s="231"/>
      <c r="O173" s="231"/>
      <c r="P173" s="16"/>
      <c r="R173" s="231"/>
    </row>
    <row r="174" spans="1:19">
      <c r="A174" s="236">
        <f>盾!O89</f>
        <v>17</v>
      </c>
      <c r="B174" s="16" t="str">
        <f>盾!B89</f>
        <v>盾-017</v>
      </c>
      <c r="C174" s="16" t="str">
        <f>盾!C89</f>
        <v>赤胴の盾</v>
      </c>
      <c r="D174" s="16">
        <f>盾!J89</f>
        <v>48</v>
      </c>
      <c r="E174" s="16">
        <f>盾!K89</f>
        <v>28</v>
      </c>
      <c r="F174" s="16">
        <f>盾!L89</f>
        <v>0</v>
      </c>
      <c r="G174" s="16">
        <f>盾!M89</f>
        <v>549</v>
      </c>
      <c r="H174" s="16">
        <f>盾!N89</f>
        <v>626</v>
      </c>
      <c r="I174" s="16">
        <f t="shared" si="270"/>
        <v>1251</v>
      </c>
      <c r="K174" s="16">
        <f>D174-D175</f>
        <v>8</v>
      </c>
      <c r="L174" s="16">
        <f t="shared" ref="L174" si="311">E174-E175</f>
        <v>8</v>
      </c>
      <c r="M174" s="16">
        <f t="shared" ref="M174" si="312">F174-F175</f>
        <v>0</v>
      </c>
      <c r="N174" s="16">
        <f t="shared" ref="N174" si="313">G174-G175</f>
        <v>109</v>
      </c>
      <c r="O174" s="16">
        <f t="shared" ref="O174" si="314">H174-H175</f>
        <v>126</v>
      </c>
      <c r="P174" s="16"/>
      <c r="Q174" s="245">
        <f>盾!O89</f>
        <v>17</v>
      </c>
      <c r="R174" s="243">
        <f>I174-I175</f>
        <v>251</v>
      </c>
      <c r="S174" s="241" t="str">
        <f>盾!E89</f>
        <v>☆☆☆☆</v>
      </c>
    </row>
    <row r="175" spans="1:19">
      <c r="A175" s="236"/>
      <c r="C175" s="330" t="s">
        <v>4291</v>
      </c>
      <c r="D175" s="231">
        <v>40</v>
      </c>
      <c r="E175" s="231">
        <v>20</v>
      </c>
      <c r="F175" s="231">
        <v>0</v>
      </c>
      <c r="G175" s="231">
        <v>440</v>
      </c>
      <c r="H175" s="231">
        <v>500</v>
      </c>
      <c r="I175" s="231">
        <f t="shared" si="270"/>
        <v>1000</v>
      </c>
      <c r="J175" s="231"/>
      <c r="K175" s="231"/>
      <c r="L175" s="231"/>
      <c r="M175" s="231"/>
      <c r="N175" s="231"/>
      <c r="O175" s="231"/>
      <c r="P175" s="16"/>
      <c r="R175" s="231"/>
      <c r="S175" s="16"/>
    </row>
    <row r="176" spans="1:19">
      <c r="A176" s="236">
        <f>盾!O90</f>
        <v>15</v>
      </c>
      <c r="B176" s="16" t="str">
        <f>盾!B90</f>
        <v>盾-016</v>
      </c>
      <c r="C176" s="16" t="str">
        <f>盾!C90</f>
        <v>氷炎将軍の盾</v>
      </c>
      <c r="D176" s="16">
        <f>盾!J90</f>
        <v>0</v>
      </c>
      <c r="E176" s="16">
        <f>盾!K90</f>
        <v>0</v>
      </c>
      <c r="F176" s="16">
        <f>盾!L90</f>
        <v>74</v>
      </c>
      <c r="G176" s="16">
        <f>盾!M90</f>
        <v>640</v>
      </c>
      <c r="H176" s="16">
        <f>盾!N90</f>
        <v>565</v>
      </c>
      <c r="I176" s="16">
        <f t="shared" si="270"/>
        <v>1279</v>
      </c>
      <c r="K176" s="16">
        <f>D176-D177</f>
        <v>0</v>
      </c>
      <c r="L176" s="16">
        <f t="shared" ref="L176" si="315">E176-E177</f>
        <v>0</v>
      </c>
      <c r="M176" s="16">
        <f t="shared" ref="M176" si="316">F176-F177</f>
        <v>14</v>
      </c>
      <c r="N176" s="16">
        <f t="shared" ref="N176" si="317">G176-G177</f>
        <v>110</v>
      </c>
      <c r="O176" s="16">
        <f t="shared" ref="O176" si="318">H176-H177</f>
        <v>95</v>
      </c>
      <c r="P176" s="16"/>
      <c r="Q176" s="245">
        <f>盾!O90</f>
        <v>15</v>
      </c>
      <c r="R176" s="243">
        <f>I176-I177</f>
        <v>219</v>
      </c>
      <c r="S176" s="241" t="str">
        <f>盾!E90</f>
        <v>☆☆☆☆</v>
      </c>
    </row>
    <row r="177" spans="1:19">
      <c r="A177" s="236"/>
      <c r="C177" s="330" t="s">
        <v>4291</v>
      </c>
      <c r="D177" s="231">
        <v>0</v>
      </c>
      <c r="E177" s="231">
        <v>0</v>
      </c>
      <c r="F177" s="231">
        <v>60</v>
      </c>
      <c r="G177" s="231">
        <v>530</v>
      </c>
      <c r="H177" s="231">
        <v>470</v>
      </c>
      <c r="I177" s="231">
        <f t="shared" si="270"/>
        <v>1060</v>
      </c>
      <c r="J177" s="231"/>
      <c r="K177" s="231"/>
      <c r="L177" s="231"/>
      <c r="M177" s="231"/>
      <c r="N177" s="231"/>
      <c r="O177" s="231"/>
      <c r="P177" s="16"/>
      <c r="R177" s="231"/>
    </row>
    <row r="178" spans="1:19">
      <c r="A178" s="236">
        <f>盾!O91</f>
        <v>7</v>
      </c>
      <c r="B178" s="16" t="str">
        <f>盾!B91</f>
        <v>盾-015</v>
      </c>
      <c r="C178" s="16" t="str">
        <f>盾!C91</f>
        <v>せいれいの盾</v>
      </c>
      <c r="D178" s="16">
        <f>盾!J91</f>
        <v>0</v>
      </c>
      <c r="E178" s="16">
        <f>盾!K91</f>
        <v>0</v>
      </c>
      <c r="F178" s="16">
        <f>盾!L91</f>
        <v>66</v>
      </c>
      <c r="G178" s="16">
        <f>盾!M91</f>
        <v>537</v>
      </c>
      <c r="H178" s="16">
        <f>盾!N91</f>
        <v>471</v>
      </c>
      <c r="I178" s="16">
        <f t="shared" si="270"/>
        <v>1074</v>
      </c>
      <c r="K178" s="16">
        <f>D178-D179</f>
        <v>0</v>
      </c>
      <c r="L178" s="16">
        <f t="shared" ref="L178" si="319">E178-E179</f>
        <v>0</v>
      </c>
      <c r="M178" s="16">
        <f t="shared" ref="M178" si="320">F178-F179</f>
        <v>6</v>
      </c>
      <c r="N178" s="16">
        <f t="shared" ref="N178" si="321">G178-G179</f>
        <v>47</v>
      </c>
      <c r="O178" s="16">
        <f t="shared" ref="O178" si="322">H178-H179</f>
        <v>41</v>
      </c>
      <c r="P178" s="16"/>
      <c r="Q178" s="245">
        <f>盾!O91</f>
        <v>7</v>
      </c>
      <c r="R178" s="243">
        <f>I178-I179</f>
        <v>94</v>
      </c>
      <c r="S178" s="241" t="str">
        <f>盾!E91</f>
        <v>☆☆☆☆</v>
      </c>
    </row>
    <row r="179" spans="1:19">
      <c r="A179" s="236"/>
      <c r="C179" s="330" t="s">
        <v>4291</v>
      </c>
      <c r="D179" s="231">
        <v>0</v>
      </c>
      <c r="E179" s="231">
        <v>0</v>
      </c>
      <c r="F179" s="231">
        <v>60</v>
      </c>
      <c r="G179" s="231">
        <v>490</v>
      </c>
      <c r="H179" s="231">
        <v>430</v>
      </c>
      <c r="I179" s="231">
        <f t="shared" si="270"/>
        <v>980</v>
      </c>
      <c r="J179" s="231"/>
      <c r="K179" s="231"/>
      <c r="L179" s="231"/>
      <c r="M179" s="231"/>
      <c r="N179" s="231"/>
      <c r="O179" s="231"/>
      <c r="P179" s="16"/>
      <c r="R179" s="231"/>
    </row>
    <row r="180" spans="1:19">
      <c r="A180" s="236">
        <f>盾!O92</f>
        <v>5</v>
      </c>
      <c r="B180" s="16" t="str">
        <f>盾!B92</f>
        <v>盾-014</v>
      </c>
      <c r="C180" s="16" t="str">
        <f>盾!C92</f>
        <v>ふうまの盾</v>
      </c>
      <c r="D180" s="16">
        <f>盾!J92</f>
        <v>0</v>
      </c>
      <c r="E180" s="16">
        <f>盾!K92</f>
        <v>32</v>
      </c>
      <c r="F180" s="16">
        <f>盾!L92</f>
        <v>32</v>
      </c>
      <c r="G180" s="16">
        <f>盾!M92</f>
        <v>427</v>
      </c>
      <c r="H180" s="16">
        <f>盾!N92</f>
        <v>491</v>
      </c>
      <c r="I180" s="16">
        <f t="shared" si="270"/>
        <v>982</v>
      </c>
      <c r="K180" s="16">
        <f>D180-D181</f>
        <v>0</v>
      </c>
      <c r="L180" s="16">
        <f t="shared" ref="L180" si="323">E180-E181</f>
        <v>2</v>
      </c>
      <c r="M180" s="16">
        <f t="shared" ref="M180" si="324">F180-F181</f>
        <v>2</v>
      </c>
      <c r="N180" s="16">
        <f t="shared" ref="N180" si="325">G180-G181</f>
        <v>27</v>
      </c>
      <c r="O180" s="16">
        <f t="shared" ref="O180" si="326">H180-H181</f>
        <v>31</v>
      </c>
      <c r="P180" s="16"/>
      <c r="Q180" s="245">
        <f>盾!O92</f>
        <v>5</v>
      </c>
      <c r="R180" s="243">
        <f>I180-I181</f>
        <v>62</v>
      </c>
      <c r="S180" s="241" t="str">
        <f>盾!E92</f>
        <v>☆☆☆☆</v>
      </c>
    </row>
    <row r="181" spans="1:19">
      <c r="A181" s="236"/>
      <c r="C181" s="330" t="s">
        <v>4291</v>
      </c>
      <c r="D181" s="231">
        <v>0</v>
      </c>
      <c r="E181" s="231">
        <v>30</v>
      </c>
      <c r="F181" s="231">
        <v>30</v>
      </c>
      <c r="G181" s="231">
        <v>400</v>
      </c>
      <c r="H181" s="231">
        <v>460</v>
      </c>
      <c r="I181" s="231">
        <f t="shared" si="270"/>
        <v>920</v>
      </c>
      <c r="J181" s="231"/>
      <c r="K181" s="231"/>
      <c r="L181" s="231"/>
      <c r="M181" s="231"/>
      <c r="N181" s="231"/>
      <c r="O181" s="231"/>
      <c r="P181" s="16"/>
      <c r="R181" s="231"/>
    </row>
    <row r="182" spans="1:19">
      <c r="A182" s="236">
        <f>盾!O93</f>
        <v>9</v>
      </c>
      <c r="B182" s="16" t="str">
        <f>盾!B93</f>
        <v>盾-013</v>
      </c>
      <c r="C182" s="16" t="str">
        <f>盾!C93</f>
        <v>聖騎士の大盾</v>
      </c>
      <c r="D182" s="16">
        <f>盾!J93</f>
        <v>0</v>
      </c>
      <c r="E182" s="16">
        <f>盾!K93</f>
        <v>112</v>
      </c>
      <c r="F182" s="16">
        <f>盾!L93</f>
        <v>0</v>
      </c>
      <c r="G182" s="16">
        <f>盾!M93</f>
        <v>327</v>
      </c>
      <c r="H182" s="16">
        <f>盾!N93</f>
        <v>665</v>
      </c>
      <c r="I182" s="16">
        <f t="shared" si="270"/>
        <v>1104</v>
      </c>
      <c r="K182" s="16">
        <f>D182-D183</f>
        <v>0</v>
      </c>
      <c r="L182" s="16">
        <f t="shared" ref="L182" si="327">E182-E183</f>
        <v>12</v>
      </c>
      <c r="M182" s="16">
        <f t="shared" ref="M182" si="328">F182-F183</f>
        <v>0</v>
      </c>
      <c r="N182" s="16">
        <f t="shared" ref="N182" si="329">G182-G183</f>
        <v>37</v>
      </c>
      <c r="O182" s="16">
        <f t="shared" ref="O182" si="330">H182-H183</f>
        <v>75</v>
      </c>
      <c r="P182" s="16"/>
      <c r="Q182" s="245">
        <f>盾!O93</f>
        <v>9</v>
      </c>
      <c r="R182" s="243">
        <f>I182-I183</f>
        <v>124</v>
      </c>
      <c r="S182" s="241" t="str">
        <f>盾!E93</f>
        <v>☆☆☆☆</v>
      </c>
    </row>
    <row r="183" spans="1:19">
      <c r="A183" s="236"/>
      <c r="C183" s="330" t="s">
        <v>4291</v>
      </c>
      <c r="D183" s="231">
        <v>0</v>
      </c>
      <c r="E183" s="231">
        <v>100</v>
      </c>
      <c r="F183" s="231">
        <v>0</v>
      </c>
      <c r="G183" s="231">
        <v>290</v>
      </c>
      <c r="H183" s="231">
        <v>590</v>
      </c>
      <c r="I183" s="231">
        <f t="shared" si="270"/>
        <v>980</v>
      </c>
      <c r="J183" s="231"/>
      <c r="K183" s="231"/>
      <c r="L183" s="231"/>
      <c r="M183" s="231"/>
      <c r="N183" s="231"/>
      <c r="O183" s="231"/>
      <c r="P183" s="16"/>
      <c r="R183" s="231"/>
    </row>
    <row r="184" spans="1:19">
      <c r="A184" s="236">
        <f>盾!O94</f>
        <v>12</v>
      </c>
      <c r="B184" s="16" t="str">
        <f>盾!B94</f>
        <v>盾-012</v>
      </c>
      <c r="C184" s="16" t="str">
        <f>盾!C94</f>
        <v>オーガシールド</v>
      </c>
      <c r="D184" s="16">
        <f>盾!J94</f>
        <v>117</v>
      </c>
      <c r="E184" s="16">
        <f>盾!K94</f>
        <v>0</v>
      </c>
      <c r="F184" s="16">
        <f>盾!L94</f>
        <v>0</v>
      </c>
      <c r="G184" s="16">
        <f>盾!M94</f>
        <v>342</v>
      </c>
      <c r="H184" s="16">
        <f>盾!N94</f>
        <v>694</v>
      </c>
      <c r="I184" s="16">
        <f t="shared" si="270"/>
        <v>1153</v>
      </c>
      <c r="K184" s="16">
        <f>D184-D185</f>
        <v>17</v>
      </c>
      <c r="L184" s="16">
        <f t="shared" ref="L184" si="331">E184-E185</f>
        <v>0</v>
      </c>
      <c r="M184" s="16">
        <f t="shared" ref="M184" si="332">F184-F185</f>
        <v>0</v>
      </c>
      <c r="N184" s="16">
        <f t="shared" ref="N184" si="333">G184-G185</f>
        <v>52</v>
      </c>
      <c r="O184" s="16">
        <f t="shared" ref="O184" si="334">H184-H185</f>
        <v>104</v>
      </c>
      <c r="P184" s="16"/>
      <c r="Q184" s="245">
        <f>盾!O94</f>
        <v>12</v>
      </c>
      <c r="R184" s="243">
        <f>I184-I185</f>
        <v>173</v>
      </c>
      <c r="S184" s="241" t="str">
        <f>盾!E94</f>
        <v>☆☆☆☆</v>
      </c>
    </row>
    <row r="185" spans="1:19">
      <c r="A185" s="236"/>
      <c r="C185" s="330" t="s">
        <v>4291</v>
      </c>
      <c r="D185" s="231">
        <v>100</v>
      </c>
      <c r="E185" s="231">
        <v>0</v>
      </c>
      <c r="F185" s="231">
        <v>0</v>
      </c>
      <c r="G185" s="231">
        <v>290</v>
      </c>
      <c r="H185" s="231">
        <v>590</v>
      </c>
      <c r="I185" s="231">
        <f t="shared" si="270"/>
        <v>980</v>
      </c>
      <c r="J185" s="231"/>
      <c r="K185" s="231"/>
      <c r="L185" s="231"/>
      <c r="M185" s="231"/>
      <c r="N185" s="231"/>
      <c r="O185" s="231"/>
      <c r="P185" s="16"/>
      <c r="R185" s="231"/>
    </row>
    <row r="186" spans="1:19">
      <c r="A186" s="236">
        <f>盾!O95</f>
        <v>16</v>
      </c>
      <c r="B186" s="16" t="str">
        <f>盾!B95</f>
        <v>盾-011</v>
      </c>
      <c r="C186" s="16" t="str">
        <f>盾!C95</f>
        <v>ダイのてつの盾</v>
      </c>
      <c r="D186" s="16">
        <f>盾!J95</f>
        <v>37</v>
      </c>
      <c r="E186" s="16">
        <f>盾!K95</f>
        <v>37</v>
      </c>
      <c r="F186" s="16">
        <f>盾!L95</f>
        <v>0</v>
      </c>
      <c r="G186" s="16">
        <f>盾!M95</f>
        <v>502</v>
      </c>
      <c r="H186" s="16">
        <f>盾!N95</f>
        <v>578</v>
      </c>
      <c r="I186" s="16">
        <f t="shared" si="270"/>
        <v>1154</v>
      </c>
      <c r="K186" s="16">
        <f>D186-D187</f>
        <v>7</v>
      </c>
      <c r="L186" s="16">
        <f t="shared" ref="L186" si="335">E186-E187</f>
        <v>7</v>
      </c>
      <c r="M186" s="16">
        <f t="shared" ref="M186" si="336">F186-F187</f>
        <v>0</v>
      </c>
      <c r="N186" s="16">
        <f t="shared" ref="N186" si="337">G186-G187</f>
        <v>102</v>
      </c>
      <c r="O186" s="16">
        <f t="shared" ref="O186" si="338">H186-H187</f>
        <v>118</v>
      </c>
      <c r="P186" s="16"/>
      <c r="Q186" s="245">
        <f>盾!O95</f>
        <v>16</v>
      </c>
      <c r="R186" s="243">
        <f>I186-I187</f>
        <v>234</v>
      </c>
      <c r="S186" s="241" t="str">
        <f>盾!E95</f>
        <v>☆☆☆☆</v>
      </c>
    </row>
    <row r="187" spans="1:19">
      <c r="A187" s="236"/>
      <c r="C187" s="330" t="s">
        <v>4291</v>
      </c>
      <c r="D187" s="231">
        <v>30</v>
      </c>
      <c r="E187" s="231">
        <v>30</v>
      </c>
      <c r="F187" s="231">
        <v>0</v>
      </c>
      <c r="G187" s="231">
        <v>400</v>
      </c>
      <c r="H187" s="231">
        <v>460</v>
      </c>
      <c r="I187" s="231">
        <f t="shared" si="270"/>
        <v>920</v>
      </c>
      <c r="J187" s="231"/>
      <c r="K187" s="231"/>
      <c r="L187" s="231"/>
      <c r="M187" s="231"/>
      <c r="N187" s="231"/>
      <c r="O187" s="231"/>
      <c r="P187" s="16"/>
      <c r="R187" s="231"/>
      <c r="S187" s="16"/>
    </row>
    <row r="188" spans="1:19">
      <c r="A188" s="236">
        <f>盾!O96</f>
        <v>12</v>
      </c>
      <c r="B188" s="16" t="str">
        <f>盾!B96</f>
        <v>盾-010</v>
      </c>
      <c r="C188" s="16" t="str">
        <f>盾!C96</f>
        <v>オニグモの盾</v>
      </c>
      <c r="D188" s="16">
        <f>盾!J96</f>
        <v>0</v>
      </c>
      <c r="E188" s="16">
        <f>盾!K96</f>
        <v>62</v>
      </c>
      <c r="F188" s="16">
        <f>盾!L96</f>
        <v>0</v>
      </c>
      <c r="G188" s="16">
        <f>盾!M96</f>
        <v>475</v>
      </c>
      <c r="H188" s="16">
        <f>盾!N96</f>
        <v>637</v>
      </c>
      <c r="I188" s="16">
        <f t="shared" si="270"/>
        <v>1174</v>
      </c>
      <c r="K188" s="16">
        <f>D188-D189</f>
        <v>0</v>
      </c>
      <c r="L188" s="16">
        <f t="shared" ref="L188" si="339">E188-E189</f>
        <v>12</v>
      </c>
      <c r="M188" s="16">
        <f t="shared" ref="M188" si="340">F188-F189</f>
        <v>0</v>
      </c>
      <c r="N188" s="16">
        <f t="shared" ref="N188" si="341">G188-G189</f>
        <v>75</v>
      </c>
      <c r="O188" s="16">
        <f t="shared" ref="O188" si="342">H188-H189</f>
        <v>187</v>
      </c>
      <c r="P188" s="16"/>
      <c r="Q188" s="245">
        <f>盾!O96</f>
        <v>12</v>
      </c>
      <c r="R188" s="243">
        <f>I188-I189</f>
        <v>274</v>
      </c>
      <c r="S188" s="241" t="str">
        <f>盾!E96</f>
        <v>☆☆☆☆</v>
      </c>
    </row>
    <row r="189" spans="1:19">
      <c r="A189" s="236"/>
      <c r="C189" s="330" t="s">
        <v>4291</v>
      </c>
      <c r="D189" s="231">
        <v>0</v>
      </c>
      <c r="E189" s="231">
        <v>50</v>
      </c>
      <c r="F189" s="231">
        <v>0</v>
      </c>
      <c r="G189" s="231">
        <v>400</v>
      </c>
      <c r="H189" s="231">
        <v>450</v>
      </c>
      <c r="I189" s="231">
        <f t="shared" si="270"/>
        <v>900</v>
      </c>
      <c r="J189" s="231"/>
      <c r="K189" s="231"/>
      <c r="L189" s="231"/>
      <c r="M189" s="231"/>
      <c r="N189" s="231"/>
      <c r="O189" s="231"/>
      <c r="P189" s="16"/>
      <c r="R189" s="231"/>
      <c r="S189" s="16"/>
    </row>
    <row r="190" spans="1:19">
      <c r="A190" s="236">
        <f>盾!O97</f>
        <v>16</v>
      </c>
      <c r="B190" s="16" t="str">
        <f>盾!B97</f>
        <v>盾-009</v>
      </c>
      <c r="C190" s="16" t="str">
        <f>盾!C97</f>
        <v>カイトバックラー</v>
      </c>
      <c r="D190" s="16">
        <f>盾!J97</f>
        <v>113</v>
      </c>
      <c r="E190" s="16">
        <f>盾!K97</f>
        <v>0</v>
      </c>
      <c r="F190" s="16">
        <f>盾!L97</f>
        <v>0</v>
      </c>
      <c r="G190" s="16">
        <f>盾!M97</f>
        <v>341</v>
      </c>
      <c r="H190" s="16">
        <f>盾!N97</f>
        <v>682</v>
      </c>
      <c r="I190" s="16">
        <f t="shared" si="270"/>
        <v>1136</v>
      </c>
      <c r="K190" s="16">
        <f>D190-D191</f>
        <v>23</v>
      </c>
      <c r="L190" s="16">
        <f t="shared" ref="L190" si="343">E190-E191</f>
        <v>0</v>
      </c>
      <c r="M190" s="16">
        <f t="shared" ref="M190" si="344">F190-F191</f>
        <v>0</v>
      </c>
      <c r="N190" s="16">
        <f t="shared" ref="N190" si="345">G190-G191</f>
        <v>71</v>
      </c>
      <c r="O190" s="16">
        <f t="shared" ref="O190" si="346">H190-H191</f>
        <v>142</v>
      </c>
      <c r="P190" s="16"/>
      <c r="Q190" s="245">
        <f>盾!O97</f>
        <v>16</v>
      </c>
      <c r="R190" s="243">
        <f>I190-I191</f>
        <v>236</v>
      </c>
      <c r="S190" s="241" t="str">
        <f>盾!E97</f>
        <v>☆☆☆☆</v>
      </c>
    </row>
    <row r="191" spans="1:19">
      <c r="A191" s="236"/>
      <c r="C191" s="330" t="s">
        <v>4291</v>
      </c>
      <c r="D191" s="231">
        <v>90</v>
      </c>
      <c r="E191" s="231">
        <v>0</v>
      </c>
      <c r="F191" s="231">
        <v>0</v>
      </c>
      <c r="G191" s="231">
        <v>270</v>
      </c>
      <c r="H191" s="231">
        <v>540</v>
      </c>
      <c r="I191" s="231">
        <f t="shared" si="270"/>
        <v>900</v>
      </c>
      <c r="J191" s="231"/>
      <c r="K191" s="231"/>
      <c r="L191" s="231"/>
      <c r="M191" s="231"/>
      <c r="N191" s="231"/>
      <c r="O191" s="231"/>
      <c r="P191" s="16"/>
      <c r="R191" s="231"/>
    </row>
    <row r="192" spans="1:19">
      <c r="A192" s="236">
        <f>盾!O98</f>
        <v>12</v>
      </c>
      <c r="B192" s="16" t="str">
        <f>盾!B98</f>
        <v>盾-008</v>
      </c>
      <c r="C192" s="16" t="str">
        <f>盾!C98</f>
        <v>まほうの盾</v>
      </c>
      <c r="D192" s="16">
        <f>盾!J98</f>
        <v>0</v>
      </c>
      <c r="E192" s="16">
        <f>盾!K98</f>
        <v>0</v>
      </c>
      <c r="F192" s="16">
        <f>盾!L98</f>
        <v>62</v>
      </c>
      <c r="G192" s="16">
        <f>盾!M98</f>
        <v>537</v>
      </c>
      <c r="H192" s="16">
        <f>盾!N98</f>
        <v>475</v>
      </c>
      <c r="I192" s="16">
        <f t="shared" si="270"/>
        <v>1074</v>
      </c>
      <c r="K192" s="16">
        <f>D192-D193</f>
        <v>0</v>
      </c>
      <c r="L192" s="16">
        <f t="shared" ref="L192" si="347">E192-E193</f>
        <v>0</v>
      </c>
      <c r="M192" s="16">
        <f t="shared" ref="M192" si="348">F192-F193</f>
        <v>12</v>
      </c>
      <c r="N192" s="16">
        <f t="shared" ref="N192" si="349">G192-G193</f>
        <v>87</v>
      </c>
      <c r="O192" s="16">
        <f t="shared" ref="O192" si="350">H192-H193</f>
        <v>75</v>
      </c>
      <c r="P192" s="16"/>
      <c r="Q192" s="245">
        <f>盾!O98</f>
        <v>12</v>
      </c>
      <c r="R192" s="243">
        <f>I192-I193</f>
        <v>174</v>
      </c>
      <c r="S192" s="241" t="str">
        <f>盾!E98</f>
        <v>☆☆☆☆</v>
      </c>
    </row>
    <row r="193" spans="1:19">
      <c r="A193" s="236"/>
      <c r="C193" s="330" t="s">
        <v>4291</v>
      </c>
      <c r="D193" s="231">
        <v>0</v>
      </c>
      <c r="E193" s="231">
        <v>0</v>
      </c>
      <c r="F193" s="231">
        <v>50</v>
      </c>
      <c r="G193" s="231">
        <v>450</v>
      </c>
      <c r="H193" s="231">
        <v>400</v>
      </c>
      <c r="I193" s="231">
        <f t="shared" si="270"/>
        <v>900</v>
      </c>
      <c r="J193" s="231"/>
      <c r="K193" s="231"/>
      <c r="L193" s="231"/>
      <c r="M193" s="231"/>
      <c r="N193" s="231"/>
      <c r="O193" s="231"/>
      <c r="P193" s="16"/>
      <c r="R193" s="231"/>
      <c r="S193" s="16"/>
    </row>
    <row r="194" spans="1:19">
      <c r="A194" s="236" t="str">
        <f>盾!O99</f>
        <v>MAX</v>
      </c>
      <c r="B194" s="16" t="str">
        <f>盾!B99</f>
        <v>盾-007</v>
      </c>
      <c r="C194" s="16" t="str">
        <f>盾!C99</f>
        <v>プラチナトレイ</v>
      </c>
      <c r="D194" s="16">
        <f>盾!J99</f>
        <v>0</v>
      </c>
      <c r="E194" s="16">
        <f>盾!K99</f>
        <v>60</v>
      </c>
      <c r="F194" s="16">
        <f>盾!L99</f>
        <v>0</v>
      </c>
      <c r="G194" s="16">
        <f>盾!M99</f>
        <v>480</v>
      </c>
      <c r="H194" s="16">
        <f>盾!N99</f>
        <v>540</v>
      </c>
      <c r="I194" s="16">
        <f t="shared" si="270"/>
        <v>1080</v>
      </c>
      <c r="K194" s="16">
        <f>D194-D195</f>
        <v>0</v>
      </c>
      <c r="L194" s="16">
        <f t="shared" ref="L194" si="351">E194-E195</f>
        <v>10</v>
      </c>
      <c r="M194" s="16">
        <f t="shared" ref="M194" si="352">F194-F195</f>
        <v>0</v>
      </c>
      <c r="N194" s="16">
        <f t="shared" ref="N194" si="353">G194-G195</f>
        <v>110</v>
      </c>
      <c r="O194" s="16">
        <f t="shared" ref="O194" si="354">H194-H195</f>
        <v>120</v>
      </c>
      <c r="P194" s="16"/>
      <c r="Q194" s="245" t="str">
        <f>盾!O99</f>
        <v>MAX</v>
      </c>
      <c r="R194" s="243">
        <f>I194-I195</f>
        <v>240</v>
      </c>
      <c r="S194" s="241" t="str">
        <f>盾!E99</f>
        <v>☆☆☆</v>
      </c>
    </row>
    <row r="195" spans="1:19">
      <c r="A195" s="236"/>
      <c r="C195" s="330" t="s">
        <v>4291</v>
      </c>
      <c r="D195" s="231">
        <v>0</v>
      </c>
      <c r="E195" s="231">
        <v>50</v>
      </c>
      <c r="F195" s="231">
        <v>0</v>
      </c>
      <c r="G195" s="231">
        <v>370</v>
      </c>
      <c r="H195" s="231">
        <v>420</v>
      </c>
      <c r="I195" s="231">
        <f t="shared" si="270"/>
        <v>840</v>
      </c>
      <c r="J195" s="231"/>
      <c r="K195" s="231"/>
      <c r="L195" s="231"/>
      <c r="M195" s="231"/>
      <c r="N195" s="231"/>
      <c r="O195" s="231"/>
      <c r="P195" s="16"/>
      <c r="R195" s="231"/>
      <c r="S195" s="16"/>
    </row>
    <row r="196" spans="1:19">
      <c r="A196" s="236" t="str">
        <f>盾!O100</f>
        <v>MAX</v>
      </c>
      <c r="B196" s="16" t="str">
        <f>盾!B100</f>
        <v>盾-006</v>
      </c>
      <c r="C196" s="16" t="str">
        <f>盾!C100</f>
        <v>はがねの盾</v>
      </c>
      <c r="D196" s="16">
        <f>盾!J100</f>
        <v>0</v>
      </c>
      <c r="E196" s="16">
        <f>盾!K100</f>
        <v>0</v>
      </c>
      <c r="F196" s="16">
        <f>盾!L100</f>
        <v>0</v>
      </c>
      <c r="G196" s="16">
        <f>盾!M100</f>
        <v>430</v>
      </c>
      <c r="H196" s="16">
        <f>盾!N100</f>
        <v>640</v>
      </c>
      <c r="I196" s="16">
        <f t="shared" si="270"/>
        <v>1070</v>
      </c>
      <c r="K196" s="16">
        <f>D196-D197</f>
        <v>0</v>
      </c>
      <c r="L196" s="16">
        <f t="shared" ref="L196" si="355">E196-E197</f>
        <v>0</v>
      </c>
      <c r="M196" s="16">
        <f t="shared" ref="M196" si="356">F196-F197</f>
        <v>0</v>
      </c>
      <c r="N196" s="16">
        <f t="shared" ref="N196" si="357">G196-G197</f>
        <v>100</v>
      </c>
      <c r="O196" s="16">
        <f t="shared" ref="O196" si="358">H196-H197</f>
        <v>140</v>
      </c>
      <c r="P196" s="16"/>
      <c r="Q196" s="245" t="str">
        <f>盾!O100</f>
        <v>MAX</v>
      </c>
      <c r="R196" s="243">
        <f>I196-I197</f>
        <v>240</v>
      </c>
      <c r="S196" s="241" t="str">
        <f>盾!E100</f>
        <v>☆☆☆</v>
      </c>
    </row>
    <row r="197" spans="1:19">
      <c r="A197" s="236"/>
      <c r="C197" s="330" t="s">
        <v>4291</v>
      </c>
      <c r="D197" s="231">
        <v>0</v>
      </c>
      <c r="E197" s="231">
        <v>0</v>
      </c>
      <c r="F197" s="231">
        <v>0</v>
      </c>
      <c r="G197" s="231">
        <v>330</v>
      </c>
      <c r="H197" s="231">
        <v>500</v>
      </c>
      <c r="I197" s="231">
        <f t="shared" si="270"/>
        <v>830</v>
      </c>
      <c r="J197" s="231"/>
      <c r="K197" s="231"/>
      <c r="L197" s="231"/>
      <c r="M197" s="231"/>
      <c r="N197" s="231"/>
      <c r="O197" s="231"/>
      <c r="P197" s="16"/>
      <c r="R197" s="231"/>
      <c r="S197" s="16"/>
    </row>
    <row r="198" spans="1:19">
      <c r="A198" s="236" t="str">
        <f>盾!O101</f>
        <v>MAX</v>
      </c>
      <c r="B198" s="16" t="str">
        <f>盾!B101</f>
        <v>盾-004</v>
      </c>
      <c r="C198" s="16" t="str">
        <f>盾!C101</f>
        <v>ブルーバックラー</v>
      </c>
      <c r="D198" s="16">
        <f>盾!J101</f>
        <v>0</v>
      </c>
      <c r="E198" s="16">
        <f>盾!K101</f>
        <v>0</v>
      </c>
      <c r="F198" s="16">
        <f>盾!L101</f>
        <v>0</v>
      </c>
      <c r="G198" s="16">
        <f>盾!M101</f>
        <v>590</v>
      </c>
      <c r="H198" s="16">
        <f>盾!N101</f>
        <v>400</v>
      </c>
      <c r="I198" s="16">
        <f t="shared" si="270"/>
        <v>990</v>
      </c>
      <c r="K198" s="16">
        <f>D198-D199</f>
        <v>0</v>
      </c>
      <c r="L198" s="16">
        <f t="shared" ref="L198" si="359">E198-E199</f>
        <v>0</v>
      </c>
      <c r="M198" s="16">
        <f t="shared" ref="M198" si="360">F198-F199</f>
        <v>0</v>
      </c>
      <c r="N198" s="16">
        <f t="shared" ref="N198" si="361">G198-G199</f>
        <v>140</v>
      </c>
      <c r="O198" s="16">
        <f t="shared" ref="O198" si="362">H198-H199</f>
        <v>100</v>
      </c>
      <c r="P198" s="16"/>
      <c r="Q198" s="245" t="str">
        <f>盾!O101</f>
        <v>MAX</v>
      </c>
      <c r="R198" s="243">
        <f>I198-I199</f>
        <v>240</v>
      </c>
      <c r="S198" s="241" t="str">
        <f>盾!E101</f>
        <v>☆☆☆</v>
      </c>
    </row>
    <row r="199" spans="1:19">
      <c r="A199" s="236"/>
      <c r="C199" s="330" t="s">
        <v>4291</v>
      </c>
      <c r="D199" s="231">
        <v>0</v>
      </c>
      <c r="E199" s="231">
        <v>0</v>
      </c>
      <c r="F199" s="231">
        <v>0</v>
      </c>
      <c r="G199" s="231">
        <v>450</v>
      </c>
      <c r="H199" s="231">
        <v>300</v>
      </c>
      <c r="I199" s="231">
        <f t="shared" si="270"/>
        <v>750</v>
      </c>
      <c r="J199" s="231"/>
      <c r="K199" s="231"/>
      <c r="L199" s="231"/>
      <c r="M199" s="231"/>
      <c r="N199" s="231"/>
      <c r="O199" s="231"/>
      <c r="P199" s="16"/>
      <c r="R199" s="231"/>
    </row>
    <row r="200" spans="1:19">
      <c r="A200" s="236" t="str">
        <f>盾!O102</f>
        <v>MAX</v>
      </c>
      <c r="B200" s="16" t="str">
        <f>盾!B102</f>
        <v>盾-003</v>
      </c>
      <c r="C200" s="16" t="str">
        <f>盾!C102</f>
        <v>せいどうのたて</v>
      </c>
      <c r="D200" s="16">
        <f>盾!J102</f>
        <v>100</v>
      </c>
      <c r="E200" s="16">
        <f>盾!K102</f>
        <v>0</v>
      </c>
      <c r="F200" s="16">
        <f>盾!L102</f>
        <v>0</v>
      </c>
      <c r="G200" s="16">
        <f>盾!M102</f>
        <v>300</v>
      </c>
      <c r="H200" s="16">
        <f>盾!N102</f>
        <v>590</v>
      </c>
      <c r="I200" s="16">
        <f t="shared" si="270"/>
        <v>990</v>
      </c>
      <c r="K200" s="16">
        <f>D200-D201</f>
        <v>20</v>
      </c>
      <c r="L200" s="16">
        <f t="shared" ref="L200" si="363">E200-E201</f>
        <v>0</v>
      </c>
      <c r="M200" s="16">
        <f t="shared" ref="M200" si="364">F200-F201</f>
        <v>0</v>
      </c>
      <c r="N200" s="16">
        <f t="shared" ref="N200" si="365">G200-G201</f>
        <v>70</v>
      </c>
      <c r="O200" s="16">
        <f t="shared" ref="O200" si="366">H200-H201</f>
        <v>140</v>
      </c>
      <c r="P200" s="16"/>
      <c r="Q200" s="245" t="str">
        <f>盾!O102</f>
        <v>MAX</v>
      </c>
      <c r="R200" s="243">
        <f>I200-I201</f>
        <v>230</v>
      </c>
      <c r="S200" s="241" t="str">
        <f>盾!E102</f>
        <v>☆☆☆</v>
      </c>
    </row>
    <row r="201" spans="1:19">
      <c r="A201" s="236"/>
      <c r="C201" s="330" t="s">
        <v>4291</v>
      </c>
      <c r="D201" s="231">
        <v>80</v>
      </c>
      <c r="E201" s="231">
        <v>0</v>
      </c>
      <c r="F201" s="231">
        <v>0</v>
      </c>
      <c r="G201" s="231">
        <v>230</v>
      </c>
      <c r="H201" s="231">
        <v>450</v>
      </c>
      <c r="I201" s="231">
        <f t="shared" si="270"/>
        <v>760</v>
      </c>
      <c r="J201" s="231"/>
      <c r="K201" s="231"/>
      <c r="L201" s="231"/>
      <c r="M201" s="231"/>
      <c r="N201" s="231"/>
      <c r="O201" s="231"/>
      <c r="P201" s="16"/>
      <c r="R201" s="231"/>
    </row>
    <row r="202" spans="1:19">
      <c r="A202" s="236" t="str">
        <f>盾!O103</f>
        <v>MAX</v>
      </c>
      <c r="B202" s="16" t="str">
        <f>盾!B103</f>
        <v>盾-005</v>
      </c>
      <c r="C202" s="16" t="str">
        <f>盾!C103</f>
        <v>シルバートレイ</v>
      </c>
      <c r="D202" s="16">
        <f>盾!J103</f>
        <v>0</v>
      </c>
      <c r="E202" s="16">
        <f>盾!K103</f>
        <v>50</v>
      </c>
      <c r="F202" s="16">
        <f>盾!L103</f>
        <v>0</v>
      </c>
      <c r="G202" s="16">
        <f>盾!M103</f>
        <v>440</v>
      </c>
      <c r="H202" s="16">
        <f>盾!N103</f>
        <v>500</v>
      </c>
      <c r="I202" s="16">
        <f t="shared" si="270"/>
        <v>990</v>
      </c>
      <c r="K202" s="16">
        <f>D202-D203</f>
        <v>0</v>
      </c>
      <c r="L202" s="16">
        <f t="shared" ref="L202" si="367">E202-E203</f>
        <v>0</v>
      </c>
      <c r="M202" s="16">
        <f t="shared" ref="M202" si="368">F202-F203</f>
        <v>0</v>
      </c>
      <c r="N202" s="16">
        <f t="shared" ref="N202" si="369">G202-G203</f>
        <v>110</v>
      </c>
      <c r="O202" s="16">
        <f t="shared" ref="O202" si="370">H202-H203</f>
        <v>120</v>
      </c>
      <c r="P202" s="16"/>
      <c r="Q202" s="245" t="str">
        <f>盾!O103</f>
        <v>MAX</v>
      </c>
      <c r="R202" s="243">
        <f>I202-I203</f>
        <v>230</v>
      </c>
      <c r="S202" s="241" t="str">
        <f>盾!E103</f>
        <v>☆☆☆</v>
      </c>
    </row>
    <row r="203" spans="1:19">
      <c r="A203" s="236"/>
      <c r="C203" s="330" t="s">
        <v>4291</v>
      </c>
      <c r="D203" s="231">
        <v>0</v>
      </c>
      <c r="E203" s="231">
        <v>50</v>
      </c>
      <c r="F203" s="231">
        <v>0</v>
      </c>
      <c r="G203" s="231">
        <v>330</v>
      </c>
      <c r="H203" s="231">
        <v>380</v>
      </c>
      <c r="I203" s="231">
        <f t="shared" si="270"/>
        <v>760</v>
      </c>
      <c r="J203" s="231"/>
      <c r="K203" s="231"/>
      <c r="L203" s="231"/>
      <c r="M203" s="231"/>
      <c r="N203" s="231"/>
      <c r="O203" s="231"/>
      <c r="P203" s="16"/>
      <c r="R203" s="231"/>
    </row>
    <row r="204" spans="1:19">
      <c r="A204" s="236" t="str">
        <f>盾!O104</f>
        <v>MAX</v>
      </c>
      <c r="B204" s="16" t="str">
        <f>盾!B104</f>
        <v>盾-002</v>
      </c>
      <c r="C204" s="16" t="str">
        <f>盾!C104</f>
        <v>ライトバックラー</v>
      </c>
      <c r="D204" s="16">
        <f>盾!J104</f>
        <v>0</v>
      </c>
      <c r="E204" s="16">
        <f>盾!K104</f>
        <v>50</v>
      </c>
      <c r="F204" s="16">
        <f>盾!L104</f>
        <v>0</v>
      </c>
      <c r="G204" s="16">
        <f>盾!M104</f>
        <v>360</v>
      </c>
      <c r="H204" s="16">
        <f>盾!N104</f>
        <v>420</v>
      </c>
      <c r="I204" s="16">
        <f t="shared" si="270"/>
        <v>830</v>
      </c>
      <c r="K204" s="16">
        <f>D204-D205</f>
        <v>0</v>
      </c>
      <c r="L204" s="16">
        <f t="shared" ref="L204" si="371">E204-E205</f>
        <v>10</v>
      </c>
      <c r="M204" s="16">
        <f t="shared" ref="M204" si="372">F204-F205</f>
        <v>0</v>
      </c>
      <c r="N204" s="16">
        <f t="shared" ref="N204" si="373">G204-G205</f>
        <v>100</v>
      </c>
      <c r="O204" s="16">
        <f t="shared" ref="O204" si="374">H204-H205</f>
        <v>120</v>
      </c>
      <c r="P204" s="16"/>
      <c r="Q204" s="245" t="str">
        <f>盾!O104</f>
        <v>MAX</v>
      </c>
      <c r="R204" s="243">
        <f>I204-I205</f>
        <v>230</v>
      </c>
      <c r="S204" s="241" t="str">
        <f>盾!E104</f>
        <v>☆☆</v>
      </c>
    </row>
    <row r="205" spans="1:19">
      <c r="A205" s="236"/>
      <c r="C205" s="330" t="s">
        <v>4291</v>
      </c>
      <c r="D205" s="231">
        <v>0</v>
      </c>
      <c r="E205" s="231">
        <v>40</v>
      </c>
      <c r="F205" s="231">
        <v>0</v>
      </c>
      <c r="G205" s="231">
        <v>260</v>
      </c>
      <c r="H205" s="231">
        <v>300</v>
      </c>
      <c r="I205" s="231">
        <f t="shared" si="270"/>
        <v>600</v>
      </c>
      <c r="J205" s="231"/>
      <c r="K205" s="231"/>
      <c r="L205" s="231"/>
      <c r="M205" s="231"/>
      <c r="N205" s="231"/>
      <c r="O205" s="231"/>
      <c r="P205" s="16"/>
      <c r="R205" s="231"/>
    </row>
    <row r="206" spans="1:19">
      <c r="A206" s="236" t="str">
        <f>盾!O105</f>
        <v>MAX</v>
      </c>
      <c r="B206" s="16" t="str">
        <f>盾!B105</f>
        <v>盾-001</v>
      </c>
      <c r="C206" s="16" t="str">
        <f>盾!C105</f>
        <v>かわのたて</v>
      </c>
      <c r="D206" s="16">
        <f>盾!J105</f>
        <v>0</v>
      </c>
      <c r="E206" s="16">
        <f>盾!K105</f>
        <v>0</v>
      </c>
      <c r="F206" s="16">
        <f>盾!L105</f>
        <v>0</v>
      </c>
      <c r="G206" s="16">
        <f>盾!M105</f>
        <v>500</v>
      </c>
      <c r="H206" s="16">
        <f>盾!N105</f>
        <v>330</v>
      </c>
      <c r="I206" s="16">
        <f t="shared" si="270"/>
        <v>830</v>
      </c>
      <c r="K206" s="16">
        <f>D206-D207</f>
        <v>0</v>
      </c>
      <c r="L206" s="16">
        <f t="shared" ref="L206" si="375">E206-E207</f>
        <v>0</v>
      </c>
      <c r="M206" s="16">
        <f t="shared" ref="M206" si="376">F206-F207</f>
        <v>0</v>
      </c>
      <c r="N206" s="16">
        <f t="shared" ref="N206" si="377">G206-G207</f>
        <v>140</v>
      </c>
      <c r="O206" s="16">
        <f t="shared" ref="O206" si="378">H206-H207</f>
        <v>90</v>
      </c>
      <c r="P206" s="16"/>
      <c r="Q206" s="245" t="str">
        <f>盾!O105</f>
        <v>MAX</v>
      </c>
      <c r="R206" s="243">
        <f>I206-I207</f>
        <v>230</v>
      </c>
      <c r="S206" s="241" t="str">
        <f>盾!E105</f>
        <v>☆☆</v>
      </c>
    </row>
    <row r="207" spans="1:19">
      <c r="C207" s="330" t="s">
        <v>4291</v>
      </c>
      <c r="D207" s="231">
        <v>0</v>
      </c>
      <c r="E207" s="231">
        <v>0</v>
      </c>
      <c r="F207" s="231">
        <v>0</v>
      </c>
      <c r="G207" s="231">
        <v>360</v>
      </c>
      <c r="H207" s="231">
        <v>240</v>
      </c>
      <c r="I207" s="231">
        <f t="shared" si="270"/>
        <v>600</v>
      </c>
      <c r="J207" s="231"/>
      <c r="K207" s="231"/>
      <c r="L207" s="231"/>
      <c r="M207" s="231"/>
      <c r="N207" s="231"/>
      <c r="O207" s="231"/>
      <c r="P207" s="16"/>
      <c r="R207" s="231"/>
    </row>
    <row r="208" spans="1:19">
      <c r="D208" s="164" t="s">
        <v>15</v>
      </c>
      <c r="E208" s="165" t="s">
        <v>7</v>
      </c>
      <c r="F208" s="166" t="s">
        <v>8</v>
      </c>
      <c r="G208" s="167" t="s">
        <v>9</v>
      </c>
      <c r="H208" s="168" t="s">
        <v>14</v>
      </c>
      <c r="I208" s="333" t="s">
        <v>4292</v>
      </c>
      <c r="K208" s="164" t="s">
        <v>15</v>
      </c>
      <c r="L208" s="165" t="s">
        <v>7</v>
      </c>
      <c r="M208" s="166" t="s">
        <v>8</v>
      </c>
      <c r="N208" s="167" t="s">
        <v>9</v>
      </c>
      <c r="O208" s="168" t="s">
        <v>14</v>
      </c>
      <c r="P208" s="16"/>
      <c r="Q208" s="331" t="s">
        <v>4005</v>
      </c>
      <c r="R208" s="332" t="s">
        <v>4293</v>
      </c>
      <c r="S208" s="241" t="s">
        <v>4294</v>
      </c>
    </row>
    <row r="209" spans="1:19">
      <c r="A209" s="236" t="str">
        <f>アクセサリー!O152</f>
        <v>MAX</v>
      </c>
      <c r="B209" s="16" t="str">
        <f>アクセサリー!B152</f>
        <v>ア-094</v>
      </c>
      <c r="C209" s="16" t="str">
        <f>アクセサリー!C152</f>
        <v>竜の騎士の腕輪</v>
      </c>
      <c r="D209" s="16">
        <f>アクセサリー!J152</f>
        <v>500</v>
      </c>
      <c r="E209" s="16">
        <f>アクセサリー!K152</f>
        <v>110</v>
      </c>
      <c r="F209" s="16">
        <f>アクセサリー!L152</f>
        <v>110</v>
      </c>
      <c r="G209" s="16">
        <f>アクセサリー!M152</f>
        <v>110</v>
      </c>
      <c r="H209" s="16">
        <f>アクセサリー!N152</f>
        <v>110</v>
      </c>
      <c r="I209" s="16">
        <f t="shared" si="270"/>
        <v>940</v>
      </c>
      <c r="K209" s="16">
        <f>D209-D210</f>
        <v>100</v>
      </c>
      <c r="L209" s="16">
        <f t="shared" ref="L209" si="379">E209-E210</f>
        <v>20</v>
      </c>
      <c r="M209" s="16">
        <f t="shared" ref="M209" si="380">F209-F210</f>
        <v>20</v>
      </c>
      <c r="N209" s="16">
        <f t="shared" ref="N209" si="381">G209-G210</f>
        <v>20</v>
      </c>
      <c r="O209" s="16">
        <f t="shared" ref="O209" si="382">H209-H210</f>
        <v>20</v>
      </c>
      <c r="P209" s="16"/>
      <c r="Q209" s="245" t="str">
        <f>アクセサリー!O152</f>
        <v>MAX</v>
      </c>
      <c r="R209" s="243">
        <f>I209-I210</f>
        <v>180</v>
      </c>
      <c r="S209" s="241" t="str">
        <f>アクセサリー!E152</f>
        <v>☆☆☆☆</v>
      </c>
    </row>
    <row r="210" spans="1:19">
      <c r="A210" s="236"/>
      <c r="C210" s="330" t="s">
        <v>4291</v>
      </c>
      <c r="D210" s="231">
        <v>400</v>
      </c>
      <c r="E210" s="231">
        <v>90</v>
      </c>
      <c r="F210" s="231">
        <v>90</v>
      </c>
      <c r="G210" s="231">
        <v>90</v>
      </c>
      <c r="H210" s="231">
        <v>90</v>
      </c>
      <c r="I210" s="231">
        <f t="shared" si="270"/>
        <v>760</v>
      </c>
      <c r="J210" s="231"/>
      <c r="K210" s="231"/>
      <c r="L210" s="231"/>
      <c r="M210" s="231"/>
      <c r="N210" s="231"/>
      <c r="O210" s="231"/>
      <c r="P210" s="16"/>
      <c r="R210" s="231"/>
    </row>
    <row r="211" spans="1:19">
      <c r="A211" s="236" t="str">
        <f>アクセサリー!O154</f>
        <v>MAX</v>
      </c>
      <c r="B211" s="16" t="str">
        <f>アクセサリー!B154</f>
        <v>ア-092</v>
      </c>
      <c r="C211" s="16" t="str">
        <f>アクセサリー!C154</f>
        <v>大魔王のローブ</v>
      </c>
      <c r="D211" s="16">
        <f>アクセサリー!J154</f>
        <v>830</v>
      </c>
      <c r="E211" s="16">
        <f>アクセサリー!K154</f>
        <v>0</v>
      </c>
      <c r="F211" s="16">
        <f>アクセサリー!L154</f>
        <v>80</v>
      </c>
      <c r="G211" s="16">
        <f>アクセサリー!M154</f>
        <v>80</v>
      </c>
      <c r="H211" s="16">
        <f>アクセサリー!N154</f>
        <v>0</v>
      </c>
      <c r="I211" s="16">
        <f t="shared" si="270"/>
        <v>990</v>
      </c>
      <c r="K211" s="16">
        <f>D211-D212</f>
        <v>170</v>
      </c>
      <c r="L211" s="16">
        <f t="shared" ref="L211" si="383">E211-E212</f>
        <v>0</v>
      </c>
      <c r="M211" s="16">
        <f t="shared" ref="M211" si="384">F211-F212</f>
        <v>20</v>
      </c>
      <c r="N211" s="16">
        <f t="shared" ref="N211" si="385">G211-G212</f>
        <v>20</v>
      </c>
      <c r="O211" s="16">
        <f t="shared" ref="O211" si="386">H211-H212</f>
        <v>0</v>
      </c>
      <c r="P211" s="16"/>
      <c r="Q211" s="245" t="str">
        <f>アクセサリー!O154</f>
        <v>MAX</v>
      </c>
      <c r="R211" s="243">
        <f>I211-I212</f>
        <v>210</v>
      </c>
      <c r="S211" s="241" t="str">
        <f>アクセサリー!E153</f>
        <v>☆☆☆☆</v>
      </c>
    </row>
    <row r="212" spans="1:19">
      <c r="A212" s="236"/>
      <c r="C212" s="330" t="s">
        <v>4291</v>
      </c>
      <c r="D212" s="231">
        <v>660</v>
      </c>
      <c r="E212" s="231">
        <v>0</v>
      </c>
      <c r="F212" s="231">
        <v>60</v>
      </c>
      <c r="G212" s="231">
        <v>60</v>
      </c>
      <c r="H212" s="231">
        <v>0</v>
      </c>
      <c r="I212" s="231">
        <f t="shared" si="270"/>
        <v>780</v>
      </c>
      <c r="J212" s="231"/>
      <c r="K212" s="231"/>
      <c r="L212" s="231"/>
      <c r="M212" s="231"/>
      <c r="N212" s="231"/>
      <c r="O212" s="231"/>
      <c r="P212" s="16"/>
      <c r="R212" s="231"/>
    </row>
    <row r="213" spans="1:19">
      <c r="A213" s="236" t="str">
        <f>アクセサリー!O155</f>
        <v>MAX</v>
      </c>
      <c r="B213" s="16" t="str">
        <f>アクセサリー!B155</f>
        <v>ア-091</v>
      </c>
      <c r="C213" s="16" t="str">
        <f>アクセサリー!C155</f>
        <v>バーンの水晶玉</v>
      </c>
      <c r="D213" s="16">
        <f>アクセサリー!J155</f>
        <v>730</v>
      </c>
      <c r="E213" s="16">
        <f>アクセサリー!K155</f>
        <v>0</v>
      </c>
      <c r="F213" s="16">
        <f>アクセサリー!L155</f>
        <v>150</v>
      </c>
      <c r="G213" s="16">
        <f>アクセサリー!M155</f>
        <v>40</v>
      </c>
      <c r="H213" s="16">
        <f>アクセサリー!N155</f>
        <v>40</v>
      </c>
      <c r="I213" s="16">
        <f t="shared" si="270"/>
        <v>960</v>
      </c>
      <c r="K213" s="16">
        <f>D213-D214</f>
        <v>150</v>
      </c>
      <c r="L213" s="16">
        <f t="shared" ref="L213" si="387">E213-E214</f>
        <v>0</v>
      </c>
      <c r="M213" s="16">
        <f t="shared" ref="M213" si="388">F213-F214</f>
        <v>30</v>
      </c>
      <c r="N213" s="16">
        <f t="shared" ref="N213" si="389">G213-G214</f>
        <v>10</v>
      </c>
      <c r="O213" s="16">
        <f t="shared" ref="O213" si="390">H213-H214</f>
        <v>10</v>
      </c>
      <c r="P213" s="16"/>
      <c r="Q213" s="245" t="str">
        <f>アクセサリー!O155</f>
        <v>MAX</v>
      </c>
      <c r="R213" s="243">
        <f>I213-I214</f>
        <v>200</v>
      </c>
      <c r="S213" s="241" t="str">
        <f>アクセサリー!E154</f>
        <v>☆☆☆☆</v>
      </c>
    </row>
    <row r="214" spans="1:19">
      <c r="A214" s="236"/>
      <c r="C214" s="330" t="s">
        <v>4291</v>
      </c>
      <c r="D214" s="231">
        <v>580</v>
      </c>
      <c r="E214" s="231">
        <v>0</v>
      </c>
      <c r="F214" s="231">
        <v>120</v>
      </c>
      <c r="G214" s="231">
        <v>30</v>
      </c>
      <c r="H214" s="231">
        <v>30</v>
      </c>
      <c r="I214" s="231">
        <f t="shared" si="270"/>
        <v>760</v>
      </c>
      <c r="J214" s="231"/>
      <c r="K214" s="231"/>
      <c r="L214" s="231"/>
      <c r="M214" s="231"/>
      <c r="N214" s="231"/>
      <c r="O214" s="231"/>
      <c r="P214" s="16"/>
      <c r="R214" s="231"/>
    </row>
    <row r="215" spans="1:19">
      <c r="A215" s="236" t="str">
        <f>アクセサリー!O156</f>
        <v>MAX</v>
      </c>
      <c r="B215" s="16" t="str">
        <f>アクセサリー!B156</f>
        <v>ア-090</v>
      </c>
      <c r="C215" s="16" t="str">
        <f>アクセサリー!C156</f>
        <v>かぜのマント</v>
      </c>
      <c r="D215" s="16">
        <f>アクセサリー!J156</f>
        <v>680</v>
      </c>
      <c r="E215" s="16">
        <f>アクセサリー!K156</f>
        <v>40</v>
      </c>
      <c r="F215" s="16">
        <f>アクセサリー!L156</f>
        <v>40</v>
      </c>
      <c r="G215" s="16">
        <f>アクセサリー!M156</f>
        <v>150</v>
      </c>
      <c r="H215" s="16">
        <f>アクセサリー!N156</f>
        <v>40</v>
      </c>
      <c r="I215" s="16">
        <f t="shared" si="270"/>
        <v>950</v>
      </c>
      <c r="K215" s="16">
        <f>D215-D216</f>
        <v>140</v>
      </c>
      <c r="L215" s="16">
        <f t="shared" ref="L215" si="391">E215-E216</f>
        <v>10</v>
      </c>
      <c r="M215" s="16">
        <f t="shared" ref="M215" si="392">F215-F216</f>
        <v>10</v>
      </c>
      <c r="N215" s="16">
        <f t="shared" ref="N215" si="393">G215-G216</f>
        <v>30</v>
      </c>
      <c r="O215" s="16">
        <f t="shared" ref="O215" si="394">H215-H216</f>
        <v>10</v>
      </c>
      <c r="P215" s="16"/>
      <c r="Q215" s="245" t="str">
        <f>アクセサリー!O156</f>
        <v>MAX</v>
      </c>
      <c r="R215" s="243">
        <f>I215-I216</f>
        <v>200</v>
      </c>
      <c r="S215" s="241" t="str">
        <f>アクセサリー!E155</f>
        <v>☆☆☆☆</v>
      </c>
    </row>
    <row r="216" spans="1:19">
      <c r="A216" s="236"/>
      <c r="C216" s="330" t="s">
        <v>4291</v>
      </c>
      <c r="D216" s="231">
        <v>540</v>
      </c>
      <c r="E216" s="231">
        <v>30</v>
      </c>
      <c r="F216" s="231">
        <v>30</v>
      </c>
      <c r="G216" s="231">
        <v>120</v>
      </c>
      <c r="H216" s="231">
        <v>30</v>
      </c>
      <c r="I216" s="231">
        <f t="shared" si="270"/>
        <v>750</v>
      </c>
      <c r="J216" s="231"/>
      <c r="K216" s="231"/>
      <c r="L216" s="231"/>
      <c r="M216" s="231"/>
      <c r="N216" s="231"/>
      <c r="O216" s="231"/>
      <c r="P216" s="16"/>
      <c r="R216" s="231"/>
    </row>
    <row r="217" spans="1:19">
      <c r="A217" s="236" t="str">
        <f>アクセサリー!O157</f>
        <v>MAX</v>
      </c>
      <c r="B217" s="16" t="str">
        <f>アクセサリー!B157</f>
        <v>ア-089</v>
      </c>
      <c r="C217" s="16" t="str">
        <f>アクセサリー!C157</f>
        <v>超魔生物ハドラーの鎧</v>
      </c>
      <c r="D217" s="16">
        <f>アクセサリー!J157</f>
        <v>940</v>
      </c>
      <c r="E217" s="16">
        <f>アクセサリー!K157</f>
        <v>0</v>
      </c>
      <c r="F217" s="16">
        <f>アクセサリー!L157</f>
        <v>0</v>
      </c>
      <c r="G217" s="16">
        <f>アクセサリー!M157</f>
        <v>0</v>
      </c>
      <c r="H217" s="16">
        <f>アクセサリー!N157</f>
        <v>0</v>
      </c>
      <c r="I217" s="16">
        <f t="shared" si="270"/>
        <v>940</v>
      </c>
      <c r="K217" s="16">
        <f>D217-D218</f>
        <v>180</v>
      </c>
      <c r="L217" s="16">
        <f t="shared" ref="L217" si="395">E217-E218</f>
        <v>0</v>
      </c>
      <c r="M217" s="16">
        <f t="shared" ref="M217" si="396">F217-F218</f>
        <v>0</v>
      </c>
      <c r="N217" s="16">
        <f t="shared" ref="N217" si="397">G217-G218</f>
        <v>0</v>
      </c>
      <c r="O217" s="16">
        <f t="shared" ref="O217" si="398">H217-H218</f>
        <v>0</v>
      </c>
      <c r="P217" s="16"/>
      <c r="Q217" s="245" t="str">
        <f>アクセサリー!O157</f>
        <v>MAX</v>
      </c>
      <c r="R217" s="243">
        <f>I217-I218</f>
        <v>180</v>
      </c>
      <c r="S217" s="241" t="str">
        <f>アクセサリー!E156</f>
        <v>☆☆☆☆</v>
      </c>
    </row>
    <row r="218" spans="1:19">
      <c r="A218" s="236"/>
      <c r="C218" s="330" t="s">
        <v>4291</v>
      </c>
      <c r="D218" s="231">
        <v>760</v>
      </c>
      <c r="E218" s="231">
        <v>0</v>
      </c>
      <c r="F218" s="231">
        <v>0</v>
      </c>
      <c r="G218" s="231">
        <v>0</v>
      </c>
      <c r="H218" s="231">
        <v>0</v>
      </c>
      <c r="I218" s="231">
        <f t="shared" ref="I218:I281" si="399">SUM(D218:H218)</f>
        <v>760</v>
      </c>
      <c r="J218" s="231"/>
      <c r="K218" s="231"/>
      <c r="L218" s="231"/>
      <c r="M218" s="231"/>
      <c r="N218" s="231"/>
      <c r="O218" s="231"/>
      <c r="P218" s="16"/>
      <c r="R218" s="231"/>
    </row>
    <row r="219" spans="1:19">
      <c r="A219" s="236">
        <f>アクセサリー!O158</f>
        <v>16</v>
      </c>
      <c r="B219" s="16" t="str">
        <f>アクセサリー!B158</f>
        <v>ア-088</v>
      </c>
      <c r="C219" s="16" t="str">
        <f>アクセサリー!C158</f>
        <v>きせきのネックレス</v>
      </c>
      <c r="D219" s="16">
        <f>アクセサリー!J158</f>
        <v>886</v>
      </c>
      <c r="E219" s="16">
        <f>アクセサリー!K158</f>
        <v>0</v>
      </c>
      <c r="F219" s="16">
        <f>アクセサリー!L158</f>
        <v>0</v>
      </c>
      <c r="G219" s="16">
        <f>アクセサリー!M158</f>
        <v>0</v>
      </c>
      <c r="H219" s="16">
        <f>アクセサリー!N158</f>
        <v>0</v>
      </c>
      <c r="I219" s="16">
        <f t="shared" si="399"/>
        <v>886</v>
      </c>
      <c r="K219" s="16">
        <f>D219-D220</f>
        <v>156</v>
      </c>
      <c r="L219" s="16">
        <f t="shared" ref="L219" si="400">E219-E220</f>
        <v>0</v>
      </c>
      <c r="M219" s="16">
        <f t="shared" ref="M219" si="401">F219-F220</f>
        <v>0</v>
      </c>
      <c r="N219" s="16">
        <f t="shared" ref="N219" si="402">G219-G220</f>
        <v>0</v>
      </c>
      <c r="O219" s="16">
        <f t="shared" ref="O219" si="403">H219-H220</f>
        <v>0</v>
      </c>
      <c r="P219" s="16"/>
      <c r="Q219" s="245">
        <f>アクセサリー!O158</f>
        <v>16</v>
      </c>
      <c r="R219" s="243">
        <f>I219-I220</f>
        <v>156</v>
      </c>
      <c r="S219" s="241" t="str">
        <f>アクセサリー!E157</f>
        <v>☆☆☆☆</v>
      </c>
    </row>
    <row r="220" spans="1:19">
      <c r="A220" s="236"/>
      <c r="C220" s="330" t="s">
        <v>4291</v>
      </c>
      <c r="D220" s="231">
        <v>730</v>
      </c>
      <c r="E220" s="231">
        <v>0</v>
      </c>
      <c r="F220" s="231">
        <v>0</v>
      </c>
      <c r="G220" s="231">
        <v>0</v>
      </c>
      <c r="H220" s="231">
        <v>0</v>
      </c>
      <c r="I220" s="231">
        <f t="shared" si="399"/>
        <v>730</v>
      </c>
      <c r="J220" s="231"/>
      <c r="K220" s="231"/>
      <c r="L220" s="231"/>
      <c r="M220" s="231"/>
      <c r="N220" s="231"/>
      <c r="O220" s="231"/>
      <c r="P220" s="16"/>
      <c r="R220" s="231"/>
    </row>
    <row r="221" spans="1:19">
      <c r="A221" s="236">
        <f>アクセサリー!O159</f>
        <v>16</v>
      </c>
      <c r="B221" s="16" t="str">
        <f>アクセサリー!B159</f>
        <v>ア-087</v>
      </c>
      <c r="C221" s="16" t="str">
        <f>アクセサリー!C159</f>
        <v>勇者のかぶと</v>
      </c>
      <c r="D221" s="16">
        <f>アクセサリー!J159</f>
        <v>532</v>
      </c>
      <c r="E221" s="16">
        <f>アクセサリー!K159</f>
        <v>85</v>
      </c>
      <c r="F221" s="16">
        <f>アクセサリー!L159</f>
        <v>85</v>
      </c>
      <c r="G221" s="16">
        <f>アクセサリー!M159</f>
        <v>85</v>
      </c>
      <c r="H221" s="16">
        <f>アクセサリー!N159</f>
        <v>85</v>
      </c>
      <c r="I221" s="16">
        <f t="shared" si="399"/>
        <v>872</v>
      </c>
      <c r="K221" s="16">
        <f>D221-D222</f>
        <v>92</v>
      </c>
      <c r="L221" s="16">
        <f t="shared" ref="L221" si="404">E221-E222</f>
        <v>15</v>
      </c>
      <c r="M221" s="16">
        <f t="shared" ref="M221" si="405">F221-F222</f>
        <v>15</v>
      </c>
      <c r="N221" s="16">
        <f t="shared" ref="N221" si="406">G221-G222</f>
        <v>15</v>
      </c>
      <c r="O221" s="16">
        <f t="shared" ref="O221" si="407">H221-H222</f>
        <v>15</v>
      </c>
      <c r="P221" s="16"/>
      <c r="Q221" s="245">
        <f>アクセサリー!O159</f>
        <v>16</v>
      </c>
      <c r="R221" s="243">
        <f>I221-I222</f>
        <v>152</v>
      </c>
      <c r="S221" s="241" t="str">
        <f>アクセサリー!E158</f>
        <v>☆☆☆☆</v>
      </c>
    </row>
    <row r="222" spans="1:19">
      <c r="A222" s="236"/>
      <c r="C222" s="330" t="s">
        <v>4291</v>
      </c>
      <c r="D222" s="231">
        <v>440</v>
      </c>
      <c r="E222" s="231">
        <v>70</v>
      </c>
      <c r="F222" s="231">
        <v>70</v>
      </c>
      <c r="G222" s="231">
        <v>70</v>
      </c>
      <c r="H222" s="231">
        <v>70</v>
      </c>
      <c r="I222" s="231">
        <f t="shared" si="399"/>
        <v>720</v>
      </c>
      <c r="J222" s="231"/>
      <c r="K222" s="231"/>
      <c r="L222" s="231"/>
      <c r="M222" s="231"/>
      <c r="N222" s="231"/>
      <c r="O222" s="231"/>
      <c r="P222" s="16"/>
      <c r="R222" s="231"/>
    </row>
    <row r="223" spans="1:19">
      <c r="A223" s="236" t="str">
        <f>アクセサリー!O160</f>
        <v>MAX</v>
      </c>
      <c r="B223" s="16" t="str">
        <f>アクセサリー!B160</f>
        <v>ア-086</v>
      </c>
      <c r="C223" s="16" t="str">
        <f>アクセサリー!C160</f>
        <v>ピロロのぬいぐるみ</v>
      </c>
      <c r="D223" s="16">
        <f>アクセサリー!J160</f>
        <v>620</v>
      </c>
      <c r="E223" s="16">
        <f>アクセサリー!K160</f>
        <v>90</v>
      </c>
      <c r="F223" s="16">
        <f>アクセサリー!L160</f>
        <v>0</v>
      </c>
      <c r="G223" s="16">
        <f>アクセサリー!M160</f>
        <v>180</v>
      </c>
      <c r="H223" s="16">
        <f>アクセサリー!N160</f>
        <v>0</v>
      </c>
      <c r="I223" s="16">
        <f t="shared" si="399"/>
        <v>890</v>
      </c>
      <c r="K223" s="16">
        <f>D223-D224</f>
        <v>140</v>
      </c>
      <c r="L223" s="16">
        <f t="shared" ref="L223" si="408">E223-E224</f>
        <v>20</v>
      </c>
      <c r="M223" s="16">
        <f t="shared" ref="M223" si="409">F223-F224</f>
        <v>0</v>
      </c>
      <c r="N223" s="16">
        <f t="shared" ref="N223" si="410">G223-G224</f>
        <v>40</v>
      </c>
      <c r="O223" s="16">
        <f t="shared" ref="O223" si="411">H223-H224</f>
        <v>0</v>
      </c>
      <c r="P223" s="16"/>
      <c r="Q223" s="245" t="str">
        <f>アクセサリー!O160</f>
        <v>MAX</v>
      </c>
      <c r="R223" s="243">
        <f>I223-I224</f>
        <v>200</v>
      </c>
      <c r="S223" s="241" t="str">
        <f>アクセサリー!E159</f>
        <v>☆☆☆☆</v>
      </c>
    </row>
    <row r="224" spans="1:19">
      <c r="A224" s="236"/>
      <c r="C224" s="330" t="s">
        <v>4291</v>
      </c>
      <c r="D224" s="231">
        <v>480</v>
      </c>
      <c r="E224" s="231">
        <v>70</v>
      </c>
      <c r="F224" s="231">
        <v>0</v>
      </c>
      <c r="G224" s="231">
        <v>140</v>
      </c>
      <c r="H224" s="231">
        <v>0</v>
      </c>
      <c r="I224" s="231">
        <f t="shared" si="399"/>
        <v>690</v>
      </c>
      <c r="J224" s="231"/>
      <c r="K224" s="231"/>
      <c r="L224" s="231"/>
      <c r="M224" s="231"/>
      <c r="N224" s="231"/>
      <c r="O224" s="231"/>
      <c r="P224" s="16"/>
      <c r="R224" s="231"/>
    </row>
    <row r="225" spans="1:19">
      <c r="A225" s="236" t="str">
        <f>アクセサリー!O161</f>
        <v>MAX</v>
      </c>
      <c r="B225" s="16" t="str">
        <f>アクセサリー!B161</f>
        <v>ア-085</v>
      </c>
      <c r="C225" s="16" t="str">
        <f>アクセサリー!C161</f>
        <v>キルバーンのローブ</v>
      </c>
      <c r="D225" s="16">
        <f>アクセサリー!J161</f>
        <v>700</v>
      </c>
      <c r="E225" s="16">
        <f>アクセサリー!K161</f>
        <v>110</v>
      </c>
      <c r="F225" s="16">
        <f>アクセサリー!L161</f>
        <v>0</v>
      </c>
      <c r="G225" s="16">
        <f>アクセサリー!M161</f>
        <v>0</v>
      </c>
      <c r="H225" s="16">
        <f>アクセサリー!N161</f>
        <v>110</v>
      </c>
      <c r="I225" s="16">
        <f t="shared" si="399"/>
        <v>920</v>
      </c>
      <c r="K225" s="16">
        <f>D225-D226</f>
        <v>150</v>
      </c>
      <c r="L225" s="16">
        <f t="shared" ref="L225" si="412">E225-E226</f>
        <v>20</v>
      </c>
      <c r="M225" s="16">
        <f t="shared" ref="M225" si="413">F225-F226</f>
        <v>0</v>
      </c>
      <c r="N225" s="16">
        <f t="shared" ref="N225" si="414">G225-G226</f>
        <v>0</v>
      </c>
      <c r="O225" s="16">
        <f t="shared" ref="O225" si="415">H225-H226</f>
        <v>20</v>
      </c>
      <c r="P225" s="16"/>
      <c r="Q225" s="245" t="str">
        <f>アクセサリー!O161</f>
        <v>MAX</v>
      </c>
      <c r="R225" s="243">
        <f>I225-I226</f>
        <v>190</v>
      </c>
      <c r="S225" s="241" t="str">
        <f>アクセサリー!E160</f>
        <v>☆☆☆☆</v>
      </c>
    </row>
    <row r="226" spans="1:19">
      <c r="A226" s="236"/>
      <c r="C226" s="330" t="s">
        <v>4291</v>
      </c>
      <c r="D226" s="231">
        <v>550</v>
      </c>
      <c r="E226" s="231">
        <v>90</v>
      </c>
      <c r="F226" s="231">
        <v>0</v>
      </c>
      <c r="G226" s="231">
        <v>0</v>
      </c>
      <c r="H226" s="231">
        <v>90</v>
      </c>
      <c r="I226" s="231">
        <f t="shared" si="399"/>
        <v>730</v>
      </c>
      <c r="J226" s="231"/>
      <c r="K226" s="231"/>
      <c r="L226" s="231"/>
      <c r="M226" s="231"/>
      <c r="N226" s="231"/>
      <c r="O226" s="231"/>
      <c r="P226" s="16"/>
      <c r="R226" s="231"/>
    </row>
    <row r="227" spans="1:19">
      <c r="A227" s="236" t="str">
        <f>アクセサリー!O162</f>
        <v>MAX</v>
      </c>
      <c r="B227" s="16" t="str">
        <f>アクセサリー!B162</f>
        <v>ア-084</v>
      </c>
      <c r="C227" s="16" t="str">
        <f>アクセサリー!C162</f>
        <v>ドクロのかぶと</v>
      </c>
      <c r="D227" s="16">
        <f>アクセサリー!J162</f>
        <v>740</v>
      </c>
      <c r="E227" s="16">
        <f>アクセサリー!K162</f>
        <v>0</v>
      </c>
      <c r="F227" s="16">
        <f>アクセサリー!L162</f>
        <v>0</v>
      </c>
      <c r="G227" s="16">
        <f>アクセサリー!M162</f>
        <v>0</v>
      </c>
      <c r="H227" s="16">
        <f>アクセサリー!N162</f>
        <v>140</v>
      </c>
      <c r="I227" s="16">
        <f t="shared" si="399"/>
        <v>880</v>
      </c>
      <c r="K227" s="16">
        <f>D227-D228</f>
        <v>170</v>
      </c>
      <c r="L227" s="16">
        <f t="shared" ref="L227" si="416">E227-E228</f>
        <v>0</v>
      </c>
      <c r="M227" s="16">
        <f t="shared" ref="M227" si="417">F227-F228</f>
        <v>0</v>
      </c>
      <c r="N227" s="16">
        <f t="shared" ref="N227" si="418">G227-G228</f>
        <v>0</v>
      </c>
      <c r="O227" s="16">
        <f t="shared" ref="O227" si="419">H227-H228</f>
        <v>30</v>
      </c>
      <c r="P227" s="16"/>
      <c r="Q227" s="245" t="str">
        <f>アクセサリー!O162</f>
        <v>MAX</v>
      </c>
      <c r="R227" s="243">
        <f>I227-I228</f>
        <v>200</v>
      </c>
      <c r="S227" s="241" t="str">
        <f>アクセサリー!E161</f>
        <v>☆☆☆☆</v>
      </c>
    </row>
    <row r="228" spans="1:19">
      <c r="A228" s="236"/>
      <c r="C228" s="330" t="s">
        <v>4291</v>
      </c>
      <c r="D228" s="231">
        <v>570</v>
      </c>
      <c r="E228" s="231">
        <v>0</v>
      </c>
      <c r="F228" s="231">
        <v>0</v>
      </c>
      <c r="G228" s="231">
        <v>0</v>
      </c>
      <c r="H228" s="231">
        <v>110</v>
      </c>
      <c r="I228" s="231">
        <f t="shared" si="399"/>
        <v>680</v>
      </c>
      <c r="J228" s="231"/>
      <c r="K228" s="231"/>
      <c r="L228" s="231"/>
      <c r="M228" s="231"/>
      <c r="N228" s="231"/>
      <c r="O228" s="231"/>
      <c r="P228" s="16"/>
      <c r="R228" s="231"/>
    </row>
    <row r="229" spans="1:19">
      <c r="A229" s="236">
        <f>アクセサリー!O163</f>
        <v>12</v>
      </c>
      <c r="B229" s="16" t="str">
        <f>アクセサリー!B163</f>
        <v>ア-083</v>
      </c>
      <c r="C229" s="16" t="str">
        <f>アクセサリー!C163</f>
        <v>ノヴァの肩当て</v>
      </c>
      <c r="D229" s="16">
        <f>アクセサリー!J163</f>
        <v>628</v>
      </c>
      <c r="E229" s="16">
        <f>アクセサリー!K163</f>
        <v>81</v>
      </c>
      <c r="F229" s="16">
        <f>アクセサリー!L163</f>
        <v>0</v>
      </c>
      <c r="G229" s="16">
        <f>アクセサリー!M163</f>
        <v>81</v>
      </c>
      <c r="H229" s="16">
        <f>アクセサリー!N163</f>
        <v>0</v>
      </c>
      <c r="I229" s="16">
        <f t="shared" si="399"/>
        <v>790</v>
      </c>
      <c r="K229" s="16">
        <f>D229-D230</f>
        <v>88</v>
      </c>
      <c r="L229" s="16">
        <f t="shared" ref="L229" si="420">E229-E230</f>
        <v>11</v>
      </c>
      <c r="M229" s="16">
        <f t="shared" ref="M229" si="421">F229-F230</f>
        <v>0</v>
      </c>
      <c r="N229" s="16">
        <f t="shared" ref="N229" si="422">G229-G230</f>
        <v>11</v>
      </c>
      <c r="O229" s="16">
        <f t="shared" ref="O229" si="423">H229-H230</f>
        <v>0</v>
      </c>
      <c r="P229" s="16"/>
      <c r="Q229" s="245">
        <f>アクセサリー!O163</f>
        <v>12</v>
      </c>
      <c r="R229" s="243">
        <f>I229-I230</f>
        <v>110</v>
      </c>
      <c r="S229" s="241" t="str">
        <f>アクセサリー!E162</f>
        <v>☆☆☆☆</v>
      </c>
    </row>
    <row r="230" spans="1:19">
      <c r="A230" s="236"/>
      <c r="C230" s="330" t="s">
        <v>4291</v>
      </c>
      <c r="D230" s="231">
        <v>540</v>
      </c>
      <c r="E230" s="231">
        <v>70</v>
      </c>
      <c r="F230" s="231">
        <v>0</v>
      </c>
      <c r="G230" s="231">
        <v>70</v>
      </c>
      <c r="H230" s="231">
        <v>0</v>
      </c>
      <c r="I230" s="231">
        <f t="shared" si="399"/>
        <v>680</v>
      </c>
      <c r="J230" s="231"/>
      <c r="K230" s="231"/>
      <c r="L230" s="231"/>
      <c r="M230" s="231"/>
      <c r="N230" s="231"/>
      <c r="O230" s="231"/>
      <c r="P230" s="16"/>
      <c r="R230" s="231"/>
    </row>
    <row r="231" spans="1:19">
      <c r="A231" s="236" t="str">
        <f>アクセサリー!O164</f>
        <v>MAX</v>
      </c>
      <c r="B231" s="16" t="str">
        <f>アクセサリー!B164</f>
        <v>ア-082</v>
      </c>
      <c r="C231" s="16" t="str">
        <f>アクセサリー!C164</f>
        <v>オリハルコンの駒(ルーク)</v>
      </c>
      <c r="D231" s="16">
        <f>アクセサリー!J164</f>
        <v>640</v>
      </c>
      <c r="E231" s="16">
        <f>アクセサリー!K164</f>
        <v>0</v>
      </c>
      <c r="F231" s="16">
        <f>アクセサリー!L164</f>
        <v>0</v>
      </c>
      <c r="G231" s="16">
        <f>アクセサリー!M164</f>
        <v>150</v>
      </c>
      <c r="H231" s="16">
        <f>アクセサリー!N164</f>
        <v>150</v>
      </c>
      <c r="I231" s="16">
        <f t="shared" si="399"/>
        <v>940</v>
      </c>
      <c r="K231" s="16">
        <f>D231-D232</f>
        <v>140</v>
      </c>
      <c r="L231" s="16">
        <f t="shared" ref="L231" si="424">E231-E232</f>
        <v>0</v>
      </c>
      <c r="M231" s="16">
        <f t="shared" ref="M231" si="425">F231-F232</f>
        <v>0</v>
      </c>
      <c r="N231" s="16">
        <f t="shared" ref="N231" si="426">G231-G232</f>
        <v>30</v>
      </c>
      <c r="O231" s="16">
        <f t="shared" ref="O231" si="427">H231-H232</f>
        <v>30</v>
      </c>
      <c r="P231" s="16"/>
      <c r="Q231" s="245" t="str">
        <f>アクセサリー!O164</f>
        <v>MAX</v>
      </c>
      <c r="R231" s="243">
        <f>I231-I232</f>
        <v>200</v>
      </c>
      <c r="S231" s="241" t="str">
        <f>アクセサリー!E163</f>
        <v>☆☆☆☆</v>
      </c>
    </row>
    <row r="232" spans="1:19">
      <c r="A232" s="236"/>
      <c r="C232" s="330" t="s">
        <v>4291</v>
      </c>
      <c r="D232" s="231">
        <v>500</v>
      </c>
      <c r="E232" s="231">
        <v>0</v>
      </c>
      <c r="F232" s="231">
        <v>0</v>
      </c>
      <c r="G232" s="231">
        <v>120</v>
      </c>
      <c r="H232" s="231">
        <v>120</v>
      </c>
      <c r="I232" s="231">
        <f t="shared" si="399"/>
        <v>740</v>
      </c>
      <c r="J232" s="231"/>
      <c r="K232" s="231"/>
      <c r="L232" s="231"/>
      <c r="M232" s="231"/>
      <c r="N232" s="231"/>
      <c r="O232" s="231"/>
      <c r="P232" s="16"/>
      <c r="R232" s="231"/>
    </row>
    <row r="233" spans="1:19">
      <c r="A233" s="236" t="str">
        <f>アクセサリー!O165</f>
        <v>MAX</v>
      </c>
      <c r="B233" s="16" t="str">
        <f>アクセサリー!B165</f>
        <v>ア-081</v>
      </c>
      <c r="C233" s="16" t="str">
        <f>アクセサリー!C165</f>
        <v>オリハルコンの駒(ポーン)</v>
      </c>
      <c r="D233" s="16">
        <f>アクセサリー!J165</f>
        <v>640</v>
      </c>
      <c r="E233" s="16">
        <f>アクセサリー!K165</f>
        <v>150</v>
      </c>
      <c r="F233" s="16">
        <f>アクセサリー!L165</f>
        <v>150</v>
      </c>
      <c r="G233" s="16">
        <f>アクセサリー!M165</f>
        <v>0</v>
      </c>
      <c r="H233" s="16">
        <f>アクセサリー!N165</f>
        <v>0</v>
      </c>
      <c r="I233" s="16">
        <f t="shared" si="399"/>
        <v>940</v>
      </c>
      <c r="K233" s="16">
        <f>D233-D234</f>
        <v>140</v>
      </c>
      <c r="L233" s="16">
        <f t="shared" ref="L233" si="428">E233-E234</f>
        <v>30</v>
      </c>
      <c r="M233" s="16">
        <f t="shared" ref="M233" si="429">F233-F234</f>
        <v>30</v>
      </c>
      <c r="N233" s="16">
        <f t="shared" ref="N233" si="430">G233-G234</f>
        <v>0</v>
      </c>
      <c r="O233" s="16">
        <f t="shared" ref="O233" si="431">H233-H234</f>
        <v>0</v>
      </c>
      <c r="P233" s="16"/>
      <c r="Q233" s="245" t="str">
        <f>アクセサリー!O165</f>
        <v>MAX</v>
      </c>
      <c r="R233" s="243">
        <f>I233-I234</f>
        <v>200</v>
      </c>
      <c r="S233" s="241" t="str">
        <f>アクセサリー!E164</f>
        <v>☆☆☆☆</v>
      </c>
    </row>
    <row r="234" spans="1:19">
      <c r="A234" s="236"/>
      <c r="C234" s="330" t="s">
        <v>4291</v>
      </c>
      <c r="D234" s="231">
        <v>500</v>
      </c>
      <c r="E234" s="231">
        <v>120</v>
      </c>
      <c r="F234" s="231">
        <v>120</v>
      </c>
      <c r="G234" s="231">
        <v>0</v>
      </c>
      <c r="H234" s="231">
        <v>0</v>
      </c>
      <c r="I234" s="231">
        <f t="shared" si="399"/>
        <v>740</v>
      </c>
      <c r="J234" s="231"/>
      <c r="K234" s="231"/>
      <c r="L234" s="231"/>
      <c r="M234" s="231"/>
      <c r="N234" s="231"/>
      <c r="O234" s="231"/>
      <c r="P234" s="16"/>
      <c r="R234" s="231"/>
    </row>
    <row r="235" spans="1:19">
      <c r="A235" s="236">
        <f>アクセサリー!O166</f>
        <v>19</v>
      </c>
      <c r="B235" s="16" t="str">
        <f>アクセサリー!B166</f>
        <v>ア-080</v>
      </c>
      <c r="C235" s="16" t="str">
        <f>アクセサリー!C166</f>
        <v>セーニャの竪琴</v>
      </c>
      <c r="D235" s="16">
        <f>アクセサリー!J166</f>
        <v>691</v>
      </c>
      <c r="E235" s="16">
        <f>アクセサリー!K166</f>
        <v>0</v>
      </c>
      <c r="F235" s="16">
        <f>アクセサリー!L166</f>
        <v>0</v>
      </c>
      <c r="G235" s="16">
        <f>アクセサリー!M166</f>
        <v>108</v>
      </c>
      <c r="H235" s="16">
        <f>アクセサリー!N166</f>
        <v>108</v>
      </c>
      <c r="I235" s="16">
        <f t="shared" si="399"/>
        <v>907</v>
      </c>
      <c r="K235" s="16">
        <f>D235-D236</f>
        <v>141</v>
      </c>
      <c r="L235" s="16">
        <f t="shared" ref="L235" si="432">E235-E236</f>
        <v>0</v>
      </c>
      <c r="M235" s="16">
        <f t="shared" ref="M235" si="433">F235-F236</f>
        <v>0</v>
      </c>
      <c r="N235" s="16">
        <f t="shared" ref="N235" si="434">G235-G236</f>
        <v>18</v>
      </c>
      <c r="O235" s="16">
        <f t="shared" ref="O235" si="435">H235-H236</f>
        <v>18</v>
      </c>
      <c r="P235" s="16"/>
      <c r="Q235" s="245">
        <f>アクセサリー!O166</f>
        <v>19</v>
      </c>
      <c r="R235" s="243">
        <f>I235-I236</f>
        <v>177</v>
      </c>
      <c r="S235" s="241" t="str">
        <f>アクセサリー!E165</f>
        <v>☆☆☆☆</v>
      </c>
    </row>
    <row r="236" spans="1:19">
      <c r="A236" s="236"/>
      <c r="C236" s="330" t="s">
        <v>4291</v>
      </c>
      <c r="D236" s="231">
        <v>550</v>
      </c>
      <c r="E236" s="231">
        <v>0</v>
      </c>
      <c r="F236" s="231">
        <v>0</v>
      </c>
      <c r="G236" s="231">
        <v>90</v>
      </c>
      <c r="H236" s="231">
        <v>90</v>
      </c>
      <c r="I236" s="231">
        <f t="shared" si="399"/>
        <v>730</v>
      </c>
      <c r="J236" s="231"/>
      <c r="K236" s="231"/>
      <c r="L236" s="231"/>
      <c r="M236" s="231"/>
      <c r="N236" s="231"/>
      <c r="O236" s="231"/>
      <c r="P236" s="16"/>
      <c r="R236" s="231"/>
    </row>
    <row r="237" spans="1:19">
      <c r="A237" s="236" t="str">
        <f>アクセサリー!O167</f>
        <v>MAX</v>
      </c>
      <c r="B237" s="16" t="str">
        <f>アクセサリー!B167</f>
        <v>ア-079</v>
      </c>
      <c r="C237" s="16" t="str">
        <f>アクセサリー!C167</f>
        <v>暗黒のゆびわ</v>
      </c>
      <c r="D237" s="16">
        <f>アクセサリー!J167</f>
        <v>820</v>
      </c>
      <c r="E237" s="16">
        <f>アクセサリー!K167</f>
        <v>40</v>
      </c>
      <c r="F237" s="16">
        <f>アクセサリー!L167</f>
        <v>40</v>
      </c>
      <c r="G237" s="16">
        <f>アクセサリー!M167</f>
        <v>40</v>
      </c>
      <c r="H237" s="16">
        <f>アクセサリー!N167</f>
        <v>0</v>
      </c>
      <c r="I237" s="16">
        <f t="shared" si="399"/>
        <v>940</v>
      </c>
      <c r="K237" s="16">
        <f>D237-D238</f>
        <v>180</v>
      </c>
      <c r="L237" s="16">
        <f t="shared" ref="L237" si="436">E237-E238</f>
        <v>10</v>
      </c>
      <c r="M237" s="16">
        <f t="shared" ref="M237" si="437">F237-F238</f>
        <v>10</v>
      </c>
      <c r="N237" s="16">
        <f t="shared" ref="N237" si="438">G237-G238</f>
        <v>10</v>
      </c>
      <c r="O237" s="16">
        <f t="shared" ref="O237" si="439">H237-H238</f>
        <v>0</v>
      </c>
      <c r="P237" s="16"/>
      <c r="Q237" s="245" t="str">
        <f>アクセサリー!O167</f>
        <v>MAX</v>
      </c>
      <c r="R237" s="243">
        <f>I237-I238</f>
        <v>210</v>
      </c>
      <c r="S237" s="241" t="str">
        <f>アクセサリー!E166</f>
        <v>☆☆☆☆</v>
      </c>
    </row>
    <row r="238" spans="1:19">
      <c r="A238" s="236"/>
      <c r="C238" s="330" t="s">
        <v>4291</v>
      </c>
      <c r="D238" s="231">
        <v>640</v>
      </c>
      <c r="E238" s="231">
        <v>30</v>
      </c>
      <c r="F238" s="231">
        <v>30</v>
      </c>
      <c r="G238" s="231">
        <v>30</v>
      </c>
      <c r="H238" s="231">
        <v>0</v>
      </c>
      <c r="I238" s="231">
        <f t="shared" si="399"/>
        <v>730</v>
      </c>
      <c r="J238" s="231"/>
      <c r="K238" s="231"/>
      <c r="L238" s="231"/>
      <c r="M238" s="231"/>
      <c r="N238" s="231"/>
      <c r="O238" s="231"/>
      <c r="P238" s="16"/>
      <c r="R238" s="231"/>
    </row>
    <row r="239" spans="1:19">
      <c r="A239" s="236" t="str">
        <f>アクセサリー!O168</f>
        <v>MAX</v>
      </c>
      <c r="B239" s="16" t="str">
        <f>アクセサリー!B168</f>
        <v>ア-078</v>
      </c>
      <c r="C239" s="16" t="str">
        <f>アクセサリー!C168</f>
        <v>光のゆびわ</v>
      </c>
      <c r="D239" s="16">
        <f>アクセサリー!J168</f>
        <v>850</v>
      </c>
      <c r="E239" s="16">
        <f>アクセサリー!K168</f>
        <v>10</v>
      </c>
      <c r="F239" s="16">
        <f>アクセサリー!L168</f>
        <v>10</v>
      </c>
      <c r="G239" s="16">
        <f>アクセサリー!M168</f>
        <v>10</v>
      </c>
      <c r="H239" s="16">
        <f>アクセサリー!N168</f>
        <v>10</v>
      </c>
      <c r="I239" s="16">
        <f t="shared" si="399"/>
        <v>890</v>
      </c>
      <c r="K239" s="16">
        <f>D239-D240</f>
        <v>180</v>
      </c>
      <c r="L239" s="16">
        <f t="shared" ref="L239" si="440">E239-E240</f>
        <v>0</v>
      </c>
      <c r="M239" s="16">
        <f t="shared" ref="M239" si="441">F239-F240</f>
        <v>0</v>
      </c>
      <c r="N239" s="16">
        <f t="shared" ref="N239" si="442">G239-G240</f>
        <v>0</v>
      </c>
      <c r="O239" s="16">
        <f t="shared" ref="O239" si="443">H239-H240</f>
        <v>0</v>
      </c>
      <c r="P239" s="16"/>
      <c r="Q239" s="245" t="str">
        <f>アクセサリー!O168</f>
        <v>MAX</v>
      </c>
      <c r="R239" s="243">
        <f>I239-I240</f>
        <v>180</v>
      </c>
      <c r="S239" s="241" t="str">
        <f>アクセサリー!E167</f>
        <v>☆☆☆☆</v>
      </c>
    </row>
    <row r="240" spans="1:19">
      <c r="A240" s="236"/>
      <c r="C240" s="330" t="s">
        <v>4291</v>
      </c>
      <c r="D240" s="231">
        <v>670</v>
      </c>
      <c r="E240" s="231">
        <v>10</v>
      </c>
      <c r="F240" s="231">
        <v>10</v>
      </c>
      <c r="G240" s="231">
        <v>10</v>
      </c>
      <c r="H240" s="231">
        <v>10</v>
      </c>
      <c r="I240" s="231">
        <f t="shared" si="399"/>
        <v>710</v>
      </c>
      <c r="J240" s="231"/>
      <c r="K240" s="231"/>
      <c r="L240" s="231"/>
      <c r="M240" s="231"/>
      <c r="N240" s="231"/>
      <c r="O240" s="231"/>
      <c r="P240" s="16"/>
      <c r="R240" s="231"/>
    </row>
    <row r="241" spans="1:19">
      <c r="A241" s="236" t="str">
        <f>アクセサリー!O169</f>
        <v>MAX</v>
      </c>
      <c r="B241" s="16" t="str">
        <f>アクセサリー!B169</f>
        <v>ア-077</v>
      </c>
      <c r="C241" s="16" t="str">
        <f>アクセサリー!C169</f>
        <v>メイロの水晶</v>
      </c>
      <c r="D241" s="16">
        <f>アクセサリー!J169</f>
        <v>740</v>
      </c>
      <c r="E241" s="16">
        <f>アクセサリー!K169</f>
        <v>0</v>
      </c>
      <c r="F241" s="16">
        <f>アクセサリー!L169</f>
        <v>140</v>
      </c>
      <c r="G241" s="16">
        <f>アクセサリー!M169</f>
        <v>0</v>
      </c>
      <c r="H241" s="16">
        <f>アクセサリー!N169</f>
        <v>0</v>
      </c>
      <c r="I241" s="16">
        <f t="shared" si="399"/>
        <v>880</v>
      </c>
      <c r="K241" s="16">
        <f>D241-D242</f>
        <v>170</v>
      </c>
      <c r="L241" s="16">
        <f t="shared" ref="L241" si="444">E241-E242</f>
        <v>0</v>
      </c>
      <c r="M241" s="16">
        <f t="shared" ref="M241" si="445">F241-F242</f>
        <v>30</v>
      </c>
      <c r="N241" s="16">
        <f t="shared" ref="N241" si="446">G241-G242</f>
        <v>0</v>
      </c>
      <c r="O241" s="16">
        <f t="shared" ref="O241" si="447">H241-H242</f>
        <v>0</v>
      </c>
      <c r="P241" s="16"/>
      <c r="Q241" s="245" t="str">
        <f>アクセサリー!O169</f>
        <v>MAX</v>
      </c>
      <c r="R241" s="243">
        <f>I241-I242</f>
        <v>200</v>
      </c>
      <c r="S241" s="241" t="str">
        <f>アクセサリー!E168</f>
        <v>☆☆☆☆</v>
      </c>
    </row>
    <row r="242" spans="1:19">
      <c r="A242" s="236"/>
      <c r="C242" s="330" t="s">
        <v>4291</v>
      </c>
      <c r="D242" s="231">
        <v>570</v>
      </c>
      <c r="E242" s="231">
        <v>0</v>
      </c>
      <c r="F242" s="231">
        <v>110</v>
      </c>
      <c r="G242" s="231">
        <v>0</v>
      </c>
      <c r="H242" s="231">
        <v>0</v>
      </c>
      <c r="I242" s="231">
        <f t="shared" si="399"/>
        <v>680</v>
      </c>
      <c r="J242" s="231"/>
      <c r="K242" s="231"/>
      <c r="L242" s="231"/>
      <c r="M242" s="231"/>
      <c r="N242" s="231"/>
      <c r="O242" s="231"/>
      <c r="P242" s="16"/>
      <c r="R242" s="231"/>
    </row>
    <row r="243" spans="1:19">
      <c r="A243" s="236" t="str">
        <f>アクセサリー!O170</f>
        <v>MAX</v>
      </c>
      <c r="B243" s="16" t="str">
        <f>アクセサリー!B170</f>
        <v>ア-076</v>
      </c>
      <c r="C243" s="16" t="str">
        <f>アクセサリー!C170</f>
        <v>おうじゃのマント</v>
      </c>
      <c r="D243" s="16">
        <f>アクセサリー!J170</f>
        <v>730</v>
      </c>
      <c r="E243" s="16">
        <f>アクセサリー!K170</f>
        <v>50</v>
      </c>
      <c r="F243" s="16">
        <f>アクセサリー!L170</f>
        <v>50</v>
      </c>
      <c r="G243" s="16">
        <f>アクセサリー!M170</f>
        <v>0</v>
      </c>
      <c r="H243" s="16">
        <f>アクセサリー!N170</f>
        <v>80</v>
      </c>
      <c r="I243" s="16">
        <f t="shared" si="399"/>
        <v>910</v>
      </c>
      <c r="K243" s="16">
        <f>D243-D244</f>
        <v>160</v>
      </c>
      <c r="L243" s="16">
        <f t="shared" ref="L243" si="448">E243-E244</f>
        <v>10</v>
      </c>
      <c r="M243" s="16">
        <f t="shared" ref="M243" si="449">F243-F244</f>
        <v>10</v>
      </c>
      <c r="N243" s="16">
        <f t="shared" ref="N243" si="450">G243-G244</f>
        <v>0</v>
      </c>
      <c r="O243" s="16">
        <f t="shared" ref="O243" si="451">H243-H244</f>
        <v>20</v>
      </c>
      <c r="P243" s="16"/>
      <c r="Q243" s="245" t="str">
        <f>アクセサリー!O170</f>
        <v>MAX</v>
      </c>
      <c r="R243" s="243">
        <f>I243-I244</f>
        <v>200</v>
      </c>
      <c r="S243" s="241" t="str">
        <f>アクセサリー!E169</f>
        <v>☆☆☆☆</v>
      </c>
    </row>
    <row r="244" spans="1:19">
      <c r="A244" s="236"/>
      <c r="C244" s="330" t="s">
        <v>4291</v>
      </c>
      <c r="D244" s="231">
        <v>570</v>
      </c>
      <c r="E244" s="231">
        <v>40</v>
      </c>
      <c r="F244" s="231">
        <v>40</v>
      </c>
      <c r="G244" s="231">
        <v>0</v>
      </c>
      <c r="H244" s="231">
        <v>60</v>
      </c>
      <c r="I244" s="231">
        <f t="shared" si="399"/>
        <v>710</v>
      </c>
      <c r="J244" s="231"/>
      <c r="K244" s="231"/>
      <c r="L244" s="231"/>
      <c r="M244" s="231"/>
      <c r="N244" s="231"/>
      <c r="O244" s="231"/>
      <c r="P244" s="16"/>
      <c r="R244" s="231"/>
      <c r="S244" s="16"/>
    </row>
    <row r="245" spans="1:19">
      <c r="A245" s="236" t="str">
        <f>アクセサリー!O171</f>
        <v>MAX</v>
      </c>
      <c r="B245" s="16" t="str">
        <f>アクセサリー!B171</f>
        <v>ア-075</v>
      </c>
      <c r="C245" s="16" t="str">
        <f>アクセサリー!C171</f>
        <v>たいようのかんむり</v>
      </c>
      <c r="D245" s="16">
        <f>アクセサリー!J171</f>
        <v>640</v>
      </c>
      <c r="E245" s="16">
        <f>アクセサリー!K171</f>
        <v>90</v>
      </c>
      <c r="F245" s="16">
        <f>アクセサリー!L171</f>
        <v>90</v>
      </c>
      <c r="G245" s="16">
        <f>アクセサリー!M171</f>
        <v>90</v>
      </c>
      <c r="H245" s="16">
        <f>アクセサリー!N171</f>
        <v>0</v>
      </c>
      <c r="I245" s="16">
        <f t="shared" si="399"/>
        <v>910</v>
      </c>
      <c r="K245" s="16">
        <f>D245-D246</f>
        <v>140</v>
      </c>
      <c r="L245" s="16">
        <f t="shared" ref="L245" si="452">E245-E246</f>
        <v>20</v>
      </c>
      <c r="M245" s="16">
        <f t="shared" ref="M245" si="453">F245-F246</f>
        <v>20</v>
      </c>
      <c r="N245" s="16">
        <f t="shared" ref="N245" si="454">G245-G246</f>
        <v>20</v>
      </c>
      <c r="O245" s="16">
        <f t="shared" ref="O245" si="455">H245-H246</f>
        <v>0</v>
      </c>
      <c r="P245" s="16"/>
      <c r="Q245" s="245" t="str">
        <f>アクセサリー!O171</f>
        <v>MAX</v>
      </c>
      <c r="R245" s="243">
        <f>I245-I246</f>
        <v>200</v>
      </c>
      <c r="S245" s="241" t="str">
        <f>アクセサリー!E170</f>
        <v>☆☆☆☆</v>
      </c>
    </row>
    <row r="246" spans="1:19">
      <c r="A246" s="236"/>
      <c r="C246" s="330" t="s">
        <v>4291</v>
      </c>
      <c r="D246" s="231">
        <v>500</v>
      </c>
      <c r="E246" s="231">
        <v>70</v>
      </c>
      <c r="F246" s="231">
        <v>70</v>
      </c>
      <c r="G246" s="231">
        <v>70</v>
      </c>
      <c r="H246" s="231">
        <v>0</v>
      </c>
      <c r="I246" s="231">
        <f t="shared" si="399"/>
        <v>710</v>
      </c>
      <c r="J246" s="231"/>
      <c r="K246" s="231"/>
      <c r="L246" s="231"/>
      <c r="M246" s="231"/>
      <c r="N246" s="231"/>
      <c r="O246" s="231"/>
      <c r="P246" s="16"/>
      <c r="R246" s="231"/>
    </row>
    <row r="247" spans="1:19">
      <c r="A247" s="236" t="str">
        <f>アクセサリー!O172</f>
        <v>MAX</v>
      </c>
      <c r="B247" s="16" t="str">
        <f>アクセサリー!B172</f>
        <v>ア-074</v>
      </c>
      <c r="C247" s="16" t="str">
        <f>アクセサリー!C172</f>
        <v>超魔生物ハドラーのマント</v>
      </c>
      <c r="D247" s="16">
        <f>アクセサリー!J172</f>
        <v>820</v>
      </c>
      <c r="E247" s="16">
        <f>アクセサリー!K172</f>
        <v>0</v>
      </c>
      <c r="F247" s="16">
        <f>アクセサリー!L172</f>
        <v>90</v>
      </c>
      <c r="G247" s="16">
        <f>アクセサリー!M172</f>
        <v>0</v>
      </c>
      <c r="H247" s="16">
        <f>アクセサリー!N172</f>
        <v>0</v>
      </c>
      <c r="I247" s="16">
        <f t="shared" si="399"/>
        <v>910</v>
      </c>
      <c r="K247" s="16">
        <f>D247-D248</f>
        <v>180</v>
      </c>
      <c r="L247" s="16">
        <f t="shared" ref="L247" si="456">E247-E248</f>
        <v>0</v>
      </c>
      <c r="M247" s="16">
        <f t="shared" ref="M247" si="457">F247-F248</f>
        <v>20</v>
      </c>
      <c r="N247" s="16">
        <f t="shared" ref="N247" si="458">G247-G248</f>
        <v>0</v>
      </c>
      <c r="O247" s="16">
        <f t="shared" ref="O247" si="459">H247-H248</f>
        <v>0</v>
      </c>
      <c r="P247" s="16"/>
      <c r="Q247" s="245" t="str">
        <f>アクセサリー!O172</f>
        <v>MAX</v>
      </c>
      <c r="R247" s="243">
        <f>I247-I248</f>
        <v>200</v>
      </c>
      <c r="S247" s="241" t="str">
        <f>アクセサリー!E171</f>
        <v>☆☆☆☆</v>
      </c>
    </row>
    <row r="248" spans="1:19">
      <c r="A248" s="236"/>
      <c r="C248" s="330" t="s">
        <v>4291</v>
      </c>
      <c r="D248" s="231">
        <v>640</v>
      </c>
      <c r="E248" s="231">
        <v>0</v>
      </c>
      <c r="F248" s="231">
        <v>70</v>
      </c>
      <c r="G248" s="231">
        <v>0</v>
      </c>
      <c r="H248" s="231">
        <v>0</v>
      </c>
      <c r="I248" s="231">
        <f t="shared" si="399"/>
        <v>710</v>
      </c>
      <c r="J248" s="231"/>
      <c r="K248" s="231"/>
      <c r="L248" s="231"/>
      <c r="M248" s="231"/>
      <c r="N248" s="231"/>
      <c r="O248" s="231"/>
      <c r="P248" s="16"/>
      <c r="R248" s="231"/>
      <c r="S248" s="16"/>
    </row>
    <row r="249" spans="1:19">
      <c r="A249" s="236" t="str">
        <f>アクセサリー!O173</f>
        <v>MAX</v>
      </c>
      <c r="B249" s="16" t="str">
        <f>アクセサリー!B173</f>
        <v>ア-073</v>
      </c>
      <c r="C249" s="16" t="str">
        <f>アクセサリー!C173</f>
        <v>超魔生物ハドラーの兜</v>
      </c>
      <c r="D249" s="16">
        <f>アクセサリー!J173</f>
        <v>600</v>
      </c>
      <c r="E249" s="16">
        <f>アクセサリー!K173</f>
        <v>0</v>
      </c>
      <c r="F249" s="16">
        <f>アクセサリー!L173</f>
        <v>90</v>
      </c>
      <c r="G249" s="16">
        <f>アクセサリー!M173</f>
        <v>0</v>
      </c>
      <c r="H249" s="16">
        <f>アクセサリー!N173</f>
        <v>170</v>
      </c>
      <c r="I249" s="16">
        <f t="shared" si="399"/>
        <v>860</v>
      </c>
      <c r="K249" s="16">
        <f>D249-D250</f>
        <v>140</v>
      </c>
      <c r="L249" s="16">
        <f t="shared" ref="L249" si="460">E249-E250</f>
        <v>0</v>
      </c>
      <c r="M249" s="16">
        <f t="shared" ref="M249" si="461">F249-F250</f>
        <v>20</v>
      </c>
      <c r="N249" s="16">
        <f t="shared" ref="N249" si="462">G249-G250</f>
        <v>0</v>
      </c>
      <c r="O249" s="16">
        <f t="shared" ref="O249" si="463">H249-H250</f>
        <v>40</v>
      </c>
      <c r="P249" s="16"/>
      <c r="Q249" s="245" t="str">
        <f>アクセサリー!O173</f>
        <v>MAX</v>
      </c>
      <c r="R249" s="243">
        <f>I249-I250</f>
        <v>200</v>
      </c>
      <c r="S249" s="241" t="str">
        <f>アクセサリー!E172</f>
        <v>☆☆☆☆</v>
      </c>
    </row>
    <row r="250" spans="1:19">
      <c r="A250" s="236"/>
      <c r="C250" s="330" t="s">
        <v>4291</v>
      </c>
      <c r="D250" s="231">
        <v>460</v>
      </c>
      <c r="E250" s="231">
        <v>0</v>
      </c>
      <c r="F250" s="231">
        <v>70</v>
      </c>
      <c r="G250" s="231">
        <v>0</v>
      </c>
      <c r="H250" s="231">
        <v>130</v>
      </c>
      <c r="I250" s="231">
        <f t="shared" si="399"/>
        <v>660</v>
      </c>
      <c r="J250" s="231"/>
      <c r="K250" s="231"/>
      <c r="L250" s="231"/>
      <c r="M250" s="231"/>
      <c r="N250" s="231"/>
      <c r="O250" s="231"/>
      <c r="P250" s="16"/>
      <c r="R250" s="231"/>
    </row>
    <row r="251" spans="1:19">
      <c r="A251" s="236" t="str">
        <f>アクセサリー!O174</f>
        <v>MAX</v>
      </c>
      <c r="B251" s="16" t="str">
        <f>アクセサリー!B174</f>
        <v>ア-072</v>
      </c>
      <c r="C251" s="16" t="str">
        <f>アクセサリー!C174</f>
        <v>魔影のゆびわ</v>
      </c>
      <c r="D251" s="16">
        <f>アクセサリー!J174</f>
        <v>640</v>
      </c>
      <c r="E251" s="16">
        <f>アクセサリー!K174</f>
        <v>0</v>
      </c>
      <c r="F251" s="16">
        <f>アクセサリー!L174</f>
        <v>270</v>
      </c>
      <c r="G251" s="16">
        <f>アクセサリー!M174</f>
        <v>0</v>
      </c>
      <c r="H251" s="16">
        <f>アクセサリー!N174</f>
        <v>0</v>
      </c>
      <c r="I251" s="16">
        <f t="shared" si="399"/>
        <v>910</v>
      </c>
      <c r="K251" s="16">
        <f>D251-D252</f>
        <v>140</v>
      </c>
      <c r="L251" s="16">
        <f t="shared" ref="L251" si="464">E251-E252</f>
        <v>0</v>
      </c>
      <c r="M251" s="16">
        <f t="shared" ref="M251" si="465">F251-F252</f>
        <v>60</v>
      </c>
      <c r="N251" s="16">
        <f t="shared" ref="N251" si="466">G251-G252</f>
        <v>0</v>
      </c>
      <c r="O251" s="16">
        <f t="shared" ref="O251" si="467">H251-H252</f>
        <v>0</v>
      </c>
      <c r="P251" s="16"/>
      <c r="Q251" s="245" t="str">
        <f>アクセサリー!O174</f>
        <v>MAX</v>
      </c>
      <c r="R251" s="243">
        <f>I251-I252</f>
        <v>200</v>
      </c>
      <c r="S251" s="241" t="str">
        <f>アクセサリー!E173</f>
        <v>☆☆☆☆</v>
      </c>
    </row>
    <row r="252" spans="1:19">
      <c r="A252" s="236"/>
      <c r="C252" s="330" t="s">
        <v>4291</v>
      </c>
      <c r="D252" s="231">
        <v>500</v>
      </c>
      <c r="E252" s="231">
        <v>0</v>
      </c>
      <c r="F252" s="231">
        <v>210</v>
      </c>
      <c r="G252" s="231">
        <v>0</v>
      </c>
      <c r="H252" s="231">
        <v>0</v>
      </c>
      <c r="I252" s="231">
        <f t="shared" si="399"/>
        <v>710</v>
      </c>
      <c r="J252" s="231"/>
      <c r="K252" s="231"/>
      <c r="L252" s="231"/>
      <c r="M252" s="231"/>
      <c r="N252" s="231"/>
      <c r="O252" s="231"/>
      <c r="P252" s="16"/>
      <c r="R252" s="231"/>
    </row>
    <row r="253" spans="1:19">
      <c r="A253" s="236" t="str">
        <f>アクセサリー!O175</f>
        <v>MAX</v>
      </c>
      <c r="B253" s="16" t="str">
        <f>アクセサリー!B175</f>
        <v>ア-071</v>
      </c>
      <c r="C253" s="16" t="str">
        <f>アクセサリー!C175</f>
        <v>デッド・アーマーの兜</v>
      </c>
      <c r="D253" s="16">
        <f>アクセサリー!J175</f>
        <v>520</v>
      </c>
      <c r="E253" s="16">
        <f>アクセサリー!K175</f>
        <v>140</v>
      </c>
      <c r="F253" s="16">
        <f>アクセサリー!L175</f>
        <v>0</v>
      </c>
      <c r="G253" s="16">
        <f>アクセサリー!M175</f>
        <v>0</v>
      </c>
      <c r="H253" s="16">
        <f>アクセサリー!N175</f>
        <v>210</v>
      </c>
      <c r="I253" s="16">
        <f t="shared" si="399"/>
        <v>870</v>
      </c>
      <c r="K253" s="16">
        <f>D253-D254</f>
        <v>120</v>
      </c>
      <c r="L253" s="16">
        <f t="shared" ref="L253" si="468">E253-E254</f>
        <v>30</v>
      </c>
      <c r="M253" s="16">
        <f t="shared" ref="M253" si="469">F253-F254</f>
        <v>0</v>
      </c>
      <c r="N253" s="16">
        <f t="shared" ref="N253" si="470">G253-G254</f>
        <v>0</v>
      </c>
      <c r="O253" s="16">
        <f t="shared" ref="O253" si="471">H253-H254</f>
        <v>50</v>
      </c>
      <c r="P253" s="16"/>
      <c r="Q253" s="245" t="str">
        <f>アクセサリー!O175</f>
        <v>MAX</v>
      </c>
      <c r="R253" s="243">
        <f>I253-I254</f>
        <v>200</v>
      </c>
      <c r="S253" s="241" t="str">
        <f>アクセサリー!E174</f>
        <v>☆☆☆☆</v>
      </c>
    </row>
    <row r="254" spans="1:19">
      <c r="A254" s="236"/>
      <c r="C254" s="330" t="s">
        <v>4291</v>
      </c>
      <c r="D254" s="231">
        <v>400</v>
      </c>
      <c r="E254" s="231">
        <v>110</v>
      </c>
      <c r="F254" s="231">
        <v>0</v>
      </c>
      <c r="G254" s="231">
        <v>0</v>
      </c>
      <c r="H254" s="231">
        <v>160</v>
      </c>
      <c r="I254" s="231">
        <f t="shared" si="399"/>
        <v>670</v>
      </c>
      <c r="J254" s="231"/>
      <c r="K254" s="231"/>
      <c r="L254" s="231"/>
      <c r="M254" s="231"/>
      <c r="N254" s="231"/>
      <c r="O254" s="231"/>
      <c r="P254" s="16"/>
      <c r="R254" s="231"/>
    </row>
    <row r="255" spans="1:19">
      <c r="A255" s="236">
        <f>アクセサリー!O176</f>
        <v>6</v>
      </c>
      <c r="B255" s="16" t="str">
        <f>アクセサリー!B176</f>
        <v>ア-070</v>
      </c>
      <c r="C255" s="16" t="str">
        <f>アクセサリー!C176</f>
        <v>六星のレリーフ</v>
      </c>
      <c r="D255" s="16">
        <f>アクセサリー!J176</f>
        <v>516</v>
      </c>
      <c r="E255" s="16">
        <f>アクセサリー!K176</f>
        <v>117</v>
      </c>
      <c r="F255" s="16">
        <f>アクセサリー!L176</f>
        <v>117</v>
      </c>
      <c r="G255" s="16">
        <f>アクセサリー!M176</f>
        <v>0</v>
      </c>
      <c r="H255" s="16">
        <f>アクセサリー!N176</f>
        <v>0</v>
      </c>
      <c r="I255" s="16">
        <f t="shared" si="399"/>
        <v>750</v>
      </c>
      <c r="K255" s="16">
        <f>D255-D256</f>
        <v>36</v>
      </c>
      <c r="L255" s="16">
        <f t="shared" ref="L255" si="472">E255-E256</f>
        <v>7</v>
      </c>
      <c r="M255" s="16">
        <f t="shared" ref="M255" si="473">F255-F256</f>
        <v>7</v>
      </c>
      <c r="N255" s="16">
        <f t="shared" ref="N255" si="474">G255-G256</f>
        <v>0</v>
      </c>
      <c r="O255" s="16">
        <f t="shared" ref="O255" si="475">H255-H256</f>
        <v>0</v>
      </c>
      <c r="P255" s="16"/>
      <c r="Q255" s="245">
        <f>アクセサリー!O176</f>
        <v>6</v>
      </c>
      <c r="R255" s="243">
        <f>I255-I256</f>
        <v>50</v>
      </c>
      <c r="S255" s="241" t="str">
        <f>アクセサリー!E175</f>
        <v>☆☆☆☆</v>
      </c>
    </row>
    <row r="256" spans="1:19">
      <c r="A256" s="236"/>
      <c r="C256" s="330" t="s">
        <v>4291</v>
      </c>
      <c r="D256" s="231">
        <v>480</v>
      </c>
      <c r="E256" s="231">
        <v>110</v>
      </c>
      <c r="F256" s="231">
        <v>110</v>
      </c>
      <c r="G256" s="231">
        <v>0</v>
      </c>
      <c r="H256" s="231">
        <v>0</v>
      </c>
      <c r="I256" s="231">
        <f t="shared" si="399"/>
        <v>700</v>
      </c>
      <c r="J256" s="231"/>
      <c r="K256" s="231"/>
      <c r="L256" s="231"/>
      <c r="M256" s="231"/>
      <c r="N256" s="231"/>
      <c r="O256" s="231"/>
      <c r="P256" s="16"/>
      <c r="R256" s="231"/>
    </row>
    <row r="257" spans="1:19">
      <c r="A257" s="236">
        <f>アクセサリー!O177</f>
        <v>16</v>
      </c>
      <c r="B257" s="16" t="str">
        <f>アクセサリー!B177</f>
        <v>ア-069</v>
      </c>
      <c r="C257" s="16" t="str">
        <f>アクセサリー!C177</f>
        <v>ばくだんいし</v>
      </c>
      <c r="D257" s="16">
        <f>アクセサリー!J177</f>
        <v>656</v>
      </c>
      <c r="E257" s="16">
        <f>アクセサリー!K177</f>
        <v>85</v>
      </c>
      <c r="F257" s="16">
        <f>アクセサリー!L177</f>
        <v>85</v>
      </c>
      <c r="G257" s="16">
        <f>アクセサリー!M177</f>
        <v>0</v>
      </c>
      <c r="H257" s="16">
        <f>アクセサリー!N177</f>
        <v>0</v>
      </c>
      <c r="I257" s="16">
        <f t="shared" si="399"/>
        <v>826</v>
      </c>
      <c r="K257" s="16">
        <f>D257-D258</f>
        <v>126</v>
      </c>
      <c r="L257" s="16">
        <f t="shared" ref="L257" si="476">E257-E258</f>
        <v>15</v>
      </c>
      <c r="M257" s="16">
        <f t="shared" ref="M257" si="477">F257-F258</f>
        <v>15</v>
      </c>
      <c r="N257" s="16">
        <f t="shared" ref="N257" si="478">G257-G258</f>
        <v>0</v>
      </c>
      <c r="O257" s="16">
        <f t="shared" ref="O257" si="479">H257-H258</f>
        <v>0</v>
      </c>
      <c r="P257" s="16"/>
      <c r="Q257" s="245">
        <f>アクセサリー!O177</f>
        <v>16</v>
      </c>
      <c r="R257" s="243">
        <f>I257-I258</f>
        <v>156</v>
      </c>
      <c r="S257" s="241" t="str">
        <f>アクセサリー!E176</f>
        <v>☆☆☆☆</v>
      </c>
    </row>
    <row r="258" spans="1:19">
      <c r="A258" s="236"/>
      <c r="C258" s="330" t="s">
        <v>4291</v>
      </c>
      <c r="D258" s="231">
        <v>530</v>
      </c>
      <c r="E258" s="231">
        <v>70</v>
      </c>
      <c r="F258" s="231">
        <v>70</v>
      </c>
      <c r="G258" s="231">
        <v>0</v>
      </c>
      <c r="H258" s="231">
        <v>0</v>
      </c>
      <c r="I258" s="231">
        <f t="shared" si="399"/>
        <v>670</v>
      </c>
      <c r="J258" s="231"/>
      <c r="K258" s="231"/>
      <c r="L258" s="231"/>
      <c r="M258" s="231"/>
      <c r="N258" s="231"/>
      <c r="O258" s="231"/>
      <c r="P258" s="16"/>
      <c r="R258" s="231"/>
    </row>
    <row r="259" spans="1:19">
      <c r="A259" s="236" t="str">
        <f>アクセサリー!O178</f>
        <v>MAX</v>
      </c>
      <c r="B259" s="16" t="str">
        <f>アクセサリー!B178</f>
        <v>ア-068</v>
      </c>
      <c r="C259" s="16" t="str">
        <f>アクセサリー!C178</f>
        <v>ビアンカのリボン</v>
      </c>
      <c r="D259" s="16">
        <f>アクセサリー!J178</f>
        <v>520</v>
      </c>
      <c r="E259" s="16">
        <f>アクセサリー!K178</f>
        <v>90</v>
      </c>
      <c r="F259" s="16">
        <f>アクセサリー!L178</f>
        <v>90</v>
      </c>
      <c r="G259" s="16">
        <f>アクセサリー!M178</f>
        <v>150</v>
      </c>
      <c r="H259" s="16">
        <f>アクセサリー!N178</f>
        <v>0</v>
      </c>
      <c r="I259" s="16">
        <f t="shared" si="399"/>
        <v>850</v>
      </c>
      <c r="K259" s="16">
        <f>D259-D260</f>
        <v>120</v>
      </c>
      <c r="L259" s="16">
        <f t="shared" ref="L259" si="480">E259-E260</f>
        <v>20</v>
      </c>
      <c r="M259" s="16">
        <f t="shared" ref="M259" si="481">F259-F260</f>
        <v>20</v>
      </c>
      <c r="N259" s="16">
        <f t="shared" ref="N259" si="482">G259-G260</f>
        <v>20</v>
      </c>
      <c r="O259" s="16">
        <f t="shared" ref="O259" si="483">H259-H260</f>
        <v>0</v>
      </c>
      <c r="P259" s="16"/>
      <c r="Q259" s="245" t="str">
        <f>アクセサリー!O178</f>
        <v>MAX</v>
      </c>
      <c r="R259" s="243">
        <f>I259-I260</f>
        <v>180</v>
      </c>
      <c r="S259" s="241" t="str">
        <f>アクセサリー!E177</f>
        <v>☆☆☆☆</v>
      </c>
    </row>
    <row r="260" spans="1:19">
      <c r="A260" s="236"/>
      <c r="C260" s="330" t="s">
        <v>4291</v>
      </c>
      <c r="D260" s="231">
        <v>400</v>
      </c>
      <c r="E260" s="231">
        <v>70</v>
      </c>
      <c r="F260" s="231">
        <v>70</v>
      </c>
      <c r="G260" s="231">
        <v>130</v>
      </c>
      <c r="H260" s="231">
        <v>0</v>
      </c>
      <c r="I260" s="231">
        <f t="shared" si="399"/>
        <v>670</v>
      </c>
      <c r="J260" s="231"/>
      <c r="K260" s="231"/>
      <c r="L260" s="231"/>
      <c r="M260" s="231"/>
      <c r="N260" s="231"/>
      <c r="O260" s="231"/>
      <c r="P260" s="16"/>
      <c r="R260" s="231"/>
      <c r="S260" s="16"/>
    </row>
    <row r="261" spans="1:19">
      <c r="A261" s="236">
        <f>アクセサリー!O179</f>
        <v>16</v>
      </c>
      <c r="B261" s="16" t="str">
        <f>アクセサリー!B179</f>
        <v>ア-067</v>
      </c>
      <c r="C261" s="16" t="str">
        <f>アクセサリー!C179</f>
        <v>魔法の闘衣のマント</v>
      </c>
      <c r="D261" s="16">
        <f>アクセサリー!J179</f>
        <v>732</v>
      </c>
      <c r="E261" s="16">
        <f>アクセサリー!K179</f>
        <v>0</v>
      </c>
      <c r="F261" s="16">
        <f>アクセサリー!L179</f>
        <v>0</v>
      </c>
      <c r="G261" s="16">
        <f>アクセサリー!M179</f>
        <v>0</v>
      </c>
      <c r="H261" s="16">
        <f>アクセサリー!N179</f>
        <v>85</v>
      </c>
      <c r="I261" s="16">
        <f t="shared" si="399"/>
        <v>817</v>
      </c>
      <c r="K261" s="16">
        <f>D261-D262</f>
        <v>142</v>
      </c>
      <c r="L261" s="16">
        <f t="shared" ref="L261" si="484">E261-E262</f>
        <v>0</v>
      </c>
      <c r="M261" s="16">
        <f t="shared" ref="M261" si="485">F261-F262</f>
        <v>0</v>
      </c>
      <c r="N261" s="16">
        <f t="shared" ref="N261" si="486">G261-G262</f>
        <v>0</v>
      </c>
      <c r="O261" s="16">
        <f t="shared" ref="O261" si="487">H261-H262</f>
        <v>15</v>
      </c>
      <c r="P261" s="16"/>
      <c r="Q261" s="245">
        <f>アクセサリー!O179</f>
        <v>16</v>
      </c>
      <c r="R261" s="243">
        <f>I261-I262</f>
        <v>157</v>
      </c>
      <c r="S261" s="241" t="str">
        <f>アクセサリー!E178</f>
        <v>☆☆☆☆</v>
      </c>
    </row>
    <row r="262" spans="1:19">
      <c r="A262" s="236"/>
      <c r="C262" s="330" t="s">
        <v>4291</v>
      </c>
      <c r="D262" s="231">
        <v>590</v>
      </c>
      <c r="E262" s="231">
        <v>0</v>
      </c>
      <c r="F262" s="231">
        <v>0</v>
      </c>
      <c r="G262" s="231">
        <v>0</v>
      </c>
      <c r="H262" s="231">
        <v>70</v>
      </c>
      <c r="I262" s="231">
        <f t="shared" si="399"/>
        <v>660</v>
      </c>
      <c r="J262" s="231"/>
      <c r="K262" s="231"/>
      <c r="L262" s="231"/>
      <c r="M262" s="231"/>
      <c r="N262" s="231"/>
      <c r="O262" s="231"/>
      <c r="P262" s="16"/>
      <c r="R262" s="231"/>
      <c r="S262" s="16"/>
    </row>
    <row r="263" spans="1:19">
      <c r="A263" s="236">
        <f>アクセサリー!O180</f>
        <v>18</v>
      </c>
      <c r="B263" s="16" t="str">
        <f>アクセサリー!B180</f>
        <v>ア-066</v>
      </c>
      <c r="C263" s="16" t="str">
        <f>アクセサリー!C180</f>
        <v>超越魔王の頭飾り</v>
      </c>
      <c r="D263" s="16">
        <f>アクセサリー!J180</f>
        <v>537</v>
      </c>
      <c r="E263" s="16">
        <f>アクセサリー!K180</f>
        <v>87</v>
      </c>
      <c r="F263" s="16">
        <f>アクセサリー!L180</f>
        <v>87</v>
      </c>
      <c r="G263" s="16">
        <f>アクセサリー!M180</f>
        <v>87</v>
      </c>
      <c r="H263" s="16">
        <f>アクセサリー!N180</f>
        <v>87</v>
      </c>
      <c r="I263" s="16">
        <f t="shared" si="399"/>
        <v>885</v>
      </c>
      <c r="K263" s="16">
        <f>D263-D264</f>
        <v>107</v>
      </c>
      <c r="L263" s="16">
        <f t="shared" ref="L263" si="488">E263-E264</f>
        <v>17</v>
      </c>
      <c r="M263" s="16">
        <f t="shared" ref="M263" si="489">F263-F264</f>
        <v>17</v>
      </c>
      <c r="N263" s="16">
        <f t="shared" ref="N263" si="490">G263-G264</f>
        <v>17</v>
      </c>
      <c r="O263" s="16">
        <f t="shared" ref="O263" si="491">H263-H264</f>
        <v>17</v>
      </c>
      <c r="P263" s="16"/>
      <c r="Q263" s="245">
        <f>アクセサリー!O180</f>
        <v>18</v>
      </c>
      <c r="R263" s="243">
        <f>I263-I264</f>
        <v>175</v>
      </c>
      <c r="S263" s="241" t="str">
        <f>アクセサリー!E179</f>
        <v>☆☆☆☆</v>
      </c>
    </row>
    <row r="264" spans="1:19">
      <c r="A264" s="236"/>
      <c r="C264" s="330" t="s">
        <v>4291</v>
      </c>
      <c r="D264" s="231">
        <v>430</v>
      </c>
      <c r="E264" s="231">
        <v>70</v>
      </c>
      <c r="F264" s="231">
        <v>70</v>
      </c>
      <c r="G264" s="231">
        <v>70</v>
      </c>
      <c r="H264" s="231">
        <v>70</v>
      </c>
      <c r="I264" s="231">
        <f t="shared" si="399"/>
        <v>710</v>
      </c>
      <c r="J264" s="231"/>
      <c r="K264" s="231"/>
      <c r="L264" s="231"/>
      <c r="M264" s="231"/>
      <c r="N264" s="231"/>
      <c r="O264" s="231"/>
      <c r="P264" s="16"/>
      <c r="R264" s="231"/>
    </row>
    <row r="265" spans="1:19">
      <c r="A265" s="236" t="str">
        <f>アクセサリー!O181</f>
        <v>MAX</v>
      </c>
      <c r="B265" s="16" t="str">
        <f>アクセサリー!B181</f>
        <v>ア-065</v>
      </c>
      <c r="C265" s="16" t="str">
        <f>アクセサリー!C181</f>
        <v>バーンの鍵</v>
      </c>
      <c r="D265" s="16">
        <f>アクセサリー!J181</f>
        <v>730</v>
      </c>
      <c r="E265" s="16">
        <f>アクセサリー!K181</f>
        <v>0</v>
      </c>
      <c r="F265" s="16">
        <f>アクセサリー!L181</f>
        <v>0</v>
      </c>
      <c r="G265" s="16">
        <f>アクセサリー!M181</f>
        <v>90</v>
      </c>
      <c r="H265" s="16">
        <f>アクセサリー!N181</f>
        <v>90</v>
      </c>
      <c r="I265" s="16">
        <f t="shared" si="399"/>
        <v>910</v>
      </c>
      <c r="K265" s="16">
        <f>D265-D266</f>
        <v>160</v>
      </c>
      <c r="L265" s="16">
        <f t="shared" ref="L265" si="492">E265-E266</f>
        <v>0</v>
      </c>
      <c r="M265" s="16">
        <f t="shared" ref="M265" si="493">F265-F266</f>
        <v>0</v>
      </c>
      <c r="N265" s="16">
        <f t="shared" ref="N265" si="494">G265-G266</f>
        <v>20</v>
      </c>
      <c r="O265" s="16">
        <f t="shared" ref="O265" si="495">H265-H266</f>
        <v>20</v>
      </c>
      <c r="P265" s="16"/>
      <c r="Q265" s="245" t="str">
        <f>アクセサリー!O181</f>
        <v>MAX</v>
      </c>
      <c r="R265" s="243">
        <f>I265-I266</f>
        <v>200</v>
      </c>
      <c r="S265" s="241" t="str">
        <f>アクセサリー!E180</f>
        <v>☆☆☆☆</v>
      </c>
    </row>
    <row r="266" spans="1:19">
      <c r="A266" s="236"/>
      <c r="C266" s="330" t="s">
        <v>4291</v>
      </c>
      <c r="D266" s="231">
        <v>570</v>
      </c>
      <c r="E266" s="231">
        <v>0</v>
      </c>
      <c r="F266" s="231">
        <v>0</v>
      </c>
      <c r="G266" s="231">
        <v>70</v>
      </c>
      <c r="H266" s="231">
        <v>70</v>
      </c>
      <c r="I266" s="231">
        <f t="shared" si="399"/>
        <v>710</v>
      </c>
      <c r="J266" s="231"/>
      <c r="K266" s="231"/>
      <c r="L266" s="231"/>
      <c r="M266" s="231"/>
      <c r="N266" s="231"/>
      <c r="O266" s="231"/>
      <c r="P266" s="16"/>
      <c r="R266" s="231"/>
    </row>
    <row r="267" spans="1:19">
      <c r="A267" s="236">
        <f>アクセサリー!O182</f>
        <v>4</v>
      </c>
      <c r="B267" s="16" t="str">
        <f>アクセサリー!B182</f>
        <v>ア-064</v>
      </c>
      <c r="C267" s="16" t="str">
        <f>アクセサリー!C182</f>
        <v>ザムザのマント</v>
      </c>
      <c r="D267" s="16">
        <f>アクセサリー!J182</f>
        <v>566</v>
      </c>
      <c r="E267" s="16">
        <f>アクセサリー!K182</f>
        <v>0</v>
      </c>
      <c r="F267" s="16">
        <f>アクセサリー!L182</f>
        <v>53</v>
      </c>
      <c r="G267" s="16">
        <f>アクセサリー!M182</f>
        <v>53</v>
      </c>
      <c r="H267" s="16">
        <f>アクセサリー!N182</f>
        <v>0</v>
      </c>
      <c r="I267" s="16">
        <f t="shared" si="399"/>
        <v>672</v>
      </c>
      <c r="K267" s="16">
        <f>D267-D268</f>
        <v>26</v>
      </c>
      <c r="L267" s="16">
        <f t="shared" ref="L267" si="496">E267-E268</f>
        <v>0</v>
      </c>
      <c r="M267" s="16">
        <f t="shared" ref="M267" si="497">F267-F268</f>
        <v>3</v>
      </c>
      <c r="N267" s="16">
        <f t="shared" ref="N267" si="498">G267-G268</f>
        <v>3</v>
      </c>
      <c r="O267" s="16">
        <f t="shared" ref="O267" si="499">H267-H268</f>
        <v>0</v>
      </c>
      <c r="P267" s="16"/>
      <c r="Q267" s="245">
        <f>アクセサリー!O182</f>
        <v>4</v>
      </c>
      <c r="R267" s="243">
        <f>I267-I268</f>
        <v>32</v>
      </c>
      <c r="S267" s="241" t="str">
        <f>アクセサリー!E181</f>
        <v>☆☆☆☆</v>
      </c>
    </row>
    <row r="268" spans="1:19">
      <c r="A268" s="236"/>
      <c r="C268" s="330" t="s">
        <v>4291</v>
      </c>
      <c r="D268" s="231">
        <v>540</v>
      </c>
      <c r="E268" s="231">
        <v>0</v>
      </c>
      <c r="F268" s="231">
        <v>50</v>
      </c>
      <c r="G268" s="231">
        <v>50</v>
      </c>
      <c r="H268" s="231">
        <v>0</v>
      </c>
      <c r="I268" s="231">
        <f t="shared" si="399"/>
        <v>640</v>
      </c>
      <c r="J268" s="231"/>
      <c r="K268" s="231"/>
      <c r="L268" s="231"/>
      <c r="M268" s="231"/>
      <c r="N268" s="231"/>
      <c r="O268" s="231"/>
      <c r="P268" s="16"/>
      <c r="R268" s="231"/>
    </row>
    <row r="269" spans="1:19">
      <c r="A269" s="236">
        <f>アクセサリー!O183</f>
        <v>7</v>
      </c>
      <c r="B269" s="16" t="str">
        <f>アクセサリー!B183</f>
        <v>ア-063</v>
      </c>
      <c r="C269" s="16" t="str">
        <f>アクセサリー!C183</f>
        <v>チウの肩当て</v>
      </c>
      <c r="D269" s="16">
        <f>アクセサリー!J183</f>
        <v>593</v>
      </c>
      <c r="E269" s="16">
        <f>アクセサリー!K183</f>
        <v>0</v>
      </c>
      <c r="F269" s="16">
        <f>アクセサリー!L183</f>
        <v>0</v>
      </c>
      <c r="G269" s="16">
        <f>アクセサリー!M183</f>
        <v>43</v>
      </c>
      <c r="H269" s="16">
        <f>アクセサリー!N183</f>
        <v>66</v>
      </c>
      <c r="I269" s="16">
        <f t="shared" si="399"/>
        <v>702</v>
      </c>
      <c r="K269" s="16">
        <f>D269-D270</f>
        <v>53</v>
      </c>
      <c r="L269" s="16">
        <f t="shared" ref="L269" si="500">E269-E270</f>
        <v>0</v>
      </c>
      <c r="M269" s="16">
        <f t="shared" ref="M269" si="501">F269-F270</f>
        <v>0</v>
      </c>
      <c r="N269" s="16">
        <f t="shared" ref="N269" si="502">G269-G270</f>
        <v>3</v>
      </c>
      <c r="O269" s="16">
        <f t="shared" ref="O269" si="503">H269-H270</f>
        <v>6</v>
      </c>
      <c r="P269" s="16"/>
      <c r="Q269" s="245">
        <f>アクセサリー!O183</f>
        <v>7</v>
      </c>
      <c r="R269" s="243">
        <f>I269-I270</f>
        <v>62</v>
      </c>
      <c r="S269" s="241" t="str">
        <f>アクセサリー!E182</f>
        <v>☆☆☆☆</v>
      </c>
    </row>
    <row r="270" spans="1:19">
      <c r="A270" s="236"/>
      <c r="C270" s="330" t="s">
        <v>4291</v>
      </c>
      <c r="D270" s="231">
        <v>540</v>
      </c>
      <c r="E270" s="231">
        <v>0</v>
      </c>
      <c r="F270" s="231">
        <v>0</v>
      </c>
      <c r="G270" s="231">
        <v>40</v>
      </c>
      <c r="H270" s="231">
        <v>60</v>
      </c>
      <c r="I270" s="231">
        <f t="shared" si="399"/>
        <v>640</v>
      </c>
      <c r="J270" s="231"/>
      <c r="K270" s="231"/>
      <c r="L270" s="231"/>
      <c r="M270" s="231"/>
      <c r="N270" s="231"/>
      <c r="O270" s="231"/>
      <c r="P270" s="16"/>
      <c r="R270" s="231"/>
    </row>
    <row r="271" spans="1:19">
      <c r="A271" s="236">
        <f>アクセサリー!O184</f>
        <v>17</v>
      </c>
      <c r="B271" s="16" t="str">
        <f>アクセサリー!B184</f>
        <v>ア-062</v>
      </c>
      <c r="C271" s="16" t="str">
        <f>アクセサリー!C184</f>
        <v>ザムザのサークレット</v>
      </c>
      <c r="D271" s="16">
        <f>アクセサリー!J184</f>
        <v>644</v>
      </c>
      <c r="E271" s="16">
        <f>アクセサリー!K184</f>
        <v>0</v>
      </c>
      <c r="F271" s="16">
        <f>アクセサリー!L184</f>
        <v>76</v>
      </c>
      <c r="G271" s="16">
        <f>アクセサリー!M184</f>
        <v>48</v>
      </c>
      <c r="H271" s="16">
        <f>アクセサリー!N184</f>
        <v>38</v>
      </c>
      <c r="I271" s="16">
        <f t="shared" si="399"/>
        <v>806</v>
      </c>
      <c r="K271" s="16">
        <f>D271-D272</f>
        <v>134</v>
      </c>
      <c r="L271" s="16">
        <f t="shared" ref="L271" si="504">E271-E272</f>
        <v>0</v>
      </c>
      <c r="M271" s="16">
        <f t="shared" ref="M271" si="505">F271-F272</f>
        <v>16</v>
      </c>
      <c r="N271" s="16">
        <f t="shared" ref="N271" si="506">G271-G272</f>
        <v>8</v>
      </c>
      <c r="O271" s="16">
        <f t="shared" ref="O271" si="507">H271-H272</f>
        <v>8</v>
      </c>
      <c r="P271" s="16"/>
      <c r="Q271" s="245">
        <f>アクセサリー!O184</f>
        <v>17</v>
      </c>
      <c r="R271" s="243">
        <f>I271-I272</f>
        <v>166</v>
      </c>
      <c r="S271" s="241" t="str">
        <f>アクセサリー!E183</f>
        <v>☆☆☆☆</v>
      </c>
    </row>
    <row r="272" spans="1:19">
      <c r="A272" s="236"/>
      <c r="C272" s="330" t="s">
        <v>4291</v>
      </c>
      <c r="D272" s="231">
        <v>510</v>
      </c>
      <c r="E272" s="231">
        <v>0</v>
      </c>
      <c r="F272" s="231">
        <v>60</v>
      </c>
      <c r="G272" s="231">
        <v>40</v>
      </c>
      <c r="H272" s="231">
        <v>30</v>
      </c>
      <c r="I272" s="231">
        <f t="shared" si="399"/>
        <v>640</v>
      </c>
      <c r="J272" s="231"/>
      <c r="K272" s="231"/>
      <c r="L272" s="231"/>
      <c r="M272" s="231"/>
      <c r="N272" s="231"/>
      <c r="O272" s="231"/>
      <c r="P272" s="16"/>
      <c r="R272" s="231"/>
    </row>
    <row r="273" spans="1:19">
      <c r="A273" s="236">
        <f>アクセサリー!O185</f>
        <v>3</v>
      </c>
      <c r="B273" s="16" t="str">
        <f>アクセサリー!B185</f>
        <v>ア-061</v>
      </c>
      <c r="C273" s="16" t="str">
        <f>アクセサリー!C185</f>
        <v>超魔生物のツノ</v>
      </c>
      <c r="D273" s="16">
        <f>アクセサリー!J185</f>
        <v>680</v>
      </c>
      <c r="E273" s="16">
        <f>アクセサリー!K185</f>
        <v>31</v>
      </c>
      <c r="F273" s="16">
        <f>アクセサリー!L185</f>
        <v>0</v>
      </c>
      <c r="G273" s="16">
        <f>アクセサリー!M185</f>
        <v>0</v>
      </c>
      <c r="H273" s="16">
        <f>アクセサリー!N185</f>
        <v>0</v>
      </c>
      <c r="I273" s="16">
        <f t="shared" si="399"/>
        <v>711</v>
      </c>
      <c r="K273" s="16">
        <f>D273-D274</f>
        <v>20</v>
      </c>
      <c r="L273" s="16">
        <f t="shared" ref="L273" si="508">E273-E274</f>
        <v>1</v>
      </c>
      <c r="M273" s="16">
        <f t="shared" ref="M273" si="509">F273-F274</f>
        <v>0</v>
      </c>
      <c r="N273" s="16">
        <f t="shared" ref="N273" si="510">G273-G274</f>
        <v>0</v>
      </c>
      <c r="O273" s="16">
        <f t="shared" ref="O273" si="511">H273-H274</f>
        <v>0</v>
      </c>
      <c r="P273" s="16"/>
      <c r="Q273" s="245">
        <f>アクセサリー!O185</f>
        <v>3</v>
      </c>
      <c r="R273" s="243">
        <f>I273-I274</f>
        <v>21</v>
      </c>
      <c r="S273" s="241" t="str">
        <f>アクセサリー!E184</f>
        <v>☆☆☆☆</v>
      </c>
    </row>
    <row r="274" spans="1:19">
      <c r="A274" s="236"/>
      <c r="C274" s="330" t="s">
        <v>4291</v>
      </c>
      <c r="D274" s="231">
        <v>660</v>
      </c>
      <c r="E274" s="231">
        <v>30</v>
      </c>
      <c r="F274" s="231">
        <v>0</v>
      </c>
      <c r="G274" s="231">
        <v>0</v>
      </c>
      <c r="H274" s="231">
        <v>0</v>
      </c>
      <c r="I274" s="231">
        <f t="shared" si="399"/>
        <v>690</v>
      </c>
      <c r="J274" s="231"/>
      <c r="K274" s="231"/>
      <c r="L274" s="231"/>
      <c r="M274" s="231"/>
      <c r="N274" s="231"/>
      <c r="O274" s="231"/>
      <c r="P274" s="16"/>
      <c r="R274" s="231"/>
    </row>
    <row r="275" spans="1:19">
      <c r="A275" s="236">
        <f>アクセサリー!O186</f>
        <v>4</v>
      </c>
      <c r="B275" s="16" t="str">
        <f>アクセサリー!B186</f>
        <v>ア-060</v>
      </c>
      <c r="C275" s="16" t="str">
        <f>アクセサリー!C186</f>
        <v>アバンの書</v>
      </c>
      <c r="D275" s="16">
        <f>アクセサリー!J186</f>
        <v>575</v>
      </c>
      <c r="E275" s="16">
        <f>アクセサリー!K186</f>
        <v>41</v>
      </c>
      <c r="F275" s="16">
        <f>アクセサリー!L186</f>
        <v>41</v>
      </c>
      <c r="G275" s="16">
        <f>アクセサリー!M186</f>
        <v>31</v>
      </c>
      <c r="H275" s="16">
        <f>アクセサリー!N186</f>
        <v>31</v>
      </c>
      <c r="I275" s="16">
        <f t="shared" si="399"/>
        <v>719</v>
      </c>
      <c r="K275" s="16">
        <f>D275-D276</f>
        <v>25</v>
      </c>
      <c r="L275" s="16">
        <f t="shared" ref="L275" si="512">E275-E276</f>
        <v>1</v>
      </c>
      <c r="M275" s="16">
        <f t="shared" ref="M275" si="513">F275-F276</f>
        <v>1</v>
      </c>
      <c r="N275" s="16">
        <f t="shared" ref="N275" si="514">G275-G276</f>
        <v>1</v>
      </c>
      <c r="O275" s="16">
        <f t="shared" ref="O275" si="515">H275-H276</f>
        <v>1</v>
      </c>
      <c r="P275" s="16"/>
      <c r="Q275" s="245">
        <f>アクセサリー!O186</f>
        <v>4</v>
      </c>
      <c r="R275" s="243">
        <f>I275-I276</f>
        <v>29</v>
      </c>
      <c r="S275" s="241" t="str">
        <f>アクセサリー!E185</f>
        <v>☆☆☆☆</v>
      </c>
    </row>
    <row r="276" spans="1:19">
      <c r="A276" s="236"/>
      <c r="C276" s="330" t="s">
        <v>4291</v>
      </c>
      <c r="D276" s="231">
        <v>550</v>
      </c>
      <c r="E276" s="231">
        <v>40</v>
      </c>
      <c r="F276" s="231">
        <v>40</v>
      </c>
      <c r="G276" s="231">
        <v>30</v>
      </c>
      <c r="H276" s="231">
        <v>30</v>
      </c>
      <c r="I276" s="231">
        <f t="shared" si="399"/>
        <v>690</v>
      </c>
      <c r="J276" s="231"/>
      <c r="K276" s="231"/>
      <c r="L276" s="231"/>
      <c r="M276" s="231"/>
      <c r="N276" s="231"/>
      <c r="O276" s="231"/>
      <c r="P276" s="16"/>
      <c r="R276" s="231"/>
    </row>
    <row r="277" spans="1:19">
      <c r="A277" s="236">
        <f>アクセサリー!O187</f>
        <v>10</v>
      </c>
      <c r="B277" s="16" t="str">
        <f>アクセサリー!B187</f>
        <v>ア-059</v>
      </c>
      <c r="C277" s="16" t="str">
        <f>アクセサリー!C187</f>
        <v>ステテコパンツ</v>
      </c>
      <c r="D277" s="16">
        <f>アクセサリー!J187</f>
        <v>670</v>
      </c>
      <c r="E277" s="16">
        <f>アクセサリー!K187</f>
        <v>34</v>
      </c>
      <c r="F277" s="16">
        <f>アクセサリー!L187</f>
        <v>0</v>
      </c>
      <c r="G277" s="16">
        <f>アクセサリー!M187</f>
        <v>79</v>
      </c>
      <c r="H277" s="16">
        <f>アクセサリー!N187</f>
        <v>0</v>
      </c>
      <c r="I277" s="16">
        <f t="shared" si="399"/>
        <v>783</v>
      </c>
      <c r="K277" s="16">
        <f>D277-D278</f>
        <v>80</v>
      </c>
      <c r="L277" s="16">
        <f t="shared" ref="L277" si="516">E277-E278</f>
        <v>4</v>
      </c>
      <c r="M277" s="16">
        <f t="shared" ref="M277" si="517">F277-F278</f>
        <v>0</v>
      </c>
      <c r="N277" s="16">
        <f t="shared" ref="N277" si="518">G277-G278</f>
        <v>9</v>
      </c>
      <c r="O277" s="16">
        <f t="shared" ref="O277" si="519">H277-H278</f>
        <v>0</v>
      </c>
      <c r="P277" s="16"/>
      <c r="Q277" s="245">
        <f>アクセサリー!O187</f>
        <v>10</v>
      </c>
      <c r="R277" s="243">
        <f>I277-I278</f>
        <v>93</v>
      </c>
      <c r="S277" s="241" t="str">
        <f>アクセサリー!E186</f>
        <v>☆☆☆☆</v>
      </c>
    </row>
    <row r="278" spans="1:19">
      <c r="A278" s="236"/>
      <c r="C278" s="330" t="s">
        <v>4291</v>
      </c>
      <c r="D278" s="231">
        <v>590</v>
      </c>
      <c r="E278" s="231">
        <v>30</v>
      </c>
      <c r="F278" s="231">
        <v>0</v>
      </c>
      <c r="G278" s="231">
        <v>70</v>
      </c>
      <c r="H278" s="231">
        <v>0</v>
      </c>
      <c r="I278" s="231">
        <f t="shared" si="399"/>
        <v>690</v>
      </c>
      <c r="J278" s="231"/>
      <c r="K278" s="231"/>
      <c r="L278" s="231"/>
      <c r="M278" s="231"/>
      <c r="N278" s="231"/>
      <c r="O278" s="231"/>
      <c r="P278" s="16"/>
      <c r="R278" s="231"/>
    </row>
    <row r="279" spans="1:19">
      <c r="A279" s="236">
        <f>アクセサリー!O188</f>
        <v>8</v>
      </c>
      <c r="B279" s="16" t="str">
        <f>アクセサリー!B188</f>
        <v>ア-058</v>
      </c>
      <c r="C279" s="16" t="str">
        <f>アクセサリー!C188</f>
        <v>ザボエラの水晶</v>
      </c>
      <c r="D279" s="16">
        <f>アクセサリー!J188</f>
        <v>568</v>
      </c>
      <c r="E279" s="16">
        <f>アクセサリー!K188</f>
        <v>67</v>
      </c>
      <c r="F279" s="16">
        <f>アクセサリー!L188</f>
        <v>67</v>
      </c>
      <c r="G279" s="16">
        <f>アクセサリー!M188</f>
        <v>0</v>
      </c>
      <c r="H279" s="16">
        <f>アクセサリー!N188</f>
        <v>0</v>
      </c>
      <c r="I279" s="16">
        <f t="shared" si="399"/>
        <v>702</v>
      </c>
      <c r="K279" s="16">
        <f>D279-D280</f>
        <v>58</v>
      </c>
      <c r="L279" s="16">
        <f t="shared" ref="L279" si="520">E279-E280</f>
        <v>7</v>
      </c>
      <c r="M279" s="16">
        <f t="shared" ref="M279" si="521">F279-F280</f>
        <v>7</v>
      </c>
      <c r="N279" s="16">
        <f t="shared" ref="N279" si="522">G279-G280</f>
        <v>0</v>
      </c>
      <c r="O279" s="16">
        <f t="shared" ref="O279" si="523">H279-H280</f>
        <v>0</v>
      </c>
      <c r="P279" s="16"/>
      <c r="Q279" s="245">
        <f>アクセサリー!O188</f>
        <v>8</v>
      </c>
      <c r="R279" s="243">
        <f>I279-I280</f>
        <v>72</v>
      </c>
      <c r="S279" s="241" t="str">
        <f>アクセサリー!E187</f>
        <v>☆☆☆☆</v>
      </c>
    </row>
    <row r="280" spans="1:19">
      <c r="A280" s="236"/>
      <c r="C280" s="330" t="s">
        <v>4291</v>
      </c>
      <c r="D280" s="231">
        <v>510</v>
      </c>
      <c r="E280" s="231">
        <v>60</v>
      </c>
      <c r="F280" s="231">
        <v>60</v>
      </c>
      <c r="G280" s="231">
        <v>0</v>
      </c>
      <c r="H280" s="231">
        <v>0</v>
      </c>
      <c r="I280" s="231">
        <f t="shared" si="399"/>
        <v>630</v>
      </c>
      <c r="J280" s="231"/>
      <c r="K280" s="231"/>
      <c r="L280" s="231"/>
      <c r="M280" s="231"/>
      <c r="N280" s="231"/>
      <c r="O280" s="231"/>
      <c r="P280" s="16"/>
      <c r="R280" s="231"/>
    </row>
    <row r="281" spans="1:19">
      <c r="A281" s="236" t="str">
        <f>アクセサリー!O189</f>
        <v>MAX</v>
      </c>
      <c r="B281" s="16" t="str">
        <f>アクセサリー!B189</f>
        <v>ア-057</v>
      </c>
      <c r="C281" s="16" t="str">
        <f>アクセサリー!C189</f>
        <v>妖魔のゆびわ</v>
      </c>
      <c r="D281" s="16">
        <f>アクセサリー!J189</f>
        <v>740</v>
      </c>
      <c r="E281" s="16">
        <f>アクセサリー!K189</f>
        <v>40</v>
      </c>
      <c r="F281" s="16">
        <f>アクセサリー!L189</f>
        <v>40</v>
      </c>
      <c r="G281" s="16">
        <f>アクセサリー!M189</f>
        <v>40</v>
      </c>
      <c r="H281" s="16">
        <f>アクセサリー!N189</f>
        <v>0</v>
      </c>
      <c r="I281" s="16">
        <f t="shared" si="399"/>
        <v>860</v>
      </c>
      <c r="K281" s="16">
        <f>D281-D282</f>
        <v>180</v>
      </c>
      <c r="L281" s="16">
        <f t="shared" ref="L281" si="524">E281-E282</f>
        <v>10</v>
      </c>
      <c r="M281" s="16">
        <f t="shared" ref="M281" si="525">F281-F282</f>
        <v>10</v>
      </c>
      <c r="N281" s="16">
        <f t="shared" ref="N281" si="526">G281-G282</f>
        <v>10</v>
      </c>
      <c r="O281" s="16">
        <f t="shared" ref="O281" si="527">H281-H282</f>
        <v>0</v>
      </c>
      <c r="P281" s="16"/>
      <c r="Q281" s="245" t="str">
        <f>アクセサリー!O189</f>
        <v>MAX</v>
      </c>
      <c r="R281" s="243">
        <f>I281-I282</f>
        <v>210</v>
      </c>
      <c r="S281" s="241" t="str">
        <f>アクセサリー!E188</f>
        <v>☆☆☆☆</v>
      </c>
    </row>
    <row r="282" spans="1:19">
      <c r="A282" s="236"/>
      <c r="C282" s="330" t="s">
        <v>4291</v>
      </c>
      <c r="D282" s="231">
        <v>560</v>
      </c>
      <c r="E282" s="231">
        <v>30</v>
      </c>
      <c r="F282" s="231">
        <v>30</v>
      </c>
      <c r="G282" s="231">
        <v>30</v>
      </c>
      <c r="H282" s="231">
        <v>0</v>
      </c>
      <c r="I282" s="231">
        <f t="shared" ref="I282:I345" si="528">SUM(D282:H282)</f>
        <v>650</v>
      </c>
      <c r="J282" s="231"/>
      <c r="K282" s="231"/>
      <c r="L282" s="231"/>
      <c r="M282" s="231"/>
      <c r="N282" s="231"/>
      <c r="O282" s="231"/>
      <c r="P282" s="16"/>
      <c r="R282" s="231"/>
    </row>
    <row r="283" spans="1:19">
      <c r="A283" s="236">
        <f>アクセサリー!O190</f>
        <v>16</v>
      </c>
      <c r="B283" s="16" t="str">
        <f>アクセサリー!B190</f>
        <v>ア-056</v>
      </c>
      <c r="C283" s="16" t="str">
        <f>アクセサリー!C190</f>
        <v>竜の騎士のしずく</v>
      </c>
      <c r="D283" s="16">
        <f>アクセサリー!J190</f>
        <v>762</v>
      </c>
      <c r="E283" s="16">
        <f>アクセサリー!K190</f>
        <v>37</v>
      </c>
      <c r="F283" s="16">
        <f>アクセサリー!L190</f>
        <v>0</v>
      </c>
      <c r="G283" s="16">
        <f>アクセサリー!M190</f>
        <v>0</v>
      </c>
      <c r="H283" s="16">
        <f>アクセサリー!N190</f>
        <v>47</v>
      </c>
      <c r="I283" s="16">
        <f t="shared" si="528"/>
        <v>846</v>
      </c>
      <c r="K283" s="16">
        <f>D283-D284</f>
        <v>142</v>
      </c>
      <c r="L283" s="16">
        <f t="shared" ref="L283" si="529">E283-E284</f>
        <v>7</v>
      </c>
      <c r="M283" s="16">
        <f t="shared" ref="M283" si="530">F283-F284</f>
        <v>0</v>
      </c>
      <c r="N283" s="16">
        <f t="shared" ref="N283" si="531">G283-G284</f>
        <v>0</v>
      </c>
      <c r="O283" s="16">
        <f t="shared" ref="O283" si="532">H283-H284</f>
        <v>7</v>
      </c>
      <c r="P283" s="16"/>
      <c r="Q283" s="245">
        <f>アクセサリー!O190</f>
        <v>16</v>
      </c>
      <c r="R283" s="243">
        <f>I283-I284</f>
        <v>156</v>
      </c>
      <c r="S283" s="241" t="str">
        <f>アクセサリー!E189</f>
        <v>☆☆☆☆</v>
      </c>
    </row>
    <row r="284" spans="1:19">
      <c r="A284" s="236"/>
      <c r="C284" s="330" t="s">
        <v>4291</v>
      </c>
      <c r="D284" s="231">
        <v>620</v>
      </c>
      <c r="E284" s="231">
        <v>30</v>
      </c>
      <c r="F284" s="231">
        <v>0</v>
      </c>
      <c r="G284" s="231">
        <v>0</v>
      </c>
      <c r="H284" s="231">
        <v>40</v>
      </c>
      <c r="I284" s="231">
        <f t="shared" si="528"/>
        <v>690</v>
      </c>
      <c r="J284" s="231"/>
      <c r="K284" s="231"/>
      <c r="L284" s="231"/>
      <c r="M284" s="231"/>
      <c r="N284" s="231"/>
      <c r="O284" s="231"/>
      <c r="P284" s="16"/>
      <c r="R284" s="231"/>
      <c r="S284" s="16"/>
    </row>
    <row r="285" spans="1:19">
      <c r="A285" s="236">
        <f>アクセサリー!O191</f>
        <v>13</v>
      </c>
      <c r="B285" s="16" t="str">
        <f>アクセサリー!B191</f>
        <v>ア-055</v>
      </c>
      <c r="C285" s="16" t="str">
        <f>アクセサリー!C191</f>
        <v>獣王のマント</v>
      </c>
      <c r="D285" s="16">
        <f>アクセサリー!J191</f>
        <v>723</v>
      </c>
      <c r="E285" s="16">
        <f>アクセサリー!K191</f>
        <v>46</v>
      </c>
      <c r="F285" s="16">
        <f>アクセサリー!L191</f>
        <v>0</v>
      </c>
      <c r="G285" s="16">
        <f>アクセサリー!M191</f>
        <v>0</v>
      </c>
      <c r="H285" s="16">
        <f>アクセサリー!N191</f>
        <v>46</v>
      </c>
      <c r="I285" s="16">
        <f t="shared" si="528"/>
        <v>815</v>
      </c>
      <c r="K285" s="16">
        <f>D285-D286</f>
        <v>113</v>
      </c>
      <c r="L285" s="16">
        <f t="shared" ref="L285" si="533">E285-E286</f>
        <v>6</v>
      </c>
      <c r="M285" s="16">
        <f t="shared" ref="M285" si="534">F285-F286</f>
        <v>0</v>
      </c>
      <c r="N285" s="16">
        <f t="shared" ref="N285" si="535">G285-G286</f>
        <v>0</v>
      </c>
      <c r="O285" s="16">
        <f t="shared" ref="O285" si="536">H285-H286</f>
        <v>6</v>
      </c>
      <c r="P285" s="16"/>
      <c r="Q285" s="245">
        <f>アクセサリー!O191</f>
        <v>13</v>
      </c>
      <c r="R285" s="243">
        <f>I285-I286</f>
        <v>125</v>
      </c>
      <c r="S285" s="241" t="str">
        <f>アクセサリー!E190</f>
        <v>☆☆☆☆</v>
      </c>
    </row>
    <row r="286" spans="1:19">
      <c r="A286" s="236"/>
      <c r="C286" s="330" t="s">
        <v>4291</v>
      </c>
      <c r="D286" s="231">
        <v>610</v>
      </c>
      <c r="E286" s="231">
        <v>40</v>
      </c>
      <c r="F286" s="231">
        <v>0</v>
      </c>
      <c r="G286" s="231">
        <v>0</v>
      </c>
      <c r="H286" s="231">
        <v>40</v>
      </c>
      <c r="I286" s="231">
        <f t="shared" si="528"/>
        <v>690</v>
      </c>
      <c r="J286" s="231"/>
      <c r="K286" s="231"/>
      <c r="L286" s="231"/>
      <c r="M286" s="231"/>
      <c r="N286" s="231"/>
      <c r="O286" s="231"/>
      <c r="P286" s="16"/>
      <c r="R286" s="231"/>
    </row>
    <row r="287" spans="1:19">
      <c r="A287" s="236">
        <f>アクセサリー!O192</f>
        <v>6</v>
      </c>
      <c r="B287" s="16" t="str">
        <f>アクセサリー!B192</f>
        <v>ア-054</v>
      </c>
      <c r="C287" s="16" t="str">
        <f>アクセサリー!C192</f>
        <v>ボラホーンのかんむり</v>
      </c>
      <c r="D287" s="16">
        <f>アクセサリー!J192</f>
        <v>617</v>
      </c>
      <c r="E287" s="16">
        <f>アクセサリー!K192</f>
        <v>22</v>
      </c>
      <c r="F287" s="16">
        <f>アクセサリー!L192</f>
        <v>0</v>
      </c>
      <c r="G287" s="16">
        <f>アクセサリー!M192</f>
        <v>0</v>
      </c>
      <c r="H287" s="16">
        <f>アクセサリー!N192</f>
        <v>22</v>
      </c>
      <c r="I287" s="16">
        <f t="shared" si="528"/>
        <v>661</v>
      </c>
      <c r="K287" s="16">
        <f>D287-D288</f>
        <v>47</v>
      </c>
      <c r="L287" s="16">
        <f t="shared" ref="L287" si="537">E287-E288</f>
        <v>2</v>
      </c>
      <c r="M287" s="16">
        <f t="shared" ref="M287" si="538">F287-F288</f>
        <v>0</v>
      </c>
      <c r="N287" s="16">
        <f t="shared" ref="N287" si="539">G287-G288</f>
        <v>0</v>
      </c>
      <c r="O287" s="16">
        <f t="shared" ref="O287" si="540">H287-H288</f>
        <v>2</v>
      </c>
      <c r="P287" s="16"/>
      <c r="Q287" s="245">
        <f>アクセサリー!O192</f>
        <v>6</v>
      </c>
      <c r="R287" s="243">
        <f>I287-I288</f>
        <v>51</v>
      </c>
      <c r="S287" s="241" t="str">
        <f>アクセサリー!E192</f>
        <v>☆☆☆☆</v>
      </c>
    </row>
    <row r="288" spans="1:19">
      <c r="A288" s="236"/>
      <c r="C288" s="330" t="s">
        <v>4291</v>
      </c>
      <c r="D288" s="231">
        <v>570</v>
      </c>
      <c r="E288" s="231">
        <v>20</v>
      </c>
      <c r="F288" s="231">
        <v>0</v>
      </c>
      <c r="G288" s="231">
        <v>0</v>
      </c>
      <c r="H288" s="231">
        <v>20</v>
      </c>
      <c r="I288" s="231">
        <f t="shared" si="528"/>
        <v>610</v>
      </c>
      <c r="J288" s="231"/>
      <c r="K288" s="231"/>
      <c r="L288" s="231"/>
      <c r="M288" s="231"/>
      <c r="N288" s="231"/>
      <c r="O288" s="231"/>
      <c r="P288" s="16"/>
    </row>
    <row r="289" spans="1:19">
      <c r="A289" s="236">
        <f>アクセサリー!O193</f>
        <v>10</v>
      </c>
      <c r="B289" s="16" t="str">
        <f>アクセサリー!B193</f>
        <v>ア-053</v>
      </c>
      <c r="C289" s="16" t="str">
        <f>アクセサリー!C193</f>
        <v>竜騎衆のエンブレム</v>
      </c>
      <c r="D289" s="16">
        <f>アクセサリー!J193</f>
        <v>816</v>
      </c>
      <c r="E289" s="16">
        <f>アクセサリー!K193</f>
        <v>0</v>
      </c>
      <c r="F289" s="16">
        <f>アクセサリー!L193</f>
        <v>0</v>
      </c>
      <c r="G289" s="16">
        <f>アクセサリー!M193</f>
        <v>0</v>
      </c>
      <c r="H289" s="16">
        <f>アクセサリー!N193</f>
        <v>0</v>
      </c>
      <c r="I289" s="16">
        <f t="shared" si="528"/>
        <v>816</v>
      </c>
      <c r="K289" s="16">
        <f>D289-D290</f>
        <v>146</v>
      </c>
      <c r="L289" s="16">
        <f t="shared" ref="L289" si="541">E289-E290</f>
        <v>0</v>
      </c>
      <c r="M289" s="16">
        <f t="shared" ref="M289" si="542">F289-F290</f>
        <v>0</v>
      </c>
      <c r="N289" s="16">
        <f t="shared" ref="N289" si="543">G289-G290</f>
        <v>0</v>
      </c>
      <c r="O289" s="16">
        <f t="shared" ref="O289" si="544">H289-H290</f>
        <v>0</v>
      </c>
      <c r="P289" s="16"/>
      <c r="Q289" s="245">
        <f>アクセサリー!O193</f>
        <v>10</v>
      </c>
      <c r="R289" s="243">
        <f>I289-I290</f>
        <v>146</v>
      </c>
      <c r="S289" s="241" t="str">
        <f>アクセサリー!E193</f>
        <v>☆☆☆☆</v>
      </c>
    </row>
    <row r="290" spans="1:19">
      <c r="A290" s="236"/>
      <c r="C290" s="330" t="s">
        <v>4291</v>
      </c>
      <c r="D290" s="231">
        <v>670</v>
      </c>
      <c r="E290" s="231">
        <v>0</v>
      </c>
      <c r="F290" s="231">
        <v>0</v>
      </c>
      <c r="G290" s="231">
        <v>0</v>
      </c>
      <c r="H290" s="231">
        <v>0</v>
      </c>
      <c r="I290" s="231">
        <f t="shared" si="528"/>
        <v>670</v>
      </c>
      <c r="J290" s="231"/>
      <c r="K290" s="231"/>
      <c r="L290" s="231"/>
      <c r="M290" s="231"/>
      <c r="N290" s="231"/>
      <c r="O290" s="231"/>
      <c r="P290" s="16"/>
      <c r="R290" s="231"/>
    </row>
    <row r="291" spans="1:19">
      <c r="A291" s="236">
        <f>アクセサリー!O194</f>
        <v>8</v>
      </c>
      <c r="B291" s="16" t="str">
        <f>アクセサリー!B194</f>
        <v>ア-052</v>
      </c>
      <c r="C291" s="16" t="str">
        <f>アクセサリー!C194</f>
        <v>ガルダンディーの髪飾り</v>
      </c>
      <c r="D291" s="16">
        <f>アクセサリー!J194</f>
        <v>568</v>
      </c>
      <c r="E291" s="16">
        <f>アクセサリー!K194</f>
        <v>23</v>
      </c>
      <c r="F291" s="16">
        <f>アクセサリー!L194</f>
        <v>23</v>
      </c>
      <c r="G291" s="16">
        <f>アクセサリー!M194</f>
        <v>67</v>
      </c>
      <c r="H291" s="16">
        <f>アクセサリー!N194</f>
        <v>0</v>
      </c>
      <c r="I291" s="16">
        <f t="shared" si="528"/>
        <v>681</v>
      </c>
      <c r="K291" s="16">
        <f>D291-D292</f>
        <v>58</v>
      </c>
      <c r="L291" s="16">
        <f t="shared" ref="L291" si="545">E291-E292</f>
        <v>3</v>
      </c>
      <c r="M291" s="16">
        <f t="shared" ref="M291" si="546">F291-F292</f>
        <v>3</v>
      </c>
      <c r="N291" s="16">
        <f t="shared" ref="N291" si="547">G291-G292</f>
        <v>7</v>
      </c>
      <c r="O291" s="16">
        <f t="shared" ref="O291" si="548">H291-H292</f>
        <v>0</v>
      </c>
      <c r="P291" s="16"/>
      <c r="Q291" s="245">
        <f>アクセサリー!O194</f>
        <v>8</v>
      </c>
      <c r="R291" s="243">
        <f>I291-I292</f>
        <v>71</v>
      </c>
      <c r="S291" s="241" t="str">
        <f>アクセサリー!E194</f>
        <v>☆☆☆☆</v>
      </c>
    </row>
    <row r="292" spans="1:19">
      <c r="A292" s="236"/>
      <c r="C292" s="330" t="s">
        <v>4291</v>
      </c>
      <c r="D292" s="231">
        <v>510</v>
      </c>
      <c r="E292" s="231">
        <v>20</v>
      </c>
      <c r="F292" s="231">
        <v>20</v>
      </c>
      <c r="G292" s="231">
        <v>60</v>
      </c>
      <c r="H292" s="231">
        <v>0</v>
      </c>
      <c r="I292" s="231">
        <f t="shared" si="528"/>
        <v>610</v>
      </c>
      <c r="J292" s="231"/>
      <c r="K292" s="231"/>
      <c r="L292" s="231"/>
      <c r="M292" s="231"/>
      <c r="N292" s="231"/>
      <c r="O292" s="231"/>
      <c r="P292" s="16"/>
      <c r="R292" s="231"/>
    </row>
    <row r="293" spans="1:19">
      <c r="A293" s="236">
        <f>アクセサリー!O195</f>
        <v>14</v>
      </c>
      <c r="B293" s="16" t="str">
        <f>アクセサリー!B195</f>
        <v>ア-051</v>
      </c>
      <c r="C293" s="16" t="str">
        <f>アクセサリー!C195</f>
        <v>竜騎衆の肩当て</v>
      </c>
      <c r="D293" s="16">
        <f>アクセサリー!J195</f>
        <v>723</v>
      </c>
      <c r="E293" s="16">
        <f>アクセサリー!K195</f>
        <v>0</v>
      </c>
      <c r="F293" s="16">
        <f>アクセサリー!L195</f>
        <v>0</v>
      </c>
      <c r="G293" s="16">
        <f>アクセサリー!M195</f>
        <v>46</v>
      </c>
      <c r="H293" s="16">
        <f>アクセサリー!N195</f>
        <v>36</v>
      </c>
      <c r="I293" s="16">
        <f t="shared" si="528"/>
        <v>805</v>
      </c>
      <c r="K293" s="16">
        <f>D293-D294</f>
        <v>123</v>
      </c>
      <c r="L293" s="16">
        <f t="shared" ref="L293" si="549">E293-E294</f>
        <v>0</v>
      </c>
      <c r="M293" s="16">
        <f t="shared" ref="M293" si="550">F293-F294</f>
        <v>0</v>
      </c>
      <c r="N293" s="16">
        <f t="shared" ref="N293" si="551">G293-G294</f>
        <v>6</v>
      </c>
      <c r="O293" s="16">
        <f t="shared" ref="O293" si="552">H293-H294</f>
        <v>6</v>
      </c>
      <c r="P293" s="16"/>
      <c r="Q293" s="245">
        <f>アクセサリー!O195</f>
        <v>14</v>
      </c>
      <c r="R293" s="243">
        <f>I293-I294</f>
        <v>135</v>
      </c>
      <c r="S293" s="241" t="str">
        <f>アクセサリー!E195</f>
        <v>☆☆☆☆</v>
      </c>
    </row>
    <row r="294" spans="1:19">
      <c r="A294" s="236"/>
      <c r="C294" s="330" t="s">
        <v>4291</v>
      </c>
      <c r="D294" s="231">
        <v>600</v>
      </c>
      <c r="E294" s="231">
        <v>0</v>
      </c>
      <c r="F294" s="231">
        <v>0</v>
      </c>
      <c r="G294" s="231">
        <v>40</v>
      </c>
      <c r="H294" s="231">
        <v>30</v>
      </c>
      <c r="I294" s="231">
        <f t="shared" si="528"/>
        <v>670</v>
      </c>
      <c r="J294" s="231"/>
      <c r="K294" s="231"/>
      <c r="L294" s="231"/>
      <c r="M294" s="231"/>
      <c r="N294" s="231"/>
      <c r="O294" s="231"/>
      <c r="P294" s="16"/>
      <c r="R294" s="231"/>
    </row>
    <row r="295" spans="1:19">
      <c r="A295" s="236">
        <f>アクセサリー!O196</f>
        <v>6</v>
      </c>
      <c r="B295" s="16" t="str">
        <f>アクセサリー!B196</f>
        <v>ア-050</v>
      </c>
      <c r="C295" s="16" t="str">
        <f>アクセサリー!C196</f>
        <v>竜の牙</v>
      </c>
      <c r="D295" s="16">
        <f>アクセサリー!J196</f>
        <v>582</v>
      </c>
      <c r="E295" s="16">
        <f>アクセサリー!K196</f>
        <v>75</v>
      </c>
      <c r="F295" s="16">
        <f>アクセサリー!L196</f>
        <v>75</v>
      </c>
      <c r="G295" s="16">
        <f>アクセサリー!M196</f>
        <v>0</v>
      </c>
      <c r="H295" s="16">
        <f>アクセサリー!N196</f>
        <v>0</v>
      </c>
      <c r="I295" s="16">
        <f t="shared" si="528"/>
        <v>732</v>
      </c>
      <c r="K295" s="16">
        <f>D295-D296</f>
        <v>42</v>
      </c>
      <c r="L295" s="16">
        <f t="shared" ref="L295" si="553">E295-E296</f>
        <v>5</v>
      </c>
      <c r="M295" s="16">
        <f t="shared" ref="M295" si="554">F295-F296</f>
        <v>5</v>
      </c>
      <c r="N295" s="16">
        <f t="shared" ref="N295" si="555">G295-G296</f>
        <v>0</v>
      </c>
      <c r="O295" s="16">
        <f t="shared" ref="O295" si="556">H295-H296</f>
        <v>0</v>
      </c>
      <c r="P295" s="16"/>
      <c r="Q295" s="245">
        <f>アクセサリー!O196</f>
        <v>6</v>
      </c>
      <c r="R295" s="243">
        <f>I295-I296</f>
        <v>52</v>
      </c>
      <c r="S295" s="241" t="str">
        <f>アクセサリー!E196</f>
        <v>☆☆☆☆</v>
      </c>
    </row>
    <row r="296" spans="1:19">
      <c r="A296" s="236"/>
      <c r="C296" s="330" t="s">
        <v>4291</v>
      </c>
      <c r="D296" s="231">
        <v>540</v>
      </c>
      <c r="E296" s="231">
        <v>70</v>
      </c>
      <c r="F296" s="231">
        <v>70</v>
      </c>
      <c r="G296" s="231">
        <v>0</v>
      </c>
      <c r="H296" s="231">
        <v>0</v>
      </c>
      <c r="I296" s="231">
        <f t="shared" si="528"/>
        <v>680</v>
      </c>
      <c r="J296" s="231"/>
      <c r="K296" s="231"/>
      <c r="L296" s="231"/>
      <c r="M296" s="231"/>
      <c r="N296" s="231"/>
      <c r="O296" s="231"/>
      <c r="P296" s="16"/>
      <c r="R296" s="231"/>
    </row>
    <row r="297" spans="1:19">
      <c r="A297" s="236">
        <f>アクセサリー!O197</f>
        <v>14</v>
      </c>
      <c r="B297" s="16" t="str">
        <f>アクセサリー!B197</f>
        <v>ア-049</v>
      </c>
      <c r="C297" s="16" t="str">
        <f>アクセサリー!C197</f>
        <v>魔導士のマント</v>
      </c>
      <c r="D297" s="16">
        <f>アクセサリー!J197</f>
        <v>609</v>
      </c>
      <c r="E297" s="16">
        <f>アクセサリー!K197</f>
        <v>0</v>
      </c>
      <c r="F297" s="16">
        <f>アクセサリー!L197</f>
        <v>63</v>
      </c>
      <c r="G297" s="16">
        <f>アクセサリー!M197</f>
        <v>46</v>
      </c>
      <c r="H297" s="16">
        <f>アクセサリー!N197</f>
        <v>46</v>
      </c>
      <c r="I297" s="16">
        <f t="shared" si="528"/>
        <v>764</v>
      </c>
      <c r="K297" s="16">
        <f>D297-D298</f>
        <v>109</v>
      </c>
      <c r="L297" s="16">
        <f t="shared" ref="L297" si="557">E297-E298</f>
        <v>0</v>
      </c>
      <c r="M297" s="16">
        <f t="shared" ref="M297" si="558">F297-F298</f>
        <v>13</v>
      </c>
      <c r="N297" s="16">
        <f t="shared" ref="N297" si="559">G297-G298</f>
        <v>6</v>
      </c>
      <c r="O297" s="16">
        <f t="shared" ref="O297" si="560">H297-H298</f>
        <v>6</v>
      </c>
      <c r="P297" s="16"/>
      <c r="Q297" s="245">
        <f>アクセサリー!O197</f>
        <v>14</v>
      </c>
      <c r="R297" s="243">
        <f>I297-I298</f>
        <v>134</v>
      </c>
      <c r="S297" s="241" t="str">
        <f>アクセサリー!E197</f>
        <v>☆☆☆☆</v>
      </c>
    </row>
    <row r="298" spans="1:19">
      <c r="A298" s="236"/>
      <c r="C298" s="330" t="s">
        <v>4291</v>
      </c>
      <c r="D298" s="231">
        <v>500</v>
      </c>
      <c r="E298" s="231">
        <v>0</v>
      </c>
      <c r="F298" s="231">
        <v>50</v>
      </c>
      <c r="G298" s="231">
        <v>40</v>
      </c>
      <c r="H298" s="231">
        <v>40</v>
      </c>
      <c r="I298" s="231">
        <f t="shared" si="528"/>
        <v>630</v>
      </c>
      <c r="J298" s="231"/>
      <c r="K298" s="231"/>
      <c r="L298" s="231"/>
      <c r="M298" s="231"/>
      <c r="N298" s="231"/>
      <c r="O298" s="231"/>
      <c r="P298" s="16"/>
      <c r="R298" s="231"/>
    </row>
    <row r="299" spans="1:19">
      <c r="A299" s="236" t="str">
        <f>アクセサリー!O198</f>
        <v>MAX</v>
      </c>
      <c r="B299" s="16" t="str">
        <f>アクセサリー!B198</f>
        <v>ア-048</v>
      </c>
      <c r="C299" s="16" t="str">
        <f>アクセサリー!C198</f>
        <v>超竜のゆびわ</v>
      </c>
      <c r="D299" s="16">
        <f>アクセサリー!J198</f>
        <v>690</v>
      </c>
      <c r="E299" s="16">
        <f>アクセサリー!K198</f>
        <v>70</v>
      </c>
      <c r="F299" s="16">
        <f>アクセサリー!L198</f>
        <v>70</v>
      </c>
      <c r="G299" s="16">
        <f>アクセサリー!M198</f>
        <v>0</v>
      </c>
      <c r="H299" s="16">
        <f>アクセサリー!N198</f>
        <v>0</v>
      </c>
      <c r="I299" s="16">
        <f t="shared" si="528"/>
        <v>830</v>
      </c>
      <c r="K299" s="16">
        <f>D299-D300</f>
        <v>170</v>
      </c>
      <c r="L299" s="16">
        <f t="shared" ref="L299" si="561">E299-E300</f>
        <v>20</v>
      </c>
      <c r="M299" s="16">
        <f t="shared" ref="M299" si="562">F299-F300</f>
        <v>20</v>
      </c>
      <c r="N299" s="16">
        <f t="shared" ref="N299" si="563">G299-G300</f>
        <v>0</v>
      </c>
      <c r="O299" s="16">
        <f t="shared" ref="O299" si="564">H299-H300</f>
        <v>0</v>
      </c>
      <c r="P299" s="16"/>
      <c r="Q299" s="245" t="str">
        <f>アクセサリー!O198</f>
        <v>MAX</v>
      </c>
      <c r="R299" s="243">
        <f>I299-I300</f>
        <v>210</v>
      </c>
      <c r="S299" s="241" t="str">
        <f>アクセサリー!E198</f>
        <v>☆☆☆☆</v>
      </c>
    </row>
    <row r="300" spans="1:19">
      <c r="A300" s="236"/>
      <c r="C300" s="330" t="s">
        <v>4291</v>
      </c>
      <c r="D300" s="231">
        <v>520</v>
      </c>
      <c r="E300" s="231">
        <v>50</v>
      </c>
      <c r="F300" s="231">
        <v>50</v>
      </c>
      <c r="G300" s="231">
        <v>0</v>
      </c>
      <c r="H300" s="231">
        <v>0</v>
      </c>
      <c r="I300" s="231">
        <f t="shared" si="528"/>
        <v>620</v>
      </c>
      <c r="J300" s="231"/>
      <c r="K300" s="231"/>
      <c r="L300" s="231"/>
      <c r="M300" s="231"/>
      <c r="N300" s="231"/>
      <c r="O300" s="231"/>
      <c r="P300" s="16"/>
      <c r="R300" s="231"/>
    </row>
    <row r="301" spans="1:19">
      <c r="A301" s="236">
        <f>アクセサリー!O199</f>
        <v>7</v>
      </c>
      <c r="B301" s="16" t="str">
        <f>アクセサリー!B199</f>
        <v>ア-047</v>
      </c>
      <c r="C301" s="16" t="str">
        <f>アクセサリー!C199</f>
        <v>騎士の頭飾り</v>
      </c>
      <c r="D301" s="16">
        <f>アクセサリー!J199</f>
        <v>560</v>
      </c>
      <c r="E301" s="16">
        <f>アクセサリー!K199</f>
        <v>43</v>
      </c>
      <c r="F301" s="16">
        <f>アクセサリー!L199</f>
        <v>0</v>
      </c>
      <c r="G301" s="16">
        <f>アクセサリー!M199</f>
        <v>43</v>
      </c>
      <c r="H301" s="16">
        <f>アクセサリー!N199</f>
        <v>43</v>
      </c>
      <c r="I301" s="16">
        <f t="shared" si="528"/>
        <v>689</v>
      </c>
      <c r="K301" s="16">
        <f>D301-D302</f>
        <v>50</v>
      </c>
      <c r="L301" s="16">
        <f t="shared" ref="L301" si="565">E301-E302</f>
        <v>3</v>
      </c>
      <c r="M301" s="16">
        <f t="shared" ref="M301" si="566">F301-F302</f>
        <v>0</v>
      </c>
      <c r="N301" s="16">
        <f t="shared" ref="N301" si="567">G301-G302</f>
        <v>3</v>
      </c>
      <c r="O301" s="16">
        <f t="shared" ref="O301" si="568">H301-H302</f>
        <v>3</v>
      </c>
      <c r="P301" s="16"/>
      <c r="Q301" s="245">
        <f>アクセサリー!O199</f>
        <v>7</v>
      </c>
      <c r="R301" s="243">
        <f>I301-I302</f>
        <v>59</v>
      </c>
      <c r="S301" s="241" t="str">
        <f>アクセサリー!E199</f>
        <v>☆☆☆☆</v>
      </c>
    </row>
    <row r="302" spans="1:19">
      <c r="A302" s="236"/>
      <c r="C302" s="330" t="s">
        <v>4291</v>
      </c>
      <c r="D302" s="231">
        <v>510</v>
      </c>
      <c r="E302" s="231">
        <v>40</v>
      </c>
      <c r="F302" s="231">
        <v>0</v>
      </c>
      <c r="G302" s="231">
        <v>40</v>
      </c>
      <c r="H302" s="231">
        <v>40</v>
      </c>
      <c r="I302" s="231">
        <f t="shared" si="528"/>
        <v>630</v>
      </c>
      <c r="J302" s="231"/>
      <c r="K302" s="231"/>
      <c r="L302" s="231"/>
      <c r="M302" s="231"/>
      <c r="N302" s="231"/>
      <c r="O302" s="231"/>
      <c r="P302" s="16"/>
      <c r="R302" s="231"/>
    </row>
    <row r="303" spans="1:19">
      <c r="A303" s="236" t="str">
        <f>アクセサリー!O200</f>
        <v>MAX</v>
      </c>
      <c r="B303" s="16" t="str">
        <f>アクセサリー!B200</f>
        <v>ア-046</v>
      </c>
      <c r="C303" s="16" t="str">
        <f>アクセサリー!C200</f>
        <v>ダムドのマント</v>
      </c>
      <c r="D303" s="16">
        <f>アクセサリー!J200</f>
        <v>730</v>
      </c>
      <c r="E303" s="16">
        <f>アクセサリー!K200</f>
        <v>70</v>
      </c>
      <c r="F303" s="16">
        <f>アクセサリー!L200</f>
        <v>0</v>
      </c>
      <c r="G303" s="16">
        <f>アクセサリー!M200</f>
        <v>0</v>
      </c>
      <c r="H303" s="16">
        <f>アクセサリー!N200</f>
        <v>70</v>
      </c>
      <c r="I303" s="16">
        <f t="shared" si="528"/>
        <v>870</v>
      </c>
      <c r="K303" s="16">
        <f>D303-D304</f>
        <v>170</v>
      </c>
      <c r="L303" s="16">
        <f t="shared" ref="L303" si="569">E303-E304</f>
        <v>20</v>
      </c>
      <c r="M303" s="16">
        <f t="shared" ref="M303" si="570">F303-F304</f>
        <v>0</v>
      </c>
      <c r="N303" s="16">
        <f t="shared" ref="N303" si="571">G303-G304</f>
        <v>0</v>
      </c>
      <c r="O303" s="16">
        <f t="shared" ref="O303" si="572">H303-H304</f>
        <v>20</v>
      </c>
      <c r="P303" s="16"/>
      <c r="Q303" s="245" t="str">
        <f>アクセサリー!O200</f>
        <v>MAX</v>
      </c>
      <c r="R303" s="243">
        <f>I303-I304</f>
        <v>210</v>
      </c>
      <c r="S303" s="241" t="str">
        <f>アクセサリー!E200</f>
        <v>☆☆☆☆</v>
      </c>
    </row>
    <row r="304" spans="1:19">
      <c r="A304" s="236"/>
      <c r="C304" s="330" t="s">
        <v>4291</v>
      </c>
      <c r="D304" s="231">
        <v>560</v>
      </c>
      <c r="E304" s="231">
        <v>50</v>
      </c>
      <c r="F304" s="231">
        <v>0</v>
      </c>
      <c r="G304" s="231">
        <v>0</v>
      </c>
      <c r="H304" s="231">
        <v>50</v>
      </c>
      <c r="I304" s="231">
        <f t="shared" si="528"/>
        <v>660</v>
      </c>
      <c r="J304" s="231"/>
      <c r="K304" s="231"/>
      <c r="L304" s="231"/>
      <c r="M304" s="231"/>
      <c r="N304" s="231"/>
      <c r="O304" s="231"/>
      <c r="P304" s="16"/>
      <c r="R304" s="231"/>
    </row>
    <row r="305" spans="1:19">
      <c r="A305" s="236">
        <f>アクセサリー!O201</f>
        <v>19</v>
      </c>
      <c r="B305" s="16" t="str">
        <f>アクセサリー!B201</f>
        <v>ア-045</v>
      </c>
      <c r="C305" s="16" t="str">
        <f>アクセサリー!C201</f>
        <v>メイロの髪飾り</v>
      </c>
      <c r="D305" s="16">
        <f>アクセサリー!J201</f>
        <v>721</v>
      </c>
      <c r="E305" s="16">
        <f>アクセサリー!K201</f>
        <v>0</v>
      </c>
      <c r="F305" s="16">
        <f>アクセサリー!L201</f>
        <v>68</v>
      </c>
      <c r="G305" s="16">
        <f>アクセサリー!M201</f>
        <v>68</v>
      </c>
      <c r="H305" s="16">
        <f>アクセサリー!N201</f>
        <v>0</v>
      </c>
      <c r="I305" s="16">
        <f t="shared" si="528"/>
        <v>857</v>
      </c>
      <c r="K305" s="16">
        <f>D305-D306</f>
        <v>161</v>
      </c>
      <c r="L305" s="16">
        <f t="shared" ref="L305" si="573">E305-E306</f>
        <v>0</v>
      </c>
      <c r="M305" s="16">
        <f t="shared" ref="M305" si="574">F305-F306</f>
        <v>18</v>
      </c>
      <c r="N305" s="16">
        <f t="shared" ref="N305" si="575">G305-G306</f>
        <v>18</v>
      </c>
      <c r="O305" s="16">
        <f t="shared" ref="O305" si="576">H305-H306</f>
        <v>0</v>
      </c>
      <c r="P305" s="16"/>
      <c r="Q305" s="245">
        <f>アクセサリー!O201</f>
        <v>19</v>
      </c>
      <c r="R305" s="243">
        <f>I305-I306</f>
        <v>197</v>
      </c>
      <c r="S305" s="241" t="str">
        <f>アクセサリー!E201</f>
        <v>☆☆☆☆</v>
      </c>
    </row>
    <row r="306" spans="1:19">
      <c r="A306" s="236"/>
      <c r="C306" s="330" t="s">
        <v>4291</v>
      </c>
      <c r="D306" s="231">
        <v>560</v>
      </c>
      <c r="E306" s="231">
        <v>0</v>
      </c>
      <c r="F306" s="231">
        <v>50</v>
      </c>
      <c r="G306" s="231">
        <v>50</v>
      </c>
      <c r="H306" s="231">
        <v>0</v>
      </c>
      <c r="I306" s="231">
        <f t="shared" si="528"/>
        <v>660</v>
      </c>
      <c r="J306" s="231"/>
      <c r="K306" s="231"/>
      <c r="L306" s="231"/>
      <c r="M306" s="231"/>
      <c r="N306" s="231"/>
      <c r="O306" s="231"/>
      <c r="P306" s="16"/>
      <c r="R306" s="231"/>
    </row>
    <row r="307" spans="1:19">
      <c r="A307" s="236">
        <f>アクセサリー!O202</f>
        <v>7</v>
      </c>
      <c r="B307" s="16" t="str">
        <f>アクセサリー!B202</f>
        <v>ア-044</v>
      </c>
      <c r="C307" s="16" t="str">
        <f>アクセサリー!C202</f>
        <v>ヒドラのうろこ</v>
      </c>
      <c r="D307" s="16">
        <f>アクセサリー!J202</f>
        <v>606</v>
      </c>
      <c r="E307" s="16">
        <f>アクセサリー!K202</f>
        <v>43</v>
      </c>
      <c r="F307" s="16">
        <f>アクセサリー!L202</f>
        <v>43</v>
      </c>
      <c r="G307" s="16">
        <f>アクセサリー!M202</f>
        <v>0</v>
      </c>
      <c r="H307" s="16">
        <f>アクセサリー!N202</f>
        <v>0</v>
      </c>
      <c r="I307" s="16">
        <f t="shared" si="528"/>
        <v>692</v>
      </c>
      <c r="K307" s="16">
        <f>D307-D308</f>
        <v>56</v>
      </c>
      <c r="L307" s="16">
        <f t="shared" ref="L307" si="577">E307-E308</f>
        <v>3</v>
      </c>
      <c r="M307" s="16">
        <f t="shared" ref="M307" si="578">F307-F308</f>
        <v>3</v>
      </c>
      <c r="N307" s="16">
        <f t="shared" ref="N307" si="579">G307-G308</f>
        <v>0</v>
      </c>
      <c r="O307" s="16">
        <f t="shared" ref="O307" si="580">H307-H308</f>
        <v>0</v>
      </c>
      <c r="P307" s="16"/>
      <c r="Q307" s="245">
        <f>アクセサリー!O202</f>
        <v>7</v>
      </c>
      <c r="R307" s="243">
        <f>I307-I308</f>
        <v>62</v>
      </c>
      <c r="S307" s="241" t="str">
        <f>アクセサリー!E202</f>
        <v>☆☆☆☆</v>
      </c>
    </row>
    <row r="308" spans="1:19">
      <c r="A308" s="236"/>
      <c r="C308" s="330" t="s">
        <v>4291</v>
      </c>
      <c r="D308" s="231">
        <v>550</v>
      </c>
      <c r="E308" s="231">
        <v>40</v>
      </c>
      <c r="F308" s="231">
        <v>40</v>
      </c>
      <c r="G308" s="231">
        <v>0</v>
      </c>
      <c r="H308" s="231">
        <v>0</v>
      </c>
      <c r="I308" s="231">
        <f t="shared" si="528"/>
        <v>630</v>
      </c>
      <c r="J308" s="231"/>
      <c r="K308" s="231"/>
      <c r="L308" s="231"/>
      <c r="M308" s="231"/>
      <c r="N308" s="231"/>
      <c r="O308" s="231"/>
      <c r="P308" s="16"/>
      <c r="R308" s="231"/>
    </row>
    <row r="309" spans="1:19">
      <c r="A309" s="236">
        <f>アクセサリー!O203</f>
        <v>17</v>
      </c>
      <c r="B309" s="16" t="str">
        <f>アクセサリー!B203</f>
        <v>ア-043</v>
      </c>
      <c r="C309" s="16" t="str">
        <f>アクセサリー!C203</f>
        <v>どたまかなづち</v>
      </c>
      <c r="D309" s="16">
        <f>アクセサリー!J203</f>
        <v>614</v>
      </c>
      <c r="E309" s="16">
        <f>アクセサリー!K203</f>
        <v>86</v>
      </c>
      <c r="F309" s="16">
        <f>アクセサリー!L203</f>
        <v>0</v>
      </c>
      <c r="G309" s="16">
        <f>アクセサリー!M203</f>
        <v>0</v>
      </c>
      <c r="H309" s="16">
        <f>アクセサリー!N203</f>
        <v>76</v>
      </c>
      <c r="I309" s="16">
        <f t="shared" si="528"/>
        <v>776</v>
      </c>
      <c r="K309" s="16">
        <f>D309-D310</f>
        <v>134</v>
      </c>
      <c r="L309" s="16">
        <f t="shared" ref="L309" si="581">E309-E310</f>
        <v>16</v>
      </c>
      <c r="M309" s="16">
        <f t="shared" ref="M309" si="582">F309-F310</f>
        <v>0</v>
      </c>
      <c r="N309" s="16">
        <f t="shared" ref="N309" si="583">G309-G310</f>
        <v>0</v>
      </c>
      <c r="O309" s="16">
        <f t="shared" ref="O309" si="584">H309-H310</f>
        <v>16</v>
      </c>
      <c r="P309" s="16"/>
      <c r="Q309" s="245">
        <f>アクセサリー!O203</f>
        <v>17</v>
      </c>
      <c r="R309" s="243">
        <f>I309-I310</f>
        <v>166</v>
      </c>
      <c r="S309" s="241" t="str">
        <f>アクセサリー!E203</f>
        <v>☆☆☆☆</v>
      </c>
    </row>
    <row r="310" spans="1:19">
      <c r="A310" s="236"/>
      <c r="C310" s="330" t="s">
        <v>4291</v>
      </c>
      <c r="D310" s="231">
        <v>480</v>
      </c>
      <c r="E310" s="231">
        <v>70</v>
      </c>
      <c r="F310" s="231">
        <v>0</v>
      </c>
      <c r="G310" s="231">
        <v>0</v>
      </c>
      <c r="H310" s="231">
        <v>60</v>
      </c>
      <c r="I310" s="231">
        <f t="shared" si="528"/>
        <v>610</v>
      </c>
      <c r="J310" s="231"/>
      <c r="K310" s="231"/>
      <c r="L310" s="231"/>
      <c r="M310" s="231"/>
      <c r="N310" s="231"/>
      <c r="O310" s="231"/>
      <c r="P310" s="16"/>
      <c r="R310" s="231"/>
      <c r="S310" s="16"/>
    </row>
    <row r="311" spans="1:19">
      <c r="A311" s="236" t="str">
        <f>アクセサリー!O204</f>
        <v>MAX</v>
      </c>
      <c r="B311" s="16" t="str">
        <f>アクセサリー!B204</f>
        <v>ア-042</v>
      </c>
      <c r="C311" s="16" t="str">
        <f>アクセサリー!C204</f>
        <v>氷炎のゆびわ</v>
      </c>
      <c r="D311" s="16">
        <f>アクセサリー!J204</f>
        <v>680</v>
      </c>
      <c r="E311" s="16">
        <f>アクセサリー!K204</f>
        <v>0</v>
      </c>
      <c r="F311" s="16">
        <f>アクセサリー!L204</f>
        <v>90</v>
      </c>
      <c r="G311" s="16">
        <f>アクセサリー!M204</f>
        <v>0</v>
      </c>
      <c r="H311" s="16">
        <f>アクセサリー!N204</f>
        <v>90</v>
      </c>
      <c r="I311" s="16">
        <f t="shared" si="528"/>
        <v>860</v>
      </c>
      <c r="K311" s="16">
        <f>D311-D312</f>
        <v>160</v>
      </c>
      <c r="L311" s="16">
        <f t="shared" ref="L311" si="585">E311-E312</f>
        <v>0</v>
      </c>
      <c r="M311" s="16">
        <f t="shared" ref="M311" si="586">F311-F312</f>
        <v>20</v>
      </c>
      <c r="N311" s="16">
        <f t="shared" ref="N311" si="587">G311-G312</f>
        <v>0</v>
      </c>
      <c r="O311" s="16">
        <f t="shared" ref="O311" si="588">H311-H312</f>
        <v>20</v>
      </c>
      <c r="P311" s="16"/>
      <c r="Q311" s="245" t="str">
        <f>アクセサリー!O204</f>
        <v>MAX</v>
      </c>
      <c r="R311" s="243">
        <f>I311-I312</f>
        <v>200</v>
      </c>
      <c r="S311" s="241" t="str">
        <f>アクセサリー!E204</f>
        <v>☆☆☆☆</v>
      </c>
    </row>
    <row r="312" spans="1:19">
      <c r="A312" s="236"/>
      <c r="C312" s="330" t="s">
        <v>4291</v>
      </c>
      <c r="D312" s="231">
        <v>520</v>
      </c>
      <c r="E312" s="231">
        <v>0</v>
      </c>
      <c r="F312" s="231">
        <v>70</v>
      </c>
      <c r="G312" s="231">
        <v>0</v>
      </c>
      <c r="H312" s="231">
        <v>70</v>
      </c>
      <c r="I312" s="231">
        <f t="shared" si="528"/>
        <v>660</v>
      </c>
      <c r="J312" s="231"/>
      <c r="K312" s="231"/>
      <c r="L312" s="231"/>
      <c r="M312" s="231"/>
      <c r="N312" s="231"/>
      <c r="O312" s="231"/>
      <c r="P312" s="16"/>
      <c r="R312" s="231"/>
    </row>
    <row r="313" spans="1:19">
      <c r="A313" s="236">
        <f>アクセサリー!O205</f>
        <v>4</v>
      </c>
      <c r="B313" s="16" t="str">
        <f>アクセサリー!B205</f>
        <v>ア-041</v>
      </c>
      <c r="C313" s="16" t="str">
        <f>アクセサリー!C205</f>
        <v>バルトスのペンダント</v>
      </c>
      <c r="D313" s="16">
        <f>アクセサリー!J205</f>
        <v>578</v>
      </c>
      <c r="E313" s="16">
        <f>アクセサリー!K205</f>
        <v>10</v>
      </c>
      <c r="F313" s="16">
        <f>アクセサリー!L205</f>
        <v>10</v>
      </c>
      <c r="G313" s="16">
        <f>アクセサリー!M205</f>
        <v>10</v>
      </c>
      <c r="H313" s="16">
        <f>アクセサリー!N205</f>
        <v>10</v>
      </c>
      <c r="I313" s="16">
        <f t="shared" si="528"/>
        <v>618</v>
      </c>
      <c r="K313" s="16">
        <f>D313-D314</f>
        <v>28</v>
      </c>
      <c r="L313" s="16">
        <f t="shared" ref="L313" si="589">E313-E314</f>
        <v>0</v>
      </c>
      <c r="M313" s="16">
        <f t="shared" ref="M313" si="590">F313-F314</f>
        <v>0</v>
      </c>
      <c r="N313" s="16">
        <f t="shared" ref="N313" si="591">G313-G314</f>
        <v>0</v>
      </c>
      <c r="O313" s="16">
        <f t="shared" ref="O313" si="592">H313-H314</f>
        <v>0</v>
      </c>
      <c r="P313" s="16"/>
      <c r="Q313" s="245">
        <f>アクセサリー!O205</f>
        <v>4</v>
      </c>
      <c r="R313" s="243">
        <f>I313-I314</f>
        <v>28</v>
      </c>
      <c r="S313" s="241" t="str">
        <f>アクセサリー!E205</f>
        <v>☆☆☆☆</v>
      </c>
    </row>
    <row r="314" spans="1:19">
      <c r="A314" s="236"/>
      <c r="C314" s="330" t="s">
        <v>4291</v>
      </c>
      <c r="D314" s="231">
        <v>550</v>
      </c>
      <c r="E314" s="231">
        <v>10</v>
      </c>
      <c r="F314" s="231">
        <v>10</v>
      </c>
      <c r="G314" s="231">
        <v>10</v>
      </c>
      <c r="H314" s="231">
        <v>10</v>
      </c>
      <c r="I314" s="231">
        <f t="shared" si="528"/>
        <v>590</v>
      </c>
      <c r="J314" s="231"/>
      <c r="K314" s="231"/>
      <c r="L314" s="231"/>
      <c r="M314" s="231"/>
      <c r="N314" s="231"/>
      <c r="O314" s="231"/>
      <c r="P314" s="16"/>
      <c r="R314" s="231"/>
      <c r="S314" s="16"/>
    </row>
    <row r="315" spans="1:19">
      <c r="A315" s="236">
        <f>アクセサリー!O206</f>
        <v>4</v>
      </c>
      <c r="B315" s="16" t="str">
        <f>アクセサリー!B206</f>
        <v>ア-040</v>
      </c>
      <c r="C315" s="16" t="str">
        <f>アクセサリー!C206</f>
        <v>ハドラーのマント</v>
      </c>
      <c r="D315" s="16">
        <f>アクセサリー!J206</f>
        <v>545</v>
      </c>
      <c r="E315" s="16">
        <f>アクセサリー!K206</f>
        <v>53</v>
      </c>
      <c r="F315" s="16">
        <f>アクセサリー!L206</f>
        <v>53</v>
      </c>
      <c r="G315" s="16">
        <f>アクセサリー!M206</f>
        <v>31</v>
      </c>
      <c r="H315" s="16">
        <f>アクセサリー!N206</f>
        <v>0</v>
      </c>
      <c r="I315" s="16">
        <f t="shared" si="528"/>
        <v>682</v>
      </c>
      <c r="K315" s="16">
        <f>D315-D316</f>
        <v>25</v>
      </c>
      <c r="L315" s="16">
        <f t="shared" ref="L315" si="593">E315-E316</f>
        <v>3</v>
      </c>
      <c r="M315" s="16">
        <f t="shared" ref="M315" si="594">F315-F316</f>
        <v>3</v>
      </c>
      <c r="N315" s="16">
        <f t="shared" ref="N315" si="595">G315-G316</f>
        <v>1</v>
      </c>
      <c r="O315" s="16">
        <f t="shared" ref="O315" si="596">H315-H316</f>
        <v>0</v>
      </c>
      <c r="P315" s="16"/>
      <c r="Q315" s="245">
        <f>アクセサリー!O206</f>
        <v>4</v>
      </c>
      <c r="R315" s="243">
        <f>I315-I316</f>
        <v>32</v>
      </c>
      <c r="S315" s="241" t="str">
        <f>アクセサリー!E206</f>
        <v>☆☆☆☆</v>
      </c>
    </row>
    <row r="316" spans="1:19">
      <c r="A316" s="236"/>
      <c r="C316" s="330" t="s">
        <v>4291</v>
      </c>
      <c r="D316" s="231">
        <v>520</v>
      </c>
      <c r="E316" s="231">
        <v>50</v>
      </c>
      <c r="F316" s="231">
        <v>50</v>
      </c>
      <c r="G316" s="231">
        <v>30</v>
      </c>
      <c r="H316" s="231">
        <v>0</v>
      </c>
      <c r="I316" s="231">
        <f t="shared" si="528"/>
        <v>650</v>
      </c>
      <c r="J316" s="231"/>
      <c r="K316" s="231"/>
      <c r="L316" s="231"/>
      <c r="M316" s="231"/>
      <c r="N316" s="231"/>
      <c r="O316" s="231"/>
      <c r="P316" s="16"/>
    </row>
    <row r="317" spans="1:19">
      <c r="A317" s="236">
        <f>アクセサリー!O207</f>
        <v>10</v>
      </c>
      <c r="B317" s="16" t="str">
        <f>アクセサリー!B207</f>
        <v>ア-039</v>
      </c>
      <c r="C317" s="16" t="str">
        <f>アクセサリー!C207</f>
        <v>マトリフの帽子</v>
      </c>
      <c r="D317" s="16">
        <f>アクセサリー!J207</f>
        <v>630</v>
      </c>
      <c r="E317" s="16">
        <f>アクセサリー!K207</f>
        <v>0</v>
      </c>
      <c r="F317" s="16">
        <f>アクセサリー!L207</f>
        <v>114</v>
      </c>
      <c r="G317" s="16">
        <f>アクセサリー!M207</f>
        <v>0</v>
      </c>
      <c r="H317" s="16">
        <f>アクセサリー!N207</f>
        <v>0</v>
      </c>
      <c r="I317" s="16">
        <f t="shared" si="528"/>
        <v>744</v>
      </c>
      <c r="K317" s="16">
        <f>D317-D318</f>
        <v>80</v>
      </c>
      <c r="L317" s="16">
        <f t="shared" ref="L317" si="597">E317-E318</f>
        <v>0</v>
      </c>
      <c r="M317" s="16">
        <f t="shared" ref="M317" si="598">F317-F318</f>
        <v>14</v>
      </c>
      <c r="N317" s="16">
        <f t="shared" ref="N317" si="599">G317-G318</f>
        <v>0</v>
      </c>
      <c r="O317" s="16">
        <f t="shared" ref="O317" si="600">H317-H318</f>
        <v>0</v>
      </c>
      <c r="P317" s="16"/>
      <c r="Q317" s="245">
        <f>アクセサリー!O207</f>
        <v>10</v>
      </c>
      <c r="R317" s="243">
        <f>I317-I318</f>
        <v>94</v>
      </c>
      <c r="S317" s="241" t="str">
        <f>アクセサリー!E207</f>
        <v>☆☆☆☆</v>
      </c>
    </row>
    <row r="318" spans="1:19">
      <c r="A318" s="236"/>
      <c r="C318" s="330" t="s">
        <v>4291</v>
      </c>
      <c r="D318" s="231">
        <v>550</v>
      </c>
      <c r="E318" s="231">
        <v>0</v>
      </c>
      <c r="F318" s="231">
        <v>100</v>
      </c>
      <c r="G318" s="231">
        <v>0</v>
      </c>
      <c r="H318" s="231">
        <v>0</v>
      </c>
      <c r="I318" s="231">
        <f t="shared" si="528"/>
        <v>650</v>
      </c>
      <c r="J318" s="231"/>
      <c r="K318" s="231"/>
      <c r="L318" s="231"/>
      <c r="M318" s="231"/>
      <c r="N318" s="231"/>
      <c r="O318" s="231"/>
      <c r="P318" s="16"/>
      <c r="R318" s="231"/>
    </row>
    <row r="319" spans="1:19">
      <c r="A319" s="236">
        <f>アクセサリー!O208</f>
        <v>3</v>
      </c>
      <c r="B319" s="16" t="str">
        <f>アクセサリー!B208</f>
        <v>ア-038</v>
      </c>
      <c r="C319" s="16" t="str">
        <f>アクセサリー!C208</f>
        <v>バダックの爆弾</v>
      </c>
      <c r="D319" s="16">
        <f>アクセサリー!J208</f>
        <v>517</v>
      </c>
      <c r="E319" s="16">
        <f>アクセサリー!K208</f>
        <v>62</v>
      </c>
      <c r="F319" s="16">
        <f>アクセサリー!L208</f>
        <v>41</v>
      </c>
      <c r="G319" s="16">
        <f>アクセサリー!M208</f>
        <v>0</v>
      </c>
      <c r="H319" s="16">
        <f>アクセサリー!N208</f>
        <v>0</v>
      </c>
      <c r="I319" s="16">
        <f t="shared" si="528"/>
        <v>620</v>
      </c>
      <c r="K319" s="16">
        <f>D319-D320</f>
        <v>17</v>
      </c>
      <c r="L319" s="16">
        <f t="shared" ref="L319" si="601">E319-E320</f>
        <v>2</v>
      </c>
      <c r="M319" s="16">
        <f t="shared" ref="M319" si="602">F319-F320</f>
        <v>1</v>
      </c>
      <c r="N319" s="16">
        <f t="shared" ref="N319" si="603">G319-G320</f>
        <v>0</v>
      </c>
      <c r="O319" s="16">
        <f t="shared" ref="O319" si="604">H319-H320</f>
        <v>0</v>
      </c>
      <c r="P319" s="16"/>
      <c r="Q319" s="245">
        <f>アクセサリー!O208</f>
        <v>3</v>
      </c>
      <c r="R319" s="243">
        <f>I319-I320</f>
        <v>20</v>
      </c>
      <c r="S319" s="241" t="str">
        <f>アクセサリー!E208</f>
        <v>☆☆☆☆</v>
      </c>
    </row>
    <row r="320" spans="1:19">
      <c r="A320" s="236"/>
      <c r="C320" s="330" t="s">
        <v>4291</v>
      </c>
      <c r="D320" s="231">
        <v>500</v>
      </c>
      <c r="E320" s="231">
        <v>60</v>
      </c>
      <c r="F320" s="231">
        <v>40</v>
      </c>
      <c r="G320" s="231">
        <v>0</v>
      </c>
      <c r="H320" s="231">
        <v>0</v>
      </c>
      <c r="I320" s="231">
        <f t="shared" si="528"/>
        <v>600</v>
      </c>
      <c r="J320" s="231"/>
      <c r="K320" s="231"/>
      <c r="L320" s="231"/>
      <c r="M320" s="231"/>
      <c r="N320" s="231"/>
      <c r="O320" s="231"/>
      <c r="P320" s="16"/>
      <c r="R320" s="231"/>
    </row>
    <row r="321" spans="1:19">
      <c r="A321" s="236">
        <f>アクセサリー!O209</f>
        <v>4</v>
      </c>
      <c r="B321" s="16" t="str">
        <f>アクセサリー!B209</f>
        <v>ア-037</v>
      </c>
      <c r="C321" s="16" t="str">
        <f>アクセサリー!C209</f>
        <v>暴魔のメダル</v>
      </c>
      <c r="D321" s="16">
        <f>アクセサリー!J209</f>
        <v>526</v>
      </c>
      <c r="E321" s="16">
        <f>アクセサリー!K209</f>
        <v>41</v>
      </c>
      <c r="F321" s="16">
        <f>アクセサリー!L209</f>
        <v>63</v>
      </c>
      <c r="G321" s="16">
        <f>アクセサリー!M209</f>
        <v>0</v>
      </c>
      <c r="H321" s="16">
        <f>アクセサリー!N209</f>
        <v>0</v>
      </c>
      <c r="I321" s="16">
        <f t="shared" si="528"/>
        <v>630</v>
      </c>
      <c r="K321" s="16">
        <f>D321-D322</f>
        <v>26</v>
      </c>
      <c r="L321" s="16">
        <f t="shared" ref="L321" si="605">E321-E322</f>
        <v>1</v>
      </c>
      <c r="M321" s="16">
        <f t="shared" ref="M321" si="606">F321-F322</f>
        <v>3</v>
      </c>
      <c r="N321" s="16">
        <f t="shared" ref="N321" si="607">G321-G322</f>
        <v>0</v>
      </c>
      <c r="O321" s="16">
        <f t="shared" ref="O321" si="608">H321-H322</f>
        <v>0</v>
      </c>
      <c r="P321" s="16"/>
      <c r="Q321" s="245">
        <f>アクセサリー!O209</f>
        <v>4</v>
      </c>
      <c r="R321" s="243">
        <f>I321-I322</f>
        <v>30</v>
      </c>
      <c r="S321" s="241" t="str">
        <f>アクセサリー!E209</f>
        <v>☆☆☆☆</v>
      </c>
    </row>
    <row r="322" spans="1:19">
      <c r="A322" s="236"/>
      <c r="C322" s="330" t="s">
        <v>4291</v>
      </c>
      <c r="D322" s="231">
        <v>500</v>
      </c>
      <c r="E322" s="231">
        <v>40</v>
      </c>
      <c r="F322" s="231">
        <v>60</v>
      </c>
      <c r="G322" s="231">
        <v>0</v>
      </c>
      <c r="H322" s="231">
        <v>0</v>
      </c>
      <c r="I322" s="231">
        <f t="shared" si="528"/>
        <v>600</v>
      </c>
      <c r="J322" s="231"/>
      <c r="K322" s="231"/>
      <c r="L322" s="231"/>
      <c r="M322" s="231"/>
      <c r="N322" s="231"/>
      <c r="O322" s="231"/>
      <c r="P322" s="16"/>
      <c r="R322" s="231"/>
    </row>
    <row r="323" spans="1:19">
      <c r="A323" s="236">
        <f>アクセサリー!O210</f>
        <v>18</v>
      </c>
      <c r="B323" s="16" t="str">
        <f>アクセサリー!B210</f>
        <v>ア-036</v>
      </c>
      <c r="C323" s="16" t="str">
        <f>アクセサリー!C210</f>
        <v>魂の貝殻</v>
      </c>
      <c r="D323" s="16">
        <f>アクセサリー!J210</f>
        <v>652</v>
      </c>
      <c r="E323" s="16">
        <f>アクセサリー!K210</f>
        <v>28</v>
      </c>
      <c r="F323" s="16">
        <f>アクセサリー!L210</f>
        <v>28</v>
      </c>
      <c r="G323" s="16">
        <f>アクセサリー!M210</f>
        <v>28</v>
      </c>
      <c r="H323" s="16">
        <f>アクセサリー!N210</f>
        <v>28</v>
      </c>
      <c r="I323" s="16">
        <f t="shared" si="528"/>
        <v>764</v>
      </c>
      <c r="K323" s="16">
        <f>D323-D324</f>
        <v>152</v>
      </c>
      <c r="L323" s="16">
        <f t="shared" ref="L323" si="609">E323-E324</f>
        <v>8</v>
      </c>
      <c r="M323" s="16">
        <f t="shared" ref="M323" si="610">F323-F324</f>
        <v>8</v>
      </c>
      <c r="N323" s="16">
        <f t="shared" ref="N323" si="611">G323-G324</f>
        <v>8</v>
      </c>
      <c r="O323" s="16">
        <f t="shared" ref="O323" si="612">H323-H324</f>
        <v>8</v>
      </c>
      <c r="P323" s="16"/>
      <c r="Q323" s="245">
        <f>アクセサリー!O210</f>
        <v>18</v>
      </c>
      <c r="R323" s="243">
        <f>I323-I324</f>
        <v>184</v>
      </c>
      <c r="S323" s="241" t="str">
        <f>アクセサリー!E210</f>
        <v>☆☆☆☆</v>
      </c>
    </row>
    <row r="324" spans="1:19">
      <c r="A324" s="236"/>
      <c r="C324" s="330" t="s">
        <v>4291</v>
      </c>
      <c r="D324" s="231">
        <v>500</v>
      </c>
      <c r="E324" s="231">
        <v>20</v>
      </c>
      <c r="F324" s="231">
        <v>20</v>
      </c>
      <c r="G324" s="231">
        <v>20</v>
      </c>
      <c r="H324" s="231">
        <v>20</v>
      </c>
      <c r="I324" s="231">
        <f t="shared" si="528"/>
        <v>580</v>
      </c>
      <c r="J324" s="231"/>
      <c r="K324" s="231"/>
      <c r="L324" s="231"/>
      <c r="M324" s="231"/>
      <c r="N324" s="231"/>
      <c r="O324" s="231"/>
      <c r="P324" s="16"/>
      <c r="R324" s="231"/>
    </row>
    <row r="325" spans="1:19">
      <c r="A325" s="236">
        <f>アクセサリー!O211</f>
        <v>2</v>
      </c>
      <c r="B325" s="16" t="str">
        <f>アクセサリー!B211</f>
        <v>ア-035</v>
      </c>
      <c r="C325" s="16" t="str">
        <f>アクセサリー!C211</f>
        <v>ヒュンケルのマント</v>
      </c>
      <c r="D325" s="16">
        <f>アクセサリー!J211</f>
        <v>498</v>
      </c>
      <c r="E325" s="16">
        <f>アクセサリー!K211</f>
        <v>40</v>
      </c>
      <c r="F325" s="16">
        <f>アクセサリー!L211</f>
        <v>0</v>
      </c>
      <c r="G325" s="16">
        <f>アクセサリー!M211</f>
        <v>40</v>
      </c>
      <c r="H325" s="16">
        <f>アクセサリー!N211</f>
        <v>40</v>
      </c>
      <c r="I325" s="16">
        <f t="shared" si="528"/>
        <v>618</v>
      </c>
      <c r="K325" s="16">
        <f>D325-D326</f>
        <v>8</v>
      </c>
      <c r="L325" s="16">
        <f t="shared" ref="L325" si="613">E325-E326</f>
        <v>0</v>
      </c>
      <c r="M325" s="16">
        <f t="shared" ref="M325" si="614">F325-F326</f>
        <v>0</v>
      </c>
      <c r="N325" s="16">
        <f t="shared" ref="N325" si="615">G325-G326</f>
        <v>0</v>
      </c>
      <c r="O325" s="16">
        <f t="shared" ref="O325" si="616">H325-H326</f>
        <v>0</v>
      </c>
      <c r="P325" s="16"/>
      <c r="Q325" s="245">
        <f>アクセサリー!O211</f>
        <v>2</v>
      </c>
      <c r="R325" s="243">
        <f>I325-I326</f>
        <v>8</v>
      </c>
      <c r="S325" s="241" t="str">
        <f>アクセサリー!E211</f>
        <v>☆☆☆☆</v>
      </c>
    </row>
    <row r="326" spans="1:19">
      <c r="A326" s="236"/>
      <c r="C326" s="330" t="s">
        <v>4291</v>
      </c>
      <c r="D326" s="231">
        <v>490</v>
      </c>
      <c r="E326" s="231">
        <v>40</v>
      </c>
      <c r="F326" s="231">
        <v>0</v>
      </c>
      <c r="G326" s="231">
        <v>40</v>
      </c>
      <c r="H326" s="231">
        <v>40</v>
      </c>
      <c r="I326" s="231">
        <f t="shared" si="528"/>
        <v>610</v>
      </c>
      <c r="J326" s="231"/>
      <c r="K326" s="231"/>
      <c r="L326" s="231"/>
      <c r="M326" s="231"/>
      <c r="N326" s="231"/>
      <c r="O326" s="231"/>
      <c r="P326" s="16"/>
      <c r="R326" s="231"/>
      <c r="S326" s="16"/>
    </row>
    <row r="327" spans="1:19">
      <c r="A327" s="236" t="str">
        <f>アクセサリー!O212</f>
        <v>MAX</v>
      </c>
      <c r="B327" s="16" t="str">
        <f>アクセサリー!B212</f>
        <v>ア-034</v>
      </c>
      <c r="C327" s="16" t="str">
        <f>アクセサリー!C212</f>
        <v>不死のゆびわ</v>
      </c>
      <c r="D327" s="16">
        <f>アクセサリー!J212</f>
        <v>850</v>
      </c>
      <c r="E327" s="16">
        <f>アクセサリー!K212</f>
        <v>0</v>
      </c>
      <c r="F327" s="16">
        <f>アクセサリー!L212</f>
        <v>0</v>
      </c>
      <c r="G327" s="16">
        <f>アクセサリー!M212</f>
        <v>0</v>
      </c>
      <c r="H327" s="16">
        <f>アクセサリー!N212</f>
        <v>0</v>
      </c>
      <c r="I327" s="16">
        <f t="shared" si="528"/>
        <v>850</v>
      </c>
      <c r="K327" s="16">
        <f>D327-D328</f>
        <v>200</v>
      </c>
      <c r="L327" s="16">
        <f t="shared" ref="L327" si="617">E327-E328</f>
        <v>0</v>
      </c>
      <c r="M327" s="16">
        <f t="shared" ref="M327" si="618">F327-F328</f>
        <v>0</v>
      </c>
      <c r="N327" s="16">
        <f t="shared" ref="N327" si="619">G327-G328</f>
        <v>0</v>
      </c>
      <c r="O327" s="16">
        <f t="shared" ref="O327" si="620">H327-H328</f>
        <v>0</v>
      </c>
      <c r="P327" s="16"/>
      <c r="Q327" s="245" t="str">
        <f>アクセサリー!O212</f>
        <v>MAX</v>
      </c>
      <c r="R327" s="243">
        <f>I327-I328</f>
        <v>200</v>
      </c>
      <c r="S327" s="241" t="str">
        <f>アクセサリー!E212</f>
        <v>☆☆☆☆</v>
      </c>
    </row>
    <row r="328" spans="1:19">
      <c r="A328" s="236"/>
      <c r="C328" s="330" t="s">
        <v>4291</v>
      </c>
      <c r="D328" s="231">
        <v>650</v>
      </c>
      <c r="E328" s="231">
        <v>0</v>
      </c>
      <c r="F328" s="231">
        <v>0</v>
      </c>
      <c r="G328" s="231">
        <v>0</v>
      </c>
      <c r="H328" s="231">
        <v>0</v>
      </c>
      <c r="I328" s="231">
        <f t="shared" si="528"/>
        <v>650</v>
      </c>
      <c r="J328" s="231"/>
      <c r="K328" s="231"/>
      <c r="L328" s="231"/>
      <c r="M328" s="231"/>
      <c r="N328" s="231"/>
      <c r="O328" s="231"/>
      <c r="P328" s="16"/>
      <c r="R328" s="231"/>
      <c r="S328" s="16"/>
    </row>
    <row r="329" spans="1:19">
      <c r="A329" s="236">
        <f>アクセサリー!O213</f>
        <v>8</v>
      </c>
      <c r="B329" s="16" t="str">
        <f>アクセサリー!B213</f>
        <v>ア-033</v>
      </c>
      <c r="C329" s="16" t="str">
        <f>アクセサリー!C213</f>
        <v>アバンのしるし(ヒュンケル)</v>
      </c>
      <c r="D329" s="16">
        <f>アクセサリー!J213</f>
        <v>636</v>
      </c>
      <c r="E329" s="16">
        <f>アクセサリー!K213</f>
        <v>43</v>
      </c>
      <c r="F329" s="16">
        <f>アクセサリー!L213</f>
        <v>0</v>
      </c>
      <c r="G329" s="16">
        <f>アクセサリー!M213</f>
        <v>0</v>
      </c>
      <c r="H329" s="16">
        <f>アクセサリー!N213</f>
        <v>43</v>
      </c>
      <c r="I329" s="16">
        <f t="shared" si="528"/>
        <v>722</v>
      </c>
      <c r="K329" s="16">
        <f>D329-D330</f>
        <v>66</v>
      </c>
      <c r="L329" s="16">
        <f t="shared" ref="L329" si="621">E329-E330</f>
        <v>3</v>
      </c>
      <c r="M329" s="16">
        <f t="shared" ref="M329" si="622">F329-F330</f>
        <v>0</v>
      </c>
      <c r="N329" s="16">
        <f t="shared" ref="N329" si="623">G329-G330</f>
        <v>0</v>
      </c>
      <c r="O329" s="16">
        <f t="shared" ref="O329" si="624">H329-H330</f>
        <v>3</v>
      </c>
      <c r="P329" s="16"/>
      <c r="Q329" s="245">
        <f>アクセサリー!O213</f>
        <v>8</v>
      </c>
      <c r="R329" s="243">
        <f>I329-I330</f>
        <v>72</v>
      </c>
      <c r="S329" s="241" t="str">
        <f>アクセサリー!E213</f>
        <v>☆☆☆☆</v>
      </c>
    </row>
    <row r="330" spans="1:19">
      <c r="A330" s="236"/>
      <c r="C330" s="330" t="s">
        <v>4291</v>
      </c>
      <c r="D330" s="231">
        <v>570</v>
      </c>
      <c r="E330" s="231">
        <v>40</v>
      </c>
      <c r="F330" s="231">
        <v>0</v>
      </c>
      <c r="G330" s="231">
        <v>0</v>
      </c>
      <c r="H330" s="231">
        <v>40</v>
      </c>
      <c r="I330" s="231">
        <f t="shared" si="528"/>
        <v>650</v>
      </c>
      <c r="J330" s="231"/>
      <c r="K330" s="231"/>
      <c r="L330" s="231"/>
      <c r="M330" s="231"/>
      <c r="N330" s="231"/>
      <c r="O330" s="231"/>
      <c r="P330" s="16"/>
      <c r="R330" s="231"/>
    </row>
    <row r="331" spans="1:19">
      <c r="A331" s="236">
        <f>アクセサリー!O214</f>
        <v>9</v>
      </c>
      <c r="B331" s="16" t="str">
        <f>アクセサリー!B214</f>
        <v>ア-032</v>
      </c>
      <c r="C331" s="16" t="str">
        <f>アクセサリー!C214</f>
        <v>アバンのメガネ</v>
      </c>
      <c r="D331" s="16">
        <f>アクセサリー!J214</f>
        <v>557</v>
      </c>
      <c r="E331" s="16">
        <f>アクセサリー!K214</f>
        <v>44</v>
      </c>
      <c r="F331" s="16">
        <f>アクセサリー!L214</f>
        <v>44</v>
      </c>
      <c r="G331" s="16">
        <f>アクセサリー!M214</f>
        <v>44</v>
      </c>
      <c r="H331" s="16">
        <f>アクセサリー!N214</f>
        <v>0</v>
      </c>
      <c r="I331" s="16">
        <f t="shared" si="528"/>
        <v>689</v>
      </c>
      <c r="K331" s="16">
        <f>D331-D332</f>
        <v>67</v>
      </c>
      <c r="L331" s="16">
        <f t="shared" ref="L331" si="625">E331-E332</f>
        <v>4</v>
      </c>
      <c r="M331" s="16">
        <f t="shared" ref="M331" si="626">F331-F332</f>
        <v>4</v>
      </c>
      <c r="N331" s="16">
        <f t="shared" ref="N331" si="627">G331-G332</f>
        <v>4</v>
      </c>
      <c r="O331" s="16">
        <f t="shared" ref="O331" si="628">H331-H332</f>
        <v>0</v>
      </c>
      <c r="P331" s="16"/>
      <c r="Q331" s="245">
        <f>アクセサリー!O214</f>
        <v>9</v>
      </c>
      <c r="R331" s="243">
        <f>I331-I332</f>
        <v>79</v>
      </c>
      <c r="S331" s="241" t="str">
        <f>アクセサリー!E214</f>
        <v>☆☆☆☆</v>
      </c>
    </row>
    <row r="332" spans="1:19">
      <c r="A332" s="236"/>
      <c r="C332" s="330" t="s">
        <v>4291</v>
      </c>
      <c r="D332" s="231">
        <v>490</v>
      </c>
      <c r="E332" s="231">
        <v>40</v>
      </c>
      <c r="F332" s="231">
        <v>40</v>
      </c>
      <c r="G332" s="231">
        <v>40</v>
      </c>
      <c r="H332" s="231">
        <v>0</v>
      </c>
      <c r="I332" s="231">
        <f t="shared" si="528"/>
        <v>610</v>
      </c>
      <c r="J332" s="231"/>
      <c r="K332" s="231"/>
      <c r="L332" s="231"/>
      <c r="M332" s="231"/>
      <c r="N332" s="231"/>
      <c r="O332" s="231"/>
      <c r="P332" s="16"/>
      <c r="R332" s="231"/>
    </row>
    <row r="333" spans="1:19">
      <c r="A333" s="236">
        <f>アクセサリー!O215</f>
        <v>6</v>
      </c>
      <c r="B333" s="16" t="str">
        <f>アクセサリー!B215</f>
        <v>ア-031</v>
      </c>
      <c r="C333" s="16" t="str">
        <f>アクセサリー!C215</f>
        <v>アバンのしるし(マァム)</v>
      </c>
      <c r="D333" s="16">
        <f>アクセサリー!J215</f>
        <v>500</v>
      </c>
      <c r="E333" s="16">
        <f>アクセサリー!K215</f>
        <v>87</v>
      </c>
      <c r="F333" s="16">
        <f>アクセサリー!L215</f>
        <v>65</v>
      </c>
      <c r="G333" s="16">
        <f>アクセサリー!M215</f>
        <v>0</v>
      </c>
      <c r="H333" s="16">
        <f>アクセサリー!N215</f>
        <v>0</v>
      </c>
      <c r="I333" s="16">
        <f t="shared" si="528"/>
        <v>652</v>
      </c>
      <c r="K333" s="16">
        <f>D333-D334</f>
        <v>40</v>
      </c>
      <c r="L333" s="16">
        <f t="shared" ref="L333" si="629">E333-E334</f>
        <v>7</v>
      </c>
      <c r="M333" s="16">
        <f t="shared" ref="M333" si="630">F333-F334</f>
        <v>5</v>
      </c>
      <c r="N333" s="16">
        <f t="shared" ref="N333" si="631">G333-G334</f>
        <v>0</v>
      </c>
      <c r="O333" s="16">
        <f t="shared" ref="O333" si="632">H333-H334</f>
        <v>0</v>
      </c>
      <c r="P333" s="16"/>
      <c r="Q333" s="245">
        <f>アクセサリー!O215</f>
        <v>6</v>
      </c>
      <c r="R333" s="243">
        <f>I333-I334</f>
        <v>52</v>
      </c>
      <c r="S333" s="241" t="str">
        <f>アクセサリー!E215</f>
        <v>☆☆☆☆</v>
      </c>
    </row>
    <row r="334" spans="1:19">
      <c r="A334" s="236"/>
      <c r="C334" s="330" t="s">
        <v>4291</v>
      </c>
      <c r="D334" s="231">
        <v>460</v>
      </c>
      <c r="E334" s="231">
        <v>80</v>
      </c>
      <c r="F334" s="231">
        <v>60</v>
      </c>
      <c r="G334" s="231">
        <v>0</v>
      </c>
      <c r="H334" s="231">
        <v>0</v>
      </c>
      <c r="I334" s="231">
        <f t="shared" si="528"/>
        <v>600</v>
      </c>
      <c r="J334" s="231"/>
      <c r="K334" s="231"/>
      <c r="L334" s="231"/>
      <c r="M334" s="231"/>
      <c r="N334" s="231"/>
      <c r="O334" s="231"/>
      <c r="P334" s="16"/>
      <c r="R334" s="231"/>
    </row>
    <row r="335" spans="1:19">
      <c r="A335" s="236">
        <f>アクセサリー!O216</f>
        <v>1</v>
      </c>
      <c r="B335" s="16" t="str">
        <f>アクセサリー!B216</f>
        <v>ア-030</v>
      </c>
      <c r="C335" s="16" t="str">
        <f>アクセサリー!C216</f>
        <v>アバンのしるし(ポップ)</v>
      </c>
      <c r="D335" s="16">
        <f>アクセサリー!J216</f>
        <v>480</v>
      </c>
      <c r="E335" s="16">
        <f>アクセサリー!K216</f>
        <v>0</v>
      </c>
      <c r="F335" s="16">
        <f>アクセサリー!L216</f>
        <v>60</v>
      </c>
      <c r="G335" s="16">
        <f>アクセサリー!M216</f>
        <v>60</v>
      </c>
      <c r="H335" s="16">
        <f>アクセサリー!N216</f>
        <v>0</v>
      </c>
      <c r="I335" s="16">
        <f t="shared" si="528"/>
        <v>600</v>
      </c>
      <c r="K335" s="16">
        <f>D335-D336</f>
        <v>0</v>
      </c>
      <c r="L335" s="16">
        <f t="shared" ref="L335" si="633">E335-E336</f>
        <v>0</v>
      </c>
      <c r="M335" s="16">
        <f t="shared" ref="M335" si="634">F335-F336</f>
        <v>0</v>
      </c>
      <c r="N335" s="16">
        <f t="shared" ref="N335" si="635">G335-G336</f>
        <v>0</v>
      </c>
      <c r="O335" s="16">
        <f t="shared" ref="O335" si="636">H335-H336</f>
        <v>0</v>
      </c>
      <c r="P335" s="16"/>
      <c r="Q335" s="245">
        <f>アクセサリー!O216</f>
        <v>1</v>
      </c>
      <c r="R335" s="243">
        <f>I335-I336</f>
        <v>0</v>
      </c>
      <c r="S335" s="241" t="str">
        <f>アクセサリー!E216</f>
        <v>☆☆☆☆</v>
      </c>
    </row>
    <row r="336" spans="1:19">
      <c r="A336" s="236"/>
      <c r="C336" s="330" t="s">
        <v>4291</v>
      </c>
      <c r="D336" s="231">
        <v>480</v>
      </c>
      <c r="E336" s="231">
        <v>0</v>
      </c>
      <c r="F336" s="231">
        <v>60</v>
      </c>
      <c r="G336" s="231">
        <v>60</v>
      </c>
      <c r="H336" s="231">
        <v>0</v>
      </c>
      <c r="I336" s="231">
        <f t="shared" si="528"/>
        <v>600</v>
      </c>
      <c r="J336" s="231"/>
      <c r="K336" s="231"/>
      <c r="L336" s="231"/>
      <c r="M336" s="231"/>
      <c r="N336" s="231"/>
      <c r="O336" s="231"/>
      <c r="P336" s="16"/>
      <c r="R336" s="231"/>
    </row>
    <row r="337" spans="1:19">
      <c r="A337" s="236">
        <f>アクセサリー!O217</f>
        <v>9</v>
      </c>
      <c r="B337" s="16" t="str">
        <f>アクセサリー!B217</f>
        <v>ア-029</v>
      </c>
      <c r="C337" s="16" t="str">
        <f>アクセサリー!C217</f>
        <v>アバンのしるし(ダイ)</v>
      </c>
      <c r="D337" s="16">
        <f>アクセサリー!J217</f>
        <v>557</v>
      </c>
      <c r="E337" s="16">
        <f>アクセサリー!K217</f>
        <v>44</v>
      </c>
      <c r="F337" s="16">
        <f>アクセサリー!L217</f>
        <v>44</v>
      </c>
      <c r="G337" s="16">
        <f>アクセサリー!M217</f>
        <v>0</v>
      </c>
      <c r="H337" s="16">
        <f>アクセサリー!N217</f>
        <v>44</v>
      </c>
      <c r="I337" s="16">
        <f t="shared" si="528"/>
        <v>689</v>
      </c>
      <c r="K337" s="16">
        <f>D337-D338</f>
        <v>67</v>
      </c>
      <c r="L337" s="16">
        <f t="shared" ref="L337" si="637">E337-E338</f>
        <v>4</v>
      </c>
      <c r="M337" s="16">
        <f t="shared" ref="M337" si="638">F337-F338</f>
        <v>4</v>
      </c>
      <c r="N337" s="16">
        <f t="shared" ref="N337" si="639">G337-G338</f>
        <v>0</v>
      </c>
      <c r="O337" s="16">
        <f t="shared" ref="O337" si="640">H337-H338</f>
        <v>4</v>
      </c>
      <c r="P337" s="16"/>
      <c r="Q337" s="245">
        <f>アクセサリー!O217</f>
        <v>9</v>
      </c>
      <c r="R337" s="243">
        <f>I337-I338</f>
        <v>79</v>
      </c>
      <c r="S337" s="241" t="str">
        <f>アクセサリー!E217</f>
        <v>☆☆☆☆</v>
      </c>
    </row>
    <row r="338" spans="1:19">
      <c r="A338" s="236"/>
      <c r="C338" s="330" t="s">
        <v>4291</v>
      </c>
      <c r="D338" s="231">
        <v>490</v>
      </c>
      <c r="E338" s="231">
        <v>40</v>
      </c>
      <c r="F338" s="231">
        <v>40</v>
      </c>
      <c r="G338" s="231">
        <v>0</v>
      </c>
      <c r="H338" s="231">
        <v>40</v>
      </c>
      <c r="I338" s="231">
        <f t="shared" si="528"/>
        <v>610</v>
      </c>
      <c r="J338" s="231"/>
      <c r="K338" s="231"/>
      <c r="L338" s="231"/>
      <c r="M338" s="231"/>
      <c r="N338" s="231"/>
      <c r="O338" s="231"/>
      <c r="P338" s="16"/>
      <c r="R338" s="231"/>
    </row>
    <row r="339" spans="1:19">
      <c r="A339" s="236">
        <f>アクセサリー!O218</f>
        <v>10</v>
      </c>
      <c r="B339" s="16" t="str">
        <f>アクセサリー!B218</f>
        <v>ア-028</v>
      </c>
      <c r="C339" s="16" t="str">
        <f>アクセサリー!C218</f>
        <v>獣王のかんむり</v>
      </c>
      <c r="D339" s="16">
        <f>アクセサリー!J218</f>
        <v>675</v>
      </c>
      <c r="E339" s="16">
        <f>アクセサリー!K218</f>
        <v>35</v>
      </c>
      <c r="F339" s="16">
        <f>アクセサリー!L218</f>
        <v>0</v>
      </c>
      <c r="G339" s="16">
        <f>アクセサリー!M218</f>
        <v>0</v>
      </c>
      <c r="H339" s="16">
        <f>アクセサリー!N218</f>
        <v>45</v>
      </c>
      <c r="I339" s="16">
        <f t="shared" si="528"/>
        <v>755</v>
      </c>
      <c r="K339" s="16">
        <f>D339-D340</f>
        <v>85</v>
      </c>
      <c r="L339" s="16">
        <f t="shared" ref="L339" si="641">E339-E340</f>
        <v>5</v>
      </c>
      <c r="M339" s="16">
        <f t="shared" ref="M339" si="642">F339-F340</f>
        <v>0</v>
      </c>
      <c r="N339" s="16">
        <f t="shared" ref="N339" si="643">G339-G340</f>
        <v>0</v>
      </c>
      <c r="O339" s="16">
        <f t="shared" ref="O339" si="644">H339-H340</f>
        <v>5</v>
      </c>
      <c r="P339" s="16"/>
      <c r="Q339" s="245">
        <f>アクセサリー!O218</f>
        <v>10</v>
      </c>
      <c r="R339" s="243">
        <f>I339-I340</f>
        <v>95</v>
      </c>
      <c r="S339" s="241" t="str">
        <f>アクセサリー!E218</f>
        <v>☆☆☆☆</v>
      </c>
    </row>
    <row r="340" spans="1:19">
      <c r="A340" s="236"/>
      <c r="C340" s="330" t="s">
        <v>4291</v>
      </c>
      <c r="D340" s="231">
        <v>590</v>
      </c>
      <c r="E340" s="231">
        <v>30</v>
      </c>
      <c r="F340" s="231">
        <v>0</v>
      </c>
      <c r="G340" s="231">
        <v>0</v>
      </c>
      <c r="H340" s="231">
        <v>40</v>
      </c>
      <c r="I340" s="231">
        <f t="shared" si="528"/>
        <v>660</v>
      </c>
      <c r="J340" s="231"/>
      <c r="K340" s="231"/>
      <c r="L340" s="231"/>
      <c r="M340" s="231"/>
      <c r="N340" s="231"/>
      <c r="O340" s="231"/>
      <c r="P340" s="16"/>
      <c r="R340" s="231"/>
    </row>
    <row r="341" spans="1:19">
      <c r="A341" s="236">
        <f>アクセサリー!O219</f>
        <v>4</v>
      </c>
      <c r="B341" s="16" t="str">
        <f>アクセサリー!B219</f>
        <v>ア-027</v>
      </c>
      <c r="C341" s="16" t="str">
        <f>アクセサリー!C219</f>
        <v>ハドラーのベルト</v>
      </c>
      <c r="D341" s="16">
        <f>アクセサリー!J219</f>
        <v>598</v>
      </c>
      <c r="E341" s="16">
        <f>アクセサリー!K219</f>
        <v>0</v>
      </c>
      <c r="F341" s="16">
        <f>アクセサリー!L219</f>
        <v>83</v>
      </c>
      <c r="G341" s="16">
        <f>アクセサリー!M219</f>
        <v>0</v>
      </c>
      <c r="H341" s="16">
        <f>アクセサリー!N219</f>
        <v>0</v>
      </c>
      <c r="I341" s="16">
        <f t="shared" si="528"/>
        <v>681</v>
      </c>
      <c r="K341" s="16">
        <f>D341-D342</f>
        <v>28</v>
      </c>
      <c r="L341" s="16">
        <f t="shared" ref="L341" si="645">E341-E342</f>
        <v>0</v>
      </c>
      <c r="M341" s="16">
        <f t="shared" ref="M341" si="646">F341-F342</f>
        <v>3</v>
      </c>
      <c r="N341" s="16">
        <f t="shared" ref="N341" si="647">G341-G342</f>
        <v>0</v>
      </c>
      <c r="O341" s="16">
        <f t="shared" ref="O341" si="648">H341-H342</f>
        <v>0</v>
      </c>
      <c r="P341" s="16"/>
      <c r="Q341" s="245">
        <f>アクセサリー!O219</f>
        <v>4</v>
      </c>
      <c r="R341" s="243">
        <f>I341-I342</f>
        <v>31</v>
      </c>
      <c r="S341" s="241" t="str">
        <f>アクセサリー!E219</f>
        <v>☆☆☆☆</v>
      </c>
    </row>
    <row r="342" spans="1:19">
      <c r="A342" s="236"/>
      <c r="C342" s="330" t="s">
        <v>4291</v>
      </c>
      <c r="D342" s="231">
        <v>570</v>
      </c>
      <c r="E342" s="231">
        <v>0</v>
      </c>
      <c r="F342" s="231">
        <v>80</v>
      </c>
      <c r="G342" s="231">
        <v>0</v>
      </c>
      <c r="H342" s="231">
        <v>0</v>
      </c>
      <c r="I342" s="231">
        <f t="shared" si="528"/>
        <v>650</v>
      </c>
      <c r="J342" s="231"/>
      <c r="K342" s="231"/>
      <c r="L342" s="231"/>
      <c r="M342" s="231"/>
      <c r="N342" s="231"/>
      <c r="O342" s="231"/>
      <c r="P342" s="16"/>
      <c r="R342" s="231"/>
    </row>
    <row r="343" spans="1:19">
      <c r="A343" s="236" t="str">
        <f>アクセサリー!O220</f>
        <v>MAX</v>
      </c>
      <c r="B343" s="16" t="str">
        <f>アクセサリー!B220</f>
        <v>ア-026</v>
      </c>
      <c r="C343" s="16" t="str">
        <f>アクセサリー!C220</f>
        <v>百獣のゆびわ</v>
      </c>
      <c r="D343" s="16">
        <f>アクセサリー!J220</f>
        <v>800</v>
      </c>
      <c r="E343" s="16">
        <f>アクセサリー!K220</f>
        <v>0</v>
      </c>
      <c r="F343" s="16">
        <f>アクセサリー!L220</f>
        <v>0</v>
      </c>
      <c r="G343" s="16">
        <f>アクセサリー!M220</f>
        <v>0</v>
      </c>
      <c r="H343" s="16">
        <f>アクセサリー!N220</f>
        <v>0</v>
      </c>
      <c r="I343" s="16">
        <f t="shared" si="528"/>
        <v>800</v>
      </c>
      <c r="K343" s="16">
        <f>D343-D344</f>
        <v>200</v>
      </c>
      <c r="L343" s="16">
        <f t="shared" ref="L343" si="649">E343-E344</f>
        <v>0</v>
      </c>
      <c r="M343" s="16">
        <f t="shared" ref="M343" si="650">F343-F344</f>
        <v>0</v>
      </c>
      <c r="N343" s="16">
        <f t="shared" ref="N343" si="651">G343-G344</f>
        <v>0</v>
      </c>
      <c r="O343" s="16">
        <f t="shared" ref="O343" si="652">H343-H344</f>
        <v>0</v>
      </c>
      <c r="P343" s="16"/>
      <c r="Q343" s="245" t="str">
        <f>アクセサリー!O220</f>
        <v>MAX</v>
      </c>
      <c r="R343" s="243">
        <f>I343-I344</f>
        <v>200</v>
      </c>
      <c r="S343" s="241" t="str">
        <f>アクセサリー!E220</f>
        <v>☆☆☆☆</v>
      </c>
    </row>
    <row r="344" spans="1:19">
      <c r="A344" s="236"/>
      <c r="C344" s="330" t="s">
        <v>4291</v>
      </c>
      <c r="D344" s="231">
        <v>600</v>
      </c>
      <c r="E344" s="231">
        <v>0</v>
      </c>
      <c r="F344" s="231">
        <v>0</v>
      </c>
      <c r="G344" s="231">
        <v>0</v>
      </c>
      <c r="H344" s="231">
        <v>0</v>
      </c>
      <c r="I344" s="231">
        <f t="shared" si="528"/>
        <v>600</v>
      </c>
      <c r="J344" s="231"/>
      <c r="K344" s="231"/>
      <c r="L344" s="231"/>
      <c r="M344" s="231"/>
      <c r="N344" s="231"/>
      <c r="O344" s="231"/>
      <c r="P344" s="16"/>
      <c r="R344" s="231"/>
    </row>
    <row r="345" spans="1:19">
      <c r="A345" s="236">
        <f>アクセサリー!O221</f>
        <v>2</v>
      </c>
      <c r="B345" s="16" t="str">
        <f>アクセサリー!B221</f>
        <v>ア-025</v>
      </c>
      <c r="C345" s="16" t="str">
        <f>アクセサリー!C221</f>
        <v>はしゃのかんむり</v>
      </c>
      <c r="D345" s="16">
        <f>アクセサリー!J221</f>
        <v>489</v>
      </c>
      <c r="E345" s="16">
        <f>アクセサリー!K221</f>
        <v>41</v>
      </c>
      <c r="F345" s="16">
        <f>アクセサリー!L221</f>
        <v>0</v>
      </c>
      <c r="G345" s="16">
        <f>アクセサリー!M221</f>
        <v>0</v>
      </c>
      <c r="H345" s="16">
        <f>アクセサリー!N221</f>
        <v>81</v>
      </c>
      <c r="I345" s="16">
        <f t="shared" si="528"/>
        <v>611</v>
      </c>
      <c r="K345" s="16">
        <f>D345-D346</f>
        <v>9</v>
      </c>
      <c r="L345" s="16">
        <f t="shared" ref="L345" si="653">E345-E346</f>
        <v>1</v>
      </c>
      <c r="M345" s="16">
        <f t="shared" ref="M345" si="654">F345-F346</f>
        <v>-80</v>
      </c>
      <c r="N345" s="16">
        <f t="shared" ref="N345" si="655">G345-G346</f>
        <v>0</v>
      </c>
      <c r="O345" s="16">
        <f t="shared" ref="O345" si="656">H345-H346</f>
        <v>81</v>
      </c>
      <c r="P345" s="16"/>
      <c r="Q345" s="245">
        <f>アクセサリー!O221</f>
        <v>2</v>
      </c>
      <c r="R345" s="243">
        <f>I345-I346</f>
        <v>11</v>
      </c>
      <c r="S345" s="241" t="str">
        <f>アクセサリー!E221</f>
        <v>☆☆☆☆</v>
      </c>
    </row>
    <row r="346" spans="1:19">
      <c r="A346" s="236"/>
      <c r="C346" s="330" t="s">
        <v>4291</v>
      </c>
      <c r="D346" s="231">
        <v>480</v>
      </c>
      <c r="E346" s="231">
        <v>40</v>
      </c>
      <c r="F346" s="231">
        <v>80</v>
      </c>
      <c r="G346" s="231">
        <v>0</v>
      </c>
      <c r="H346" s="231">
        <v>0</v>
      </c>
      <c r="I346" s="231">
        <f t="shared" ref="I346:I394" si="657">SUM(D346:H346)</f>
        <v>600</v>
      </c>
      <c r="J346" s="231"/>
      <c r="K346" s="231"/>
      <c r="L346" s="231"/>
      <c r="M346" s="231"/>
      <c r="N346" s="231"/>
      <c r="O346" s="231"/>
      <c r="P346" s="16"/>
      <c r="R346" s="231"/>
    </row>
    <row r="347" spans="1:19">
      <c r="A347" s="236" t="str">
        <f>アクセサリー!O222</f>
        <v>MAX</v>
      </c>
      <c r="B347" s="16" t="str">
        <f>アクセサリー!B222</f>
        <v>ア-024</v>
      </c>
      <c r="C347" s="16" t="str">
        <f>アクセサリー!C222</f>
        <v>涙のドングリ</v>
      </c>
      <c r="D347" s="16">
        <f>アクセサリー!J222</f>
        <v>570</v>
      </c>
      <c r="E347" s="16">
        <f>アクセサリー!K222</f>
        <v>0</v>
      </c>
      <c r="F347" s="16">
        <f>アクセサリー!L222</f>
        <v>30</v>
      </c>
      <c r="G347" s="16">
        <f>アクセサリー!M222</f>
        <v>30</v>
      </c>
      <c r="H347" s="16">
        <f>アクセサリー!N222</f>
        <v>70</v>
      </c>
      <c r="I347" s="16">
        <f t="shared" si="657"/>
        <v>700</v>
      </c>
      <c r="K347" s="16">
        <f>D347-D348</f>
        <v>140</v>
      </c>
      <c r="L347" s="16">
        <f t="shared" ref="L347" si="658">E347-E348</f>
        <v>0</v>
      </c>
      <c r="M347" s="16">
        <f t="shared" ref="M347" si="659">F347-F348</f>
        <v>10</v>
      </c>
      <c r="N347" s="16">
        <f t="shared" ref="N347" si="660">G347-G348</f>
        <v>10</v>
      </c>
      <c r="O347" s="16">
        <f t="shared" ref="O347" si="661">H347-H348</f>
        <v>20</v>
      </c>
      <c r="P347" s="16"/>
      <c r="Q347" s="245" t="str">
        <f>アクセサリー!O222</f>
        <v>MAX</v>
      </c>
      <c r="R347" s="243">
        <f>I347-I348</f>
        <v>180</v>
      </c>
      <c r="S347" s="241" t="str">
        <f>アクセサリー!E222</f>
        <v>☆☆☆</v>
      </c>
    </row>
    <row r="348" spans="1:19">
      <c r="A348" s="236"/>
      <c r="C348" s="330" t="s">
        <v>4291</v>
      </c>
      <c r="D348" s="231">
        <v>430</v>
      </c>
      <c r="E348" s="231">
        <v>0</v>
      </c>
      <c r="F348" s="231">
        <v>20</v>
      </c>
      <c r="G348" s="231">
        <v>20</v>
      </c>
      <c r="H348" s="231">
        <v>50</v>
      </c>
      <c r="I348" s="231">
        <f t="shared" si="657"/>
        <v>520</v>
      </c>
      <c r="J348" s="231"/>
      <c r="K348" s="231"/>
      <c r="L348" s="231"/>
      <c r="M348" s="231"/>
      <c r="N348" s="231"/>
      <c r="O348" s="231"/>
      <c r="P348" s="16"/>
      <c r="R348" s="231"/>
    </row>
    <row r="349" spans="1:19">
      <c r="A349" s="236" t="str">
        <f>アクセサリー!O223</f>
        <v>MAX</v>
      </c>
      <c r="B349" s="16" t="str">
        <f>アクセサリー!B223</f>
        <v>ア-023</v>
      </c>
      <c r="C349" s="16" t="str">
        <f>アクセサリー!C223</f>
        <v>ホイミまん</v>
      </c>
      <c r="D349" s="16">
        <f>アクセサリー!J223</f>
        <v>690</v>
      </c>
      <c r="E349" s="16">
        <f>アクセサリー!K223</f>
        <v>0</v>
      </c>
      <c r="F349" s="16">
        <f>アクセサリー!L223</f>
        <v>0</v>
      </c>
      <c r="G349" s="16">
        <f>アクセサリー!M223</f>
        <v>0</v>
      </c>
      <c r="H349" s="16">
        <f>アクセサリー!N223</f>
        <v>0</v>
      </c>
      <c r="I349" s="16">
        <f t="shared" si="657"/>
        <v>690</v>
      </c>
      <c r="K349" s="16">
        <f>D349-D350</f>
        <v>170</v>
      </c>
      <c r="L349" s="16">
        <f t="shared" ref="L349" si="662">E349-E350</f>
        <v>0</v>
      </c>
      <c r="M349" s="16">
        <f t="shared" ref="M349" si="663">F349-F350</f>
        <v>0</v>
      </c>
      <c r="N349" s="16">
        <f t="shared" ref="N349" si="664">G349-G350</f>
        <v>0</v>
      </c>
      <c r="O349" s="16">
        <f t="shared" ref="O349" si="665">H349-H350</f>
        <v>0</v>
      </c>
      <c r="P349" s="16"/>
      <c r="Q349" s="245" t="str">
        <f>アクセサリー!O223</f>
        <v>MAX</v>
      </c>
      <c r="R349" s="243">
        <f>I349-I350</f>
        <v>170</v>
      </c>
      <c r="S349" s="241" t="str">
        <f>アクセサリー!E223</f>
        <v>☆☆☆</v>
      </c>
    </row>
    <row r="350" spans="1:19">
      <c r="A350" s="236"/>
      <c r="C350" s="330" t="s">
        <v>4291</v>
      </c>
      <c r="D350" s="231">
        <v>520</v>
      </c>
      <c r="E350" s="231">
        <v>0</v>
      </c>
      <c r="F350" s="231">
        <v>0</v>
      </c>
      <c r="G350" s="231">
        <v>0</v>
      </c>
      <c r="H350" s="231">
        <v>0</v>
      </c>
      <c r="I350" s="231">
        <f t="shared" si="657"/>
        <v>520</v>
      </c>
      <c r="J350" s="231"/>
      <c r="K350" s="231"/>
      <c r="L350" s="231"/>
      <c r="M350" s="231"/>
      <c r="N350" s="231"/>
      <c r="O350" s="231"/>
      <c r="P350" s="16"/>
      <c r="R350" s="231"/>
      <c r="S350" s="16"/>
    </row>
    <row r="351" spans="1:19">
      <c r="A351" s="236" t="str">
        <f>アクセサリー!O224</f>
        <v>MAX</v>
      </c>
      <c r="B351" s="16" t="str">
        <f>アクセサリー!B224</f>
        <v>ア-022</v>
      </c>
      <c r="C351" s="16" t="str">
        <f>アクセサリー!C224</f>
        <v>スラまん</v>
      </c>
      <c r="D351" s="16">
        <f>アクセサリー!J224</f>
        <v>560</v>
      </c>
      <c r="E351" s="16">
        <f>アクセサリー!K224</f>
        <v>30</v>
      </c>
      <c r="F351" s="16">
        <f>アクセサリー!L224</f>
        <v>30</v>
      </c>
      <c r="G351" s="16">
        <f>アクセサリー!M224</f>
        <v>30</v>
      </c>
      <c r="H351" s="16">
        <f>アクセサリー!N224</f>
        <v>30</v>
      </c>
      <c r="I351" s="16">
        <f t="shared" si="657"/>
        <v>680</v>
      </c>
      <c r="K351" s="16">
        <f>D351-D352</f>
        <v>140</v>
      </c>
      <c r="L351" s="16">
        <f t="shared" ref="L351" si="666">E351-E352</f>
        <v>10</v>
      </c>
      <c r="M351" s="16">
        <f t="shared" ref="M351" si="667">F351-F352</f>
        <v>10</v>
      </c>
      <c r="N351" s="16">
        <f t="shared" ref="N351" si="668">G351-G352</f>
        <v>10</v>
      </c>
      <c r="O351" s="16">
        <f t="shared" ref="O351" si="669">H351-H352</f>
        <v>10</v>
      </c>
      <c r="P351" s="16"/>
      <c r="Q351" s="245" t="str">
        <f>アクセサリー!O224</f>
        <v>MAX</v>
      </c>
      <c r="R351" s="243">
        <f>I351-I352</f>
        <v>180</v>
      </c>
      <c r="S351" s="241" t="str">
        <f>アクセサリー!E224</f>
        <v>☆☆☆</v>
      </c>
    </row>
    <row r="352" spans="1:19">
      <c r="A352" s="236"/>
      <c r="C352" s="330" t="s">
        <v>4291</v>
      </c>
      <c r="D352" s="231">
        <v>420</v>
      </c>
      <c r="E352" s="231">
        <v>20</v>
      </c>
      <c r="F352" s="231">
        <v>20</v>
      </c>
      <c r="G352" s="231">
        <v>20</v>
      </c>
      <c r="H352" s="231">
        <v>20</v>
      </c>
      <c r="I352" s="231">
        <f t="shared" si="657"/>
        <v>500</v>
      </c>
      <c r="J352" s="231"/>
      <c r="K352" s="231"/>
      <c r="L352" s="231"/>
      <c r="M352" s="231"/>
      <c r="N352" s="231"/>
      <c r="O352" s="231"/>
      <c r="P352" s="16"/>
      <c r="R352" s="231"/>
      <c r="S352" s="16"/>
    </row>
    <row r="353" spans="1:19">
      <c r="A353" s="236" t="str">
        <f>アクセサリー!O225</f>
        <v>MAX</v>
      </c>
      <c r="B353" s="16" t="str">
        <f>アクセサリー!B225</f>
        <v>ア-021</v>
      </c>
      <c r="C353" s="16" t="str">
        <f>アクセサリー!C225</f>
        <v>ナバラの帽子</v>
      </c>
      <c r="D353" s="16">
        <f>アクセサリー!J225</f>
        <v>550</v>
      </c>
      <c r="E353" s="16">
        <f>アクセサリー!K225</f>
        <v>0</v>
      </c>
      <c r="F353" s="16">
        <f>アクセサリー!L225</f>
        <v>50</v>
      </c>
      <c r="G353" s="16">
        <f>アクセサリー!M225</f>
        <v>30</v>
      </c>
      <c r="H353" s="16">
        <f>アクセサリー!N225</f>
        <v>40</v>
      </c>
      <c r="I353" s="16">
        <f t="shared" si="657"/>
        <v>670</v>
      </c>
      <c r="K353" s="16">
        <f>D353-D354</f>
        <v>140</v>
      </c>
      <c r="L353" s="16">
        <f t="shared" ref="L353" si="670">E353-E354</f>
        <v>0</v>
      </c>
      <c r="M353" s="16">
        <f t="shared" ref="M353" si="671">F353-F354</f>
        <v>10</v>
      </c>
      <c r="N353" s="16">
        <f t="shared" ref="N353" si="672">G353-G354</f>
        <v>10</v>
      </c>
      <c r="O353" s="16">
        <f t="shared" ref="O353" si="673">H353-H354</f>
        <v>10</v>
      </c>
      <c r="P353" s="16"/>
      <c r="Q353" s="245" t="str">
        <f>アクセサリー!O225</f>
        <v>MAX</v>
      </c>
      <c r="R353" s="243">
        <f>I353-I354</f>
        <v>170</v>
      </c>
      <c r="S353" s="241" t="str">
        <f>アクセサリー!E225</f>
        <v>☆☆☆</v>
      </c>
    </row>
    <row r="354" spans="1:19">
      <c r="A354" s="236"/>
      <c r="C354" s="330" t="s">
        <v>4291</v>
      </c>
      <c r="D354" s="231">
        <v>410</v>
      </c>
      <c r="E354" s="231">
        <v>0</v>
      </c>
      <c r="F354" s="231">
        <v>40</v>
      </c>
      <c r="G354" s="231">
        <v>20</v>
      </c>
      <c r="H354" s="231">
        <v>30</v>
      </c>
      <c r="I354" s="231">
        <f t="shared" si="657"/>
        <v>500</v>
      </c>
      <c r="J354" s="231"/>
      <c r="K354" s="231"/>
      <c r="L354" s="231"/>
      <c r="M354" s="231"/>
      <c r="N354" s="231"/>
      <c r="O354" s="231"/>
      <c r="P354" s="16"/>
      <c r="R354" s="231"/>
      <c r="S354" s="16"/>
    </row>
    <row r="355" spans="1:19">
      <c r="A355" s="236" t="str">
        <f>アクセサリー!O226</f>
        <v>MAX</v>
      </c>
      <c r="B355" s="16" t="str">
        <f>アクセサリー!B226</f>
        <v>ア-020</v>
      </c>
      <c r="C355" s="16" t="str">
        <f>アクセサリー!C226</f>
        <v>メルルの水晶玉</v>
      </c>
      <c r="D355" s="16">
        <f>アクセサリー!J226</f>
        <v>550</v>
      </c>
      <c r="E355" s="16">
        <f>アクセサリー!K226</f>
        <v>40</v>
      </c>
      <c r="F355" s="16">
        <f>アクセサリー!L226</f>
        <v>40</v>
      </c>
      <c r="G355" s="16">
        <f>アクセサリー!M226</f>
        <v>30</v>
      </c>
      <c r="H355" s="16">
        <f>アクセサリー!N226</f>
        <v>0</v>
      </c>
      <c r="I355" s="16">
        <f t="shared" si="657"/>
        <v>660</v>
      </c>
      <c r="K355" s="16">
        <f>D355-D356</f>
        <v>140</v>
      </c>
      <c r="L355" s="16">
        <f t="shared" ref="L355" si="674">E355-E356</f>
        <v>10</v>
      </c>
      <c r="M355" s="16">
        <f t="shared" ref="M355" si="675">F355-F356</f>
        <v>10</v>
      </c>
      <c r="N355" s="16">
        <f t="shared" ref="N355" si="676">G355-G356</f>
        <v>0</v>
      </c>
      <c r="O355" s="16">
        <f t="shared" ref="O355" si="677">H355-H356</f>
        <v>0</v>
      </c>
      <c r="P355" s="16"/>
      <c r="Q355" s="245" t="str">
        <f>アクセサリー!O226</f>
        <v>MAX</v>
      </c>
      <c r="R355" s="243">
        <f>I355-I356</f>
        <v>160</v>
      </c>
      <c r="S355" s="241" t="str">
        <f>アクセサリー!E226</f>
        <v>☆☆☆</v>
      </c>
    </row>
    <row r="356" spans="1:19">
      <c r="A356" s="236"/>
      <c r="C356" s="330" t="s">
        <v>4291</v>
      </c>
      <c r="D356" s="231">
        <v>410</v>
      </c>
      <c r="E356" s="231">
        <v>30</v>
      </c>
      <c r="F356" s="231">
        <v>30</v>
      </c>
      <c r="G356" s="231">
        <v>30</v>
      </c>
      <c r="H356" s="231">
        <v>0</v>
      </c>
      <c r="I356" s="231">
        <f t="shared" si="657"/>
        <v>500</v>
      </c>
      <c r="J356" s="231"/>
      <c r="K356" s="231"/>
      <c r="L356" s="231"/>
      <c r="M356" s="231"/>
      <c r="N356" s="231"/>
      <c r="O356" s="231"/>
      <c r="P356" s="16"/>
      <c r="R356" s="231"/>
      <c r="S356" s="16"/>
    </row>
    <row r="357" spans="1:19">
      <c r="A357" s="236" t="str">
        <f>アクセサリー!O227</f>
        <v>MAX</v>
      </c>
      <c r="B357" s="16" t="str">
        <f>アクセサリー!B227</f>
        <v>ア-019</v>
      </c>
      <c r="C357" s="16" t="str">
        <f>アクセサリー!C227</f>
        <v>へんなベルト</v>
      </c>
      <c r="D357" s="16">
        <f>アクセサリー!J227</f>
        <v>550</v>
      </c>
      <c r="E357" s="16">
        <f>アクセサリー!K227</f>
        <v>0</v>
      </c>
      <c r="F357" s="16">
        <f>アクセサリー!L227</f>
        <v>70</v>
      </c>
      <c r="G357" s="16">
        <f>アクセサリー!M227</f>
        <v>30</v>
      </c>
      <c r="H357" s="16">
        <f>アクセサリー!N227</f>
        <v>30</v>
      </c>
      <c r="I357" s="16">
        <f t="shared" si="657"/>
        <v>680</v>
      </c>
      <c r="K357" s="16">
        <f>D357-D358</f>
        <v>140</v>
      </c>
      <c r="L357" s="16">
        <f t="shared" ref="L357" si="678">E357-E358</f>
        <v>0</v>
      </c>
      <c r="M357" s="16">
        <f t="shared" ref="M357" si="679">F357-F358</f>
        <v>20</v>
      </c>
      <c r="N357" s="16">
        <f t="shared" ref="N357" si="680">G357-G358</f>
        <v>10</v>
      </c>
      <c r="O357" s="16">
        <f t="shared" ref="O357" si="681">H357-H358</f>
        <v>10</v>
      </c>
      <c r="P357" s="16"/>
      <c r="Q357" s="245" t="str">
        <f>アクセサリー!O227</f>
        <v>MAX</v>
      </c>
      <c r="R357" s="243">
        <f>I357-I358</f>
        <v>180</v>
      </c>
      <c r="S357" s="241" t="str">
        <f>アクセサリー!E227</f>
        <v>☆☆☆</v>
      </c>
    </row>
    <row r="358" spans="1:19">
      <c r="A358" s="236"/>
      <c r="C358" s="330" t="s">
        <v>4291</v>
      </c>
      <c r="D358" s="231">
        <v>410</v>
      </c>
      <c r="E358" s="231">
        <v>0</v>
      </c>
      <c r="F358" s="231">
        <v>50</v>
      </c>
      <c r="G358" s="231">
        <v>20</v>
      </c>
      <c r="H358" s="231">
        <v>20</v>
      </c>
      <c r="I358" s="231">
        <f t="shared" si="657"/>
        <v>500</v>
      </c>
      <c r="J358" s="231"/>
      <c r="K358" s="231"/>
      <c r="L358" s="231"/>
      <c r="M358" s="231"/>
      <c r="N358" s="231"/>
      <c r="O358" s="231"/>
      <c r="P358" s="16"/>
      <c r="R358" s="231"/>
      <c r="S358" s="16"/>
    </row>
    <row r="359" spans="1:19">
      <c r="A359" s="236" t="str">
        <f>アクセサリー!O228</f>
        <v>MAX</v>
      </c>
      <c r="B359" s="16" t="str">
        <f>アクセサリー!B228</f>
        <v>ア-018</v>
      </c>
      <c r="C359" s="16" t="str">
        <f>アクセサリー!C228</f>
        <v>風のサークレット</v>
      </c>
      <c r="D359" s="16">
        <f>アクセサリー!J228</f>
        <v>530</v>
      </c>
      <c r="E359" s="16">
        <f>アクセサリー!K228</f>
        <v>0</v>
      </c>
      <c r="F359" s="16">
        <f>アクセサリー!L228</f>
        <v>70</v>
      </c>
      <c r="G359" s="16">
        <f>アクセサリー!M228</f>
        <v>50</v>
      </c>
      <c r="H359" s="16">
        <f>アクセサリー!N228</f>
        <v>0</v>
      </c>
      <c r="I359" s="16">
        <f t="shared" si="657"/>
        <v>650</v>
      </c>
      <c r="K359" s="16">
        <f>D359-D360</f>
        <v>140</v>
      </c>
      <c r="L359" s="16">
        <f t="shared" ref="L359" si="682">E359-E360</f>
        <v>0</v>
      </c>
      <c r="M359" s="16">
        <f t="shared" ref="M359" si="683">F359-F360</f>
        <v>20</v>
      </c>
      <c r="N359" s="16">
        <f t="shared" ref="N359" si="684">G359-G360</f>
        <v>10</v>
      </c>
      <c r="O359" s="16">
        <f t="shared" ref="O359" si="685">H359-H360</f>
        <v>0</v>
      </c>
      <c r="P359" s="16"/>
      <c r="Q359" s="245" t="str">
        <f>アクセサリー!O228</f>
        <v>MAX</v>
      </c>
      <c r="R359" s="243">
        <f>I359-I360</f>
        <v>170</v>
      </c>
      <c r="S359" s="241" t="str">
        <f>アクセサリー!E228</f>
        <v>☆☆☆</v>
      </c>
    </row>
    <row r="360" spans="1:19">
      <c r="A360" s="236"/>
      <c r="C360" s="330" t="s">
        <v>4291</v>
      </c>
      <c r="D360" s="231">
        <v>390</v>
      </c>
      <c r="E360" s="231">
        <v>0</v>
      </c>
      <c r="F360" s="231">
        <v>50</v>
      </c>
      <c r="G360" s="231">
        <v>40</v>
      </c>
      <c r="H360" s="231">
        <v>0</v>
      </c>
      <c r="I360" s="231">
        <f t="shared" si="657"/>
        <v>480</v>
      </c>
      <c r="J360" s="231"/>
      <c r="K360" s="231"/>
      <c r="L360" s="231"/>
      <c r="M360" s="231"/>
      <c r="N360" s="231"/>
      <c r="O360" s="231"/>
      <c r="P360" s="16"/>
      <c r="R360" s="231"/>
      <c r="S360" s="16"/>
    </row>
    <row r="361" spans="1:19">
      <c r="A361" s="236" t="str">
        <f>アクセサリー!O229</f>
        <v>MAX</v>
      </c>
      <c r="B361" s="16" t="str">
        <f>アクセサリー!B229</f>
        <v>ア-017</v>
      </c>
      <c r="C361" s="16" t="str">
        <f>アクセサリー!C229</f>
        <v>海のサークレット</v>
      </c>
      <c r="D361" s="16">
        <f>アクセサリー!J229</f>
        <v>530</v>
      </c>
      <c r="E361" s="16">
        <f>アクセサリー!K229</f>
        <v>0</v>
      </c>
      <c r="F361" s="16">
        <f>アクセサリー!L229</f>
        <v>70</v>
      </c>
      <c r="G361" s="16">
        <f>アクセサリー!M229</f>
        <v>0</v>
      </c>
      <c r="H361" s="16">
        <f>アクセサリー!N229</f>
        <v>50</v>
      </c>
      <c r="I361" s="16">
        <f t="shared" si="657"/>
        <v>650</v>
      </c>
      <c r="K361" s="16">
        <f>D361-D362</f>
        <v>140</v>
      </c>
      <c r="L361" s="16">
        <f t="shared" ref="L361" si="686">E361-E362</f>
        <v>0</v>
      </c>
      <c r="M361" s="16">
        <f t="shared" ref="M361" si="687">F361-F362</f>
        <v>20</v>
      </c>
      <c r="N361" s="16">
        <f t="shared" ref="N361" si="688">G361-G362</f>
        <v>0</v>
      </c>
      <c r="O361" s="16">
        <f t="shared" ref="O361" si="689">H361-H362</f>
        <v>10</v>
      </c>
      <c r="P361" s="16"/>
      <c r="Q361" s="245" t="str">
        <f>アクセサリー!O229</f>
        <v>MAX</v>
      </c>
      <c r="R361" s="243">
        <f>I361-I362</f>
        <v>170</v>
      </c>
      <c r="S361" s="241" t="str">
        <f>アクセサリー!E229</f>
        <v>☆☆☆</v>
      </c>
    </row>
    <row r="362" spans="1:19">
      <c r="A362" s="236"/>
      <c r="C362" s="330" t="s">
        <v>4291</v>
      </c>
      <c r="D362" s="231">
        <v>390</v>
      </c>
      <c r="E362" s="231">
        <v>0</v>
      </c>
      <c r="F362" s="231">
        <v>50</v>
      </c>
      <c r="G362" s="231">
        <v>0</v>
      </c>
      <c r="H362" s="231">
        <v>40</v>
      </c>
      <c r="I362" s="231">
        <f t="shared" si="657"/>
        <v>480</v>
      </c>
      <c r="J362" s="231"/>
      <c r="K362" s="231"/>
      <c r="L362" s="231"/>
      <c r="M362" s="231"/>
      <c r="N362" s="231"/>
      <c r="O362" s="231"/>
      <c r="P362" s="16"/>
      <c r="R362" s="231"/>
      <c r="S362" s="16"/>
    </row>
    <row r="363" spans="1:19">
      <c r="A363" s="236" t="str">
        <f>アクセサリー!O230</f>
        <v>MAX</v>
      </c>
      <c r="B363" s="16" t="str">
        <f>アクセサリー!B230</f>
        <v>ア-016</v>
      </c>
      <c r="C363" s="16" t="str">
        <f>アクセサリー!C230</f>
        <v>太陽のサークレット</v>
      </c>
      <c r="D363" s="16">
        <f>アクセサリー!J230</f>
        <v>530</v>
      </c>
      <c r="E363" s="16">
        <f>アクセサリー!K230</f>
        <v>50</v>
      </c>
      <c r="F363" s="16">
        <f>アクセサリー!L230</f>
        <v>70</v>
      </c>
      <c r="G363" s="16">
        <f>アクセサリー!M230</f>
        <v>0</v>
      </c>
      <c r="H363" s="16">
        <f>アクセサリー!N230</f>
        <v>0</v>
      </c>
      <c r="I363" s="16">
        <f t="shared" si="657"/>
        <v>650</v>
      </c>
      <c r="K363" s="16">
        <f>D363-D364</f>
        <v>140</v>
      </c>
      <c r="L363" s="16">
        <f t="shared" ref="L363" si="690">E363-E364</f>
        <v>10</v>
      </c>
      <c r="M363" s="16">
        <f t="shared" ref="M363" si="691">F363-F364</f>
        <v>20</v>
      </c>
      <c r="N363" s="16">
        <f t="shared" ref="N363" si="692">G363-G364</f>
        <v>0</v>
      </c>
      <c r="O363" s="16">
        <f t="shared" ref="O363" si="693">H363-H364</f>
        <v>0</v>
      </c>
      <c r="P363" s="16"/>
      <c r="Q363" s="245" t="str">
        <f>アクセサリー!O230</f>
        <v>MAX</v>
      </c>
      <c r="R363" s="243">
        <f>I363-I364</f>
        <v>170</v>
      </c>
      <c r="S363" s="241" t="str">
        <f>アクセサリー!E230</f>
        <v>☆☆☆</v>
      </c>
    </row>
    <row r="364" spans="1:19">
      <c r="A364" s="236"/>
      <c r="C364" s="330" t="s">
        <v>4291</v>
      </c>
      <c r="D364" s="231">
        <v>390</v>
      </c>
      <c r="E364" s="231">
        <v>40</v>
      </c>
      <c r="F364" s="231">
        <v>50</v>
      </c>
      <c r="G364" s="231">
        <v>0</v>
      </c>
      <c r="H364" s="231">
        <v>0</v>
      </c>
      <c r="I364" s="231">
        <f t="shared" si="657"/>
        <v>480</v>
      </c>
      <c r="J364" s="231"/>
      <c r="K364" s="231"/>
      <c r="L364" s="231"/>
      <c r="M364" s="231"/>
      <c r="N364" s="231"/>
      <c r="O364" s="231"/>
      <c r="P364" s="16"/>
      <c r="R364" s="231"/>
      <c r="S364" s="16"/>
    </row>
    <row r="365" spans="1:19">
      <c r="A365" s="236" t="str">
        <f>アクセサリー!O231</f>
        <v>MAX</v>
      </c>
      <c r="B365" s="16" t="str">
        <f>アクセサリー!B231</f>
        <v>ア-015</v>
      </c>
      <c r="C365" s="16" t="str">
        <f>アクセサリー!C231</f>
        <v>マァムのサークレット</v>
      </c>
      <c r="D365" s="16">
        <f>アクセサリー!J231</f>
        <v>550</v>
      </c>
      <c r="E365" s="16">
        <f>アクセサリー!K231</f>
        <v>30</v>
      </c>
      <c r="F365" s="16">
        <f>アクセサリー!L231</f>
        <v>40</v>
      </c>
      <c r="G365" s="16">
        <f>アクセサリー!M231</f>
        <v>0</v>
      </c>
      <c r="H365" s="16">
        <f>アクセサリー!N231</f>
        <v>30</v>
      </c>
      <c r="I365" s="16">
        <f t="shared" si="657"/>
        <v>650</v>
      </c>
      <c r="K365" s="16">
        <f>D365-D366</f>
        <v>140</v>
      </c>
      <c r="L365" s="16">
        <f t="shared" ref="L365" si="694">E365-E366</f>
        <v>10</v>
      </c>
      <c r="M365" s="16">
        <f t="shared" ref="M365" si="695">F365-F366</f>
        <v>10</v>
      </c>
      <c r="N365" s="16">
        <f t="shared" ref="N365" si="696">G365-G366</f>
        <v>0</v>
      </c>
      <c r="O365" s="16">
        <f t="shared" ref="O365" si="697">H365-H366</f>
        <v>10</v>
      </c>
      <c r="P365" s="16"/>
      <c r="Q365" s="245" t="str">
        <f>アクセサリー!O231</f>
        <v>MAX</v>
      </c>
      <c r="R365" s="243">
        <f>I365-I366</f>
        <v>170</v>
      </c>
      <c r="S365" s="241" t="str">
        <f>アクセサリー!E231</f>
        <v>☆☆☆</v>
      </c>
    </row>
    <row r="366" spans="1:19">
      <c r="A366" s="236"/>
      <c r="C366" s="330" t="s">
        <v>4291</v>
      </c>
      <c r="D366" s="231">
        <v>410</v>
      </c>
      <c r="E366" s="231">
        <v>20</v>
      </c>
      <c r="F366" s="231">
        <v>30</v>
      </c>
      <c r="G366" s="231">
        <v>0</v>
      </c>
      <c r="H366" s="231">
        <v>20</v>
      </c>
      <c r="I366" s="231">
        <f t="shared" si="657"/>
        <v>480</v>
      </c>
      <c r="J366" s="231"/>
      <c r="K366" s="231"/>
      <c r="L366" s="231"/>
      <c r="M366" s="231"/>
      <c r="N366" s="231"/>
      <c r="O366" s="231"/>
      <c r="P366" s="16"/>
      <c r="R366" s="231"/>
      <c r="S366" s="16"/>
    </row>
    <row r="367" spans="1:19">
      <c r="A367" s="236" t="str">
        <f>アクセサリー!O232</f>
        <v>MAX</v>
      </c>
      <c r="B367" s="16" t="str">
        <f>アクセサリー!B232</f>
        <v>ア-014</v>
      </c>
      <c r="C367" s="16" t="str">
        <f>アクセサリー!C232</f>
        <v>ダイのロモスのかんむり</v>
      </c>
      <c r="D367" s="16">
        <f>アクセサリー!J232</f>
        <v>530</v>
      </c>
      <c r="E367" s="16">
        <f>アクセサリー!K232</f>
        <v>70</v>
      </c>
      <c r="F367" s="16">
        <f>アクセサリー!L232</f>
        <v>0</v>
      </c>
      <c r="G367" s="16">
        <f>アクセサリー!M232</f>
        <v>30</v>
      </c>
      <c r="H367" s="16">
        <f>アクセサリー!N232</f>
        <v>30</v>
      </c>
      <c r="I367" s="16">
        <f t="shared" si="657"/>
        <v>660</v>
      </c>
      <c r="K367" s="16">
        <f>D367-D368</f>
        <v>140</v>
      </c>
      <c r="L367" s="16">
        <f t="shared" ref="L367" si="698">E367-E368</f>
        <v>20</v>
      </c>
      <c r="M367" s="16">
        <f t="shared" ref="M367" si="699">F367-F368</f>
        <v>0</v>
      </c>
      <c r="N367" s="16">
        <f t="shared" ref="N367" si="700">G367-G368</f>
        <v>10</v>
      </c>
      <c r="O367" s="16">
        <f t="shared" ref="O367" si="701">H367-H368</f>
        <v>10</v>
      </c>
      <c r="P367" s="16"/>
      <c r="Q367" s="245" t="str">
        <f>アクセサリー!O232</f>
        <v>MAX</v>
      </c>
      <c r="R367" s="243">
        <f>I367-I368</f>
        <v>180</v>
      </c>
      <c r="S367" s="241" t="str">
        <f>アクセサリー!E232</f>
        <v>☆☆☆</v>
      </c>
    </row>
    <row r="368" spans="1:19">
      <c r="A368" s="236"/>
      <c r="C368" s="330" t="s">
        <v>4291</v>
      </c>
      <c r="D368" s="231">
        <v>390</v>
      </c>
      <c r="E368" s="231">
        <v>50</v>
      </c>
      <c r="F368" s="231">
        <v>0</v>
      </c>
      <c r="G368" s="231">
        <v>20</v>
      </c>
      <c r="H368" s="231">
        <v>20</v>
      </c>
      <c r="I368" s="231">
        <f t="shared" si="657"/>
        <v>480</v>
      </c>
      <c r="J368" s="231"/>
      <c r="K368" s="231"/>
      <c r="L368" s="231"/>
      <c r="M368" s="231"/>
      <c r="N368" s="231"/>
      <c r="O368" s="231"/>
      <c r="P368" s="16"/>
      <c r="R368" s="231"/>
      <c r="S368" s="16"/>
    </row>
    <row r="369" spans="1:19">
      <c r="A369" s="236" t="str">
        <f>アクセサリー!O233</f>
        <v>MAX</v>
      </c>
      <c r="B369" s="16" t="str">
        <f>アクセサリー!B233</f>
        <v>ア-013</v>
      </c>
      <c r="C369" s="16" t="str">
        <f>アクセサリー!C233</f>
        <v>ガルーダのつばさ</v>
      </c>
      <c r="D369" s="16">
        <f>アクセサリー!J233</f>
        <v>530</v>
      </c>
      <c r="E369" s="16">
        <f>アクセサリー!K233</f>
        <v>40</v>
      </c>
      <c r="F369" s="16">
        <f>アクセサリー!L233</f>
        <v>0</v>
      </c>
      <c r="G369" s="16">
        <f>アクセサリー!M233</f>
        <v>70</v>
      </c>
      <c r="H369" s="16">
        <f>アクセサリー!N233</f>
        <v>0</v>
      </c>
      <c r="I369" s="16">
        <f t="shared" si="657"/>
        <v>640</v>
      </c>
      <c r="K369" s="16">
        <f>D369-D370</f>
        <v>140</v>
      </c>
      <c r="L369" s="16">
        <f t="shared" ref="L369" si="702">E369-E370</f>
        <v>10</v>
      </c>
      <c r="M369" s="16">
        <f t="shared" ref="M369" si="703">F369-F370</f>
        <v>0</v>
      </c>
      <c r="N369" s="16">
        <f t="shared" ref="N369" si="704">G369-G370</f>
        <v>20</v>
      </c>
      <c r="O369" s="16">
        <f t="shared" ref="O369" si="705">H369-H370</f>
        <v>0</v>
      </c>
      <c r="P369" s="16"/>
      <c r="Q369" s="245" t="str">
        <f>アクセサリー!O233</f>
        <v>MAX</v>
      </c>
      <c r="R369" s="243">
        <f>I369-I370</f>
        <v>170</v>
      </c>
      <c r="S369" s="241" t="str">
        <f>アクセサリー!E233</f>
        <v>☆☆☆</v>
      </c>
    </row>
    <row r="370" spans="1:19">
      <c r="A370" s="236"/>
      <c r="C370" s="330" t="s">
        <v>4291</v>
      </c>
      <c r="D370" s="231">
        <v>390</v>
      </c>
      <c r="E370" s="231">
        <v>30</v>
      </c>
      <c r="F370" s="231">
        <v>0</v>
      </c>
      <c r="G370" s="231">
        <v>50</v>
      </c>
      <c r="H370" s="231">
        <v>0</v>
      </c>
      <c r="I370" s="231">
        <f t="shared" si="657"/>
        <v>470</v>
      </c>
      <c r="J370" s="231"/>
      <c r="K370" s="231"/>
      <c r="L370" s="231"/>
      <c r="M370" s="231"/>
      <c r="N370" s="231"/>
      <c r="O370" s="231"/>
      <c r="P370" s="16"/>
      <c r="R370" s="231"/>
      <c r="S370" s="16"/>
    </row>
    <row r="371" spans="1:19">
      <c r="A371" s="236" t="str">
        <f>アクセサリー!O234</f>
        <v>MAX</v>
      </c>
      <c r="B371" s="16" t="str">
        <f>アクセサリー!B234</f>
        <v>ア-012</v>
      </c>
      <c r="C371" s="16" t="str">
        <f>アクセサリー!C234</f>
        <v>マァムのゴーグル</v>
      </c>
      <c r="D371" s="16">
        <f>アクセサリー!J234</f>
        <v>490</v>
      </c>
      <c r="E371" s="16">
        <f>アクセサリー!K234</f>
        <v>50</v>
      </c>
      <c r="F371" s="16">
        <f>アクセサリー!L234</f>
        <v>50</v>
      </c>
      <c r="G371" s="16">
        <f>アクセサリー!M234</f>
        <v>0</v>
      </c>
      <c r="H371" s="16">
        <f>アクセサリー!N234</f>
        <v>50</v>
      </c>
      <c r="I371" s="16">
        <f t="shared" si="657"/>
        <v>640</v>
      </c>
      <c r="K371" s="16">
        <f>D371-D372</f>
        <v>130</v>
      </c>
      <c r="L371" s="16">
        <f t="shared" ref="L371" si="706">E371-E372</f>
        <v>10</v>
      </c>
      <c r="M371" s="16">
        <f t="shared" ref="M371" si="707">F371-F372</f>
        <v>10</v>
      </c>
      <c r="N371" s="16">
        <f t="shared" ref="N371" si="708">G371-G372</f>
        <v>0</v>
      </c>
      <c r="O371" s="16">
        <f t="shared" ref="O371" si="709">H371-H372</f>
        <v>10</v>
      </c>
      <c r="P371" s="16"/>
      <c r="Q371" s="245" t="str">
        <f>アクセサリー!O234</f>
        <v>MAX</v>
      </c>
      <c r="R371" s="243">
        <f>I371-I372</f>
        <v>160</v>
      </c>
      <c r="S371" s="241" t="str">
        <f>アクセサリー!E234</f>
        <v>☆☆☆</v>
      </c>
    </row>
    <row r="372" spans="1:19">
      <c r="A372" s="236"/>
      <c r="C372" s="330" t="s">
        <v>4291</v>
      </c>
      <c r="D372" s="231">
        <v>360</v>
      </c>
      <c r="E372" s="231">
        <v>40</v>
      </c>
      <c r="F372" s="231">
        <v>40</v>
      </c>
      <c r="G372" s="231">
        <v>0</v>
      </c>
      <c r="H372" s="231">
        <v>40</v>
      </c>
      <c r="I372" s="231">
        <f t="shared" si="657"/>
        <v>480</v>
      </c>
      <c r="J372" s="231"/>
      <c r="K372" s="231"/>
      <c r="L372" s="231"/>
      <c r="M372" s="231"/>
      <c r="N372" s="231"/>
      <c r="O372" s="231"/>
      <c r="P372" s="16"/>
      <c r="R372" s="231"/>
      <c r="S372" s="16"/>
    </row>
    <row r="373" spans="1:19">
      <c r="A373" s="236" t="str">
        <f>アクセサリー!O235</f>
        <v>MAX</v>
      </c>
      <c r="B373" s="16" t="str">
        <f>アクセサリー!B235</f>
        <v>ア-011</v>
      </c>
      <c r="C373" s="16" t="str">
        <f>アクセサリー!C235</f>
        <v>ポップのバンダナ</v>
      </c>
      <c r="D373" s="16">
        <f>アクセサリー!J235</f>
        <v>530</v>
      </c>
      <c r="E373" s="16">
        <f>アクセサリー!K235</f>
        <v>0</v>
      </c>
      <c r="F373" s="16">
        <f>アクセサリー!L235</f>
        <v>40</v>
      </c>
      <c r="G373" s="16">
        <f>アクセサリー!M235</f>
        <v>40</v>
      </c>
      <c r="H373" s="16">
        <f>アクセサリー!N235</f>
        <v>40</v>
      </c>
      <c r="I373" s="16">
        <f t="shared" si="657"/>
        <v>650</v>
      </c>
      <c r="K373" s="16">
        <f>D373-D374</f>
        <v>140</v>
      </c>
      <c r="L373" s="16">
        <f t="shared" ref="L373" si="710">E373-E374</f>
        <v>0</v>
      </c>
      <c r="M373" s="16">
        <f t="shared" ref="M373" si="711">F373-F374</f>
        <v>10</v>
      </c>
      <c r="N373" s="16">
        <f t="shared" ref="N373" si="712">G373-G374</f>
        <v>10</v>
      </c>
      <c r="O373" s="16">
        <f t="shared" ref="O373" si="713">H373-H374</f>
        <v>10</v>
      </c>
      <c r="P373" s="16"/>
      <c r="Q373" s="245" t="str">
        <f>アクセサリー!O235</f>
        <v>MAX</v>
      </c>
      <c r="R373" s="243">
        <f>I373-I374</f>
        <v>170</v>
      </c>
      <c r="S373" s="241" t="str">
        <f>アクセサリー!E235</f>
        <v>☆☆☆</v>
      </c>
    </row>
    <row r="374" spans="1:19">
      <c r="A374" s="236"/>
      <c r="C374" s="330" t="s">
        <v>4291</v>
      </c>
      <c r="D374" s="231">
        <v>390</v>
      </c>
      <c r="E374" s="231">
        <v>0</v>
      </c>
      <c r="F374" s="231">
        <v>30</v>
      </c>
      <c r="G374" s="231">
        <v>30</v>
      </c>
      <c r="H374" s="231">
        <v>30</v>
      </c>
      <c r="I374" s="231">
        <f t="shared" si="657"/>
        <v>480</v>
      </c>
      <c r="J374" s="231"/>
      <c r="K374" s="231"/>
      <c r="L374" s="231"/>
      <c r="M374" s="231"/>
      <c r="N374" s="231"/>
      <c r="O374" s="231"/>
      <c r="P374" s="16"/>
      <c r="R374" s="231"/>
      <c r="S374" s="16"/>
    </row>
    <row r="375" spans="1:19">
      <c r="A375" s="236" t="str">
        <f>アクセサリー!O236</f>
        <v>MAX</v>
      </c>
      <c r="B375" s="16" t="str">
        <f>アクセサリー!B236</f>
        <v>ア-010</v>
      </c>
      <c r="C375" s="16" t="str">
        <f>アクセサリー!C236</f>
        <v>レオナのかんむり</v>
      </c>
      <c r="D375" s="16">
        <f>アクセサリー!J236</f>
        <v>510</v>
      </c>
      <c r="E375" s="16">
        <f>アクセサリー!K236</f>
        <v>0</v>
      </c>
      <c r="F375" s="16">
        <f>アクセサリー!L236</f>
        <v>90</v>
      </c>
      <c r="G375" s="16">
        <f>アクセサリー!M236</f>
        <v>0</v>
      </c>
      <c r="H375" s="16">
        <f>アクセサリー!N236</f>
        <v>40</v>
      </c>
      <c r="I375" s="16">
        <f t="shared" si="657"/>
        <v>640</v>
      </c>
      <c r="K375" s="16">
        <f>D375-D376</f>
        <v>130</v>
      </c>
      <c r="L375" s="16">
        <f t="shared" ref="L375" si="714">E375-E376</f>
        <v>0</v>
      </c>
      <c r="M375" s="16">
        <f t="shared" ref="M375" si="715">F375-F376</f>
        <v>20</v>
      </c>
      <c r="N375" s="16">
        <f t="shared" ref="N375" si="716">G375-G376</f>
        <v>0</v>
      </c>
      <c r="O375" s="16">
        <f t="shared" ref="O375" si="717">H375-H376</f>
        <v>10</v>
      </c>
      <c r="P375" s="16"/>
      <c r="Q375" s="245" t="str">
        <f>アクセサリー!O236</f>
        <v>MAX</v>
      </c>
      <c r="R375" s="243">
        <f>I375-I376</f>
        <v>160</v>
      </c>
      <c r="S375" s="241" t="str">
        <f>アクセサリー!E236</f>
        <v>☆☆☆</v>
      </c>
    </row>
    <row r="376" spans="1:19">
      <c r="A376" s="236"/>
      <c r="C376" s="330" t="s">
        <v>4291</v>
      </c>
      <c r="D376" s="231">
        <v>380</v>
      </c>
      <c r="E376" s="231">
        <v>0</v>
      </c>
      <c r="F376" s="231">
        <v>70</v>
      </c>
      <c r="G376" s="231">
        <v>0</v>
      </c>
      <c r="H376" s="231">
        <v>30</v>
      </c>
      <c r="I376" s="231">
        <f t="shared" si="657"/>
        <v>480</v>
      </c>
      <c r="J376" s="231"/>
      <c r="K376" s="231"/>
      <c r="L376" s="231"/>
      <c r="M376" s="231"/>
      <c r="N376" s="231"/>
      <c r="O376" s="231"/>
      <c r="P376" s="16"/>
      <c r="R376" s="231"/>
      <c r="S376" s="16"/>
    </row>
    <row r="377" spans="1:19">
      <c r="A377" s="236" t="str">
        <f>アクセサリー!O237</f>
        <v>MAX</v>
      </c>
      <c r="B377" s="16" t="str">
        <f>アクセサリー!B237</f>
        <v>ア-009</v>
      </c>
      <c r="C377" s="16" t="str">
        <f>アクセサリー!C237</f>
        <v>ダイの木のかんむり</v>
      </c>
      <c r="D377" s="16">
        <f>アクセサリー!J237</f>
        <v>510</v>
      </c>
      <c r="E377" s="16">
        <f>アクセサリー!K237</f>
        <v>0</v>
      </c>
      <c r="F377" s="16">
        <f>アクセサリー!L237</f>
        <v>0</v>
      </c>
      <c r="G377" s="16">
        <f>アクセサリー!M237</f>
        <v>40</v>
      </c>
      <c r="H377" s="16">
        <f>アクセサリー!N237</f>
        <v>90</v>
      </c>
      <c r="I377" s="16">
        <f t="shared" si="657"/>
        <v>640</v>
      </c>
      <c r="K377" s="16">
        <f>D377-D378</f>
        <v>130</v>
      </c>
      <c r="L377" s="16">
        <f t="shared" ref="L377" si="718">E377-E378</f>
        <v>0</v>
      </c>
      <c r="M377" s="16">
        <f t="shared" ref="M377" si="719">F377-F378</f>
        <v>0</v>
      </c>
      <c r="N377" s="16">
        <f t="shared" ref="N377" si="720">G377-G378</f>
        <v>10</v>
      </c>
      <c r="O377" s="16">
        <f t="shared" ref="O377" si="721">H377-H378</f>
        <v>20</v>
      </c>
      <c r="P377" s="16"/>
      <c r="Q377" s="245" t="str">
        <f>アクセサリー!O237</f>
        <v>MAX</v>
      </c>
      <c r="R377" s="243">
        <f>I377-I378</f>
        <v>160</v>
      </c>
      <c r="S377" s="241" t="str">
        <f>アクセサリー!E237</f>
        <v>☆☆☆</v>
      </c>
    </row>
    <row r="378" spans="1:19">
      <c r="A378" s="236"/>
      <c r="C378" s="330" t="s">
        <v>4291</v>
      </c>
      <c r="D378" s="231">
        <v>380</v>
      </c>
      <c r="E378" s="231">
        <v>0</v>
      </c>
      <c r="F378" s="231">
        <v>0</v>
      </c>
      <c r="G378" s="231">
        <v>30</v>
      </c>
      <c r="H378" s="231">
        <v>70</v>
      </c>
      <c r="I378" s="231">
        <f t="shared" si="657"/>
        <v>480</v>
      </c>
      <c r="J378" s="231"/>
      <c r="K378" s="231"/>
      <c r="L378" s="231"/>
      <c r="M378" s="231"/>
      <c r="N378" s="231"/>
      <c r="O378" s="231"/>
      <c r="P378" s="16"/>
      <c r="R378" s="231"/>
      <c r="S378" s="16"/>
    </row>
    <row r="379" spans="1:19">
      <c r="A379" s="236" t="str">
        <f>アクセサリー!O238</f>
        <v>MAX</v>
      </c>
      <c r="B379" s="16" t="str">
        <f>アクセサリー!B238</f>
        <v>ア-008</v>
      </c>
      <c r="C379" s="16" t="str">
        <f>アクセサリー!C238</f>
        <v>アバンの手袋</v>
      </c>
      <c r="D379" s="16">
        <f>アクセサリー!J238</f>
        <v>510</v>
      </c>
      <c r="E379" s="16">
        <f>アクセサリー!K238</f>
        <v>90</v>
      </c>
      <c r="F379" s="16">
        <f>アクセサリー!L238</f>
        <v>0</v>
      </c>
      <c r="G379" s="16">
        <f>アクセサリー!M238</f>
        <v>40</v>
      </c>
      <c r="H379" s="16">
        <f>アクセサリー!N238</f>
        <v>0</v>
      </c>
      <c r="I379" s="16">
        <f t="shared" si="657"/>
        <v>640</v>
      </c>
      <c r="K379" s="16">
        <f>D379-D380</f>
        <v>130</v>
      </c>
      <c r="L379" s="16">
        <f t="shared" ref="L379" si="722">E379-E380</f>
        <v>20</v>
      </c>
      <c r="M379" s="16">
        <f t="shared" ref="M379" si="723">F379-F380</f>
        <v>0</v>
      </c>
      <c r="N379" s="16">
        <f t="shared" ref="N379" si="724">G379-G380</f>
        <v>10</v>
      </c>
      <c r="O379" s="16">
        <f t="shared" ref="O379" si="725">H379-H380</f>
        <v>0</v>
      </c>
      <c r="P379" s="16"/>
      <c r="Q379" s="245" t="str">
        <f>アクセサリー!O238</f>
        <v>MAX</v>
      </c>
      <c r="R379" s="243">
        <f>I379-I380</f>
        <v>160</v>
      </c>
      <c r="S379" s="241" t="str">
        <f>アクセサリー!E238</f>
        <v>☆☆☆</v>
      </c>
    </row>
    <row r="380" spans="1:19">
      <c r="A380" s="236"/>
      <c r="C380" s="330" t="s">
        <v>4291</v>
      </c>
      <c r="D380" s="231">
        <v>380</v>
      </c>
      <c r="E380" s="231">
        <v>70</v>
      </c>
      <c r="F380" s="231">
        <v>0</v>
      </c>
      <c r="G380" s="231">
        <v>30</v>
      </c>
      <c r="H380" s="231">
        <v>0</v>
      </c>
      <c r="I380" s="231">
        <f t="shared" si="657"/>
        <v>480</v>
      </c>
      <c r="J380" s="231"/>
      <c r="K380" s="231"/>
      <c r="L380" s="231"/>
      <c r="M380" s="231"/>
      <c r="N380" s="231"/>
      <c r="O380" s="231"/>
      <c r="P380" s="16"/>
      <c r="R380" s="231"/>
      <c r="S380" s="16"/>
    </row>
    <row r="381" spans="1:19">
      <c r="A381" s="236" t="str">
        <f>アクセサリー!O239</f>
        <v>MAX</v>
      </c>
      <c r="B381" s="16" t="str">
        <f>アクセサリー!B239</f>
        <v>ア-007</v>
      </c>
      <c r="C381" s="16" t="str">
        <f>アクセサリー!C239</f>
        <v>デルムリン島の花</v>
      </c>
      <c r="D381" s="16">
        <f>アクセサリー!J239</f>
        <v>490</v>
      </c>
      <c r="E381" s="16">
        <f>アクセサリー!K239</f>
        <v>0</v>
      </c>
      <c r="F381" s="16">
        <f>アクセサリー!L239</f>
        <v>80</v>
      </c>
      <c r="G381" s="16">
        <f>アクセサリー!M239</f>
        <v>80</v>
      </c>
      <c r="H381" s="16">
        <f>アクセサリー!N239</f>
        <v>0</v>
      </c>
      <c r="I381" s="16">
        <f t="shared" si="657"/>
        <v>650</v>
      </c>
      <c r="K381" s="16">
        <f>D381-D382</f>
        <v>130</v>
      </c>
      <c r="L381" s="16">
        <f t="shared" ref="L381" si="726">E381-E382</f>
        <v>0</v>
      </c>
      <c r="M381" s="16">
        <f t="shared" ref="M381" si="727">F381-F382</f>
        <v>20</v>
      </c>
      <c r="N381" s="16">
        <f t="shared" ref="N381" si="728">G381-G382</f>
        <v>20</v>
      </c>
      <c r="O381" s="16">
        <f t="shared" ref="O381" si="729">H381-H382</f>
        <v>0</v>
      </c>
      <c r="P381" s="16"/>
      <c r="Q381" s="245" t="str">
        <f>アクセサリー!O239</f>
        <v>MAX</v>
      </c>
      <c r="R381" s="243">
        <f>I381-I382</f>
        <v>170</v>
      </c>
      <c r="S381" s="241" t="str">
        <f>アクセサリー!E239</f>
        <v>☆☆☆</v>
      </c>
    </row>
    <row r="382" spans="1:19">
      <c r="A382" s="236"/>
      <c r="C382" s="330" t="s">
        <v>4291</v>
      </c>
      <c r="D382" s="231">
        <v>360</v>
      </c>
      <c r="E382" s="231">
        <v>0</v>
      </c>
      <c r="F382" s="231">
        <v>60</v>
      </c>
      <c r="G382" s="231">
        <v>60</v>
      </c>
      <c r="H382" s="231">
        <v>0</v>
      </c>
      <c r="I382" s="231">
        <f t="shared" si="657"/>
        <v>480</v>
      </c>
      <c r="J382" s="231"/>
      <c r="K382" s="231"/>
      <c r="L382" s="231"/>
      <c r="M382" s="231"/>
      <c r="N382" s="231"/>
      <c r="O382" s="231"/>
      <c r="P382" s="16"/>
      <c r="R382" s="231"/>
      <c r="S382" s="16"/>
    </row>
    <row r="383" spans="1:19">
      <c r="A383" s="236" t="str">
        <f>アクセサリー!O240</f>
        <v>MAX</v>
      </c>
      <c r="B383" s="16" t="str">
        <f>アクセサリー!B240</f>
        <v>ア-006</v>
      </c>
      <c r="C383" s="16" t="str">
        <f>アクセサリー!C240</f>
        <v>ダイの望遠鏡</v>
      </c>
      <c r="D383" s="16">
        <f>アクセサリー!J240</f>
        <v>370</v>
      </c>
      <c r="E383" s="16">
        <f>アクセサリー!K240</f>
        <v>40</v>
      </c>
      <c r="F383" s="16">
        <f>アクセサリー!L240</f>
        <v>40</v>
      </c>
      <c r="G383" s="16">
        <f>アクセサリー!M240</f>
        <v>40</v>
      </c>
      <c r="H383" s="16">
        <f>アクセサリー!N240</f>
        <v>40</v>
      </c>
      <c r="I383" s="16">
        <f t="shared" si="657"/>
        <v>530</v>
      </c>
      <c r="K383" s="16">
        <f>D383-D384</f>
        <v>100</v>
      </c>
      <c r="L383" s="16">
        <f t="shared" ref="L383" si="730">E383-E384</f>
        <v>10</v>
      </c>
      <c r="M383" s="16">
        <f t="shared" ref="M383" si="731">F383-F384</f>
        <v>10</v>
      </c>
      <c r="N383" s="16">
        <f t="shared" ref="N383" si="732">G383-G384</f>
        <v>10</v>
      </c>
      <c r="O383" s="16">
        <f t="shared" ref="O383" si="733">H383-H384</f>
        <v>10</v>
      </c>
      <c r="P383" s="16"/>
      <c r="Q383" s="245" t="str">
        <f>アクセサリー!O240</f>
        <v>MAX</v>
      </c>
      <c r="R383" s="243">
        <f>I383-I384</f>
        <v>140</v>
      </c>
      <c r="S383" s="241" t="str">
        <f>アクセサリー!E240</f>
        <v>☆☆</v>
      </c>
    </row>
    <row r="384" spans="1:19">
      <c r="A384" s="236"/>
      <c r="C384" s="330" t="s">
        <v>4291</v>
      </c>
      <c r="D384" s="231">
        <v>270</v>
      </c>
      <c r="E384" s="231">
        <v>30</v>
      </c>
      <c r="F384" s="231">
        <v>30</v>
      </c>
      <c r="G384" s="231">
        <v>30</v>
      </c>
      <c r="H384" s="231">
        <v>30</v>
      </c>
      <c r="I384" s="231">
        <f t="shared" si="657"/>
        <v>390</v>
      </c>
      <c r="J384" s="231"/>
      <c r="K384" s="231"/>
      <c r="L384" s="231"/>
      <c r="M384" s="231"/>
      <c r="N384" s="231"/>
      <c r="O384" s="231"/>
      <c r="P384" s="16"/>
      <c r="R384" s="231"/>
      <c r="S384" s="16"/>
    </row>
    <row r="385" spans="1:19">
      <c r="A385" s="236" t="str">
        <f>アクセサリー!O241</f>
        <v>MAX</v>
      </c>
      <c r="B385" s="16" t="str">
        <f>アクセサリー!B241</f>
        <v>ア-005</v>
      </c>
      <c r="C385" s="16" t="str">
        <f>アクセサリー!C241</f>
        <v>ゴーレムピアス</v>
      </c>
      <c r="D385" s="16">
        <f>アクセサリー!J241</f>
        <v>550</v>
      </c>
      <c r="E385" s="16">
        <f>アクセサリー!K241</f>
        <v>0</v>
      </c>
      <c r="F385" s="16">
        <f>アクセサリー!L241</f>
        <v>0</v>
      </c>
      <c r="G385" s="16">
        <f>アクセサリー!M241</f>
        <v>0</v>
      </c>
      <c r="H385" s="16">
        <f>アクセサリー!N241</f>
        <v>0</v>
      </c>
      <c r="I385" s="16">
        <f t="shared" si="657"/>
        <v>550</v>
      </c>
      <c r="K385" s="16">
        <f>D385-D386</f>
        <v>150</v>
      </c>
      <c r="L385" s="16">
        <f t="shared" ref="L385" si="734">E385-E386</f>
        <v>0</v>
      </c>
      <c r="M385" s="16">
        <f t="shared" ref="M385" si="735">F385-F386</f>
        <v>0</v>
      </c>
      <c r="N385" s="16">
        <f t="shared" ref="N385" si="736">G385-G386</f>
        <v>0</v>
      </c>
      <c r="O385" s="16">
        <f t="shared" ref="O385" si="737">H385-H386</f>
        <v>0</v>
      </c>
      <c r="P385" s="16"/>
      <c r="Q385" s="245" t="str">
        <f>アクセサリー!O241</f>
        <v>MAX</v>
      </c>
      <c r="R385" s="243">
        <f>I385-I386</f>
        <v>150</v>
      </c>
      <c r="S385" s="241" t="str">
        <f>アクセサリー!E241</f>
        <v>☆☆</v>
      </c>
    </row>
    <row r="386" spans="1:19">
      <c r="A386" s="236"/>
      <c r="C386" s="330" t="s">
        <v>4291</v>
      </c>
      <c r="D386" s="231">
        <v>400</v>
      </c>
      <c r="E386" s="231">
        <v>0</v>
      </c>
      <c r="F386" s="231">
        <v>0</v>
      </c>
      <c r="G386" s="231">
        <v>0</v>
      </c>
      <c r="H386" s="231">
        <v>0</v>
      </c>
      <c r="I386" s="231">
        <f t="shared" si="657"/>
        <v>400</v>
      </c>
      <c r="J386" s="231"/>
      <c r="K386" s="231"/>
      <c r="L386" s="231"/>
      <c r="M386" s="231"/>
      <c r="N386" s="231"/>
      <c r="O386" s="231"/>
      <c r="P386" s="16"/>
      <c r="R386" s="231"/>
      <c r="S386" s="16"/>
    </row>
    <row r="387" spans="1:19">
      <c r="A387" s="236" t="str">
        <f>アクセサリー!O242</f>
        <v>MAX</v>
      </c>
      <c r="B387" s="16" t="str">
        <f>アクセサリー!B242</f>
        <v>ア-004</v>
      </c>
      <c r="C387" s="16" t="str">
        <f>アクセサリー!C242</f>
        <v>ちからのゆびわ</v>
      </c>
      <c r="D387" s="16">
        <f>アクセサリー!J242</f>
        <v>440</v>
      </c>
      <c r="E387" s="16">
        <f>アクセサリー!K242</f>
        <v>70</v>
      </c>
      <c r="F387" s="16">
        <f>アクセサリー!L242</f>
        <v>40</v>
      </c>
      <c r="G387" s="16">
        <f>アクセサリー!M242</f>
        <v>0</v>
      </c>
      <c r="H387" s="16">
        <f>アクセサリー!N242</f>
        <v>0</v>
      </c>
      <c r="I387" s="16">
        <f t="shared" si="657"/>
        <v>550</v>
      </c>
      <c r="K387" s="16">
        <f>D387-D388</f>
        <v>120</v>
      </c>
      <c r="L387" s="16">
        <f t="shared" ref="L387" si="738">E387-E388</f>
        <v>20</v>
      </c>
      <c r="M387" s="16">
        <f t="shared" ref="M387" si="739">F387-F388</f>
        <v>10</v>
      </c>
      <c r="N387" s="16">
        <f t="shared" ref="N387" si="740">G387-G388</f>
        <v>0</v>
      </c>
      <c r="O387" s="16">
        <f t="shared" ref="O387" si="741">H387-H388</f>
        <v>0</v>
      </c>
      <c r="P387" s="16"/>
      <c r="Q387" s="245" t="str">
        <f>アクセサリー!O242</f>
        <v>MAX</v>
      </c>
      <c r="R387" s="243">
        <f>I387-I388</f>
        <v>150</v>
      </c>
      <c r="S387" s="241" t="str">
        <f>アクセサリー!E242</f>
        <v>☆☆</v>
      </c>
    </row>
    <row r="388" spans="1:19">
      <c r="A388" s="236"/>
      <c r="C388" s="330" t="s">
        <v>4291</v>
      </c>
      <c r="D388" s="231">
        <v>320</v>
      </c>
      <c r="E388" s="231">
        <v>50</v>
      </c>
      <c r="F388" s="231">
        <v>30</v>
      </c>
      <c r="G388" s="231">
        <v>0</v>
      </c>
      <c r="H388" s="231">
        <v>0</v>
      </c>
      <c r="I388" s="231">
        <f t="shared" si="657"/>
        <v>400</v>
      </c>
      <c r="J388" s="231"/>
      <c r="K388" s="231"/>
      <c r="L388" s="231"/>
      <c r="M388" s="231"/>
      <c r="N388" s="231"/>
      <c r="O388" s="231"/>
      <c r="P388" s="16"/>
      <c r="R388" s="231"/>
    </row>
    <row r="389" spans="1:19">
      <c r="A389" s="236" t="str">
        <f>アクセサリー!O243</f>
        <v>MAX</v>
      </c>
      <c r="B389" s="16" t="str">
        <f>アクセサリー!B243</f>
        <v>ア-003</v>
      </c>
      <c r="C389" s="16" t="str">
        <f>アクセサリー!C243</f>
        <v>スライムピアス</v>
      </c>
      <c r="D389" s="16">
        <f>アクセサリー!J243</f>
        <v>500</v>
      </c>
      <c r="E389" s="16">
        <f>アクセサリー!K243</f>
        <v>0</v>
      </c>
      <c r="F389" s="16">
        <f>アクセサリー!L243</f>
        <v>0</v>
      </c>
      <c r="G389" s="16">
        <f>アクセサリー!M243</f>
        <v>30</v>
      </c>
      <c r="H389" s="16">
        <f>アクセサリー!N243</f>
        <v>30</v>
      </c>
      <c r="I389" s="16">
        <f t="shared" si="657"/>
        <v>560</v>
      </c>
      <c r="K389" s="16">
        <f>D389-D390</f>
        <v>140</v>
      </c>
      <c r="L389" s="16">
        <f t="shared" ref="L389" si="742">E389-E390</f>
        <v>0</v>
      </c>
      <c r="M389" s="16">
        <f t="shared" ref="M389" si="743">F389-F390</f>
        <v>0</v>
      </c>
      <c r="N389" s="16">
        <f t="shared" ref="N389" si="744">G389-G390</f>
        <v>10</v>
      </c>
      <c r="O389" s="16">
        <f t="shared" ref="O389" si="745">H389-H390</f>
        <v>10</v>
      </c>
      <c r="P389" s="16"/>
      <c r="Q389" s="245" t="str">
        <f>アクセサリー!O243</f>
        <v>MAX</v>
      </c>
      <c r="R389" s="243">
        <f>I389-I390</f>
        <v>160</v>
      </c>
      <c r="S389" s="241" t="str">
        <f>アクセサリー!E243</f>
        <v>☆☆</v>
      </c>
    </row>
    <row r="390" spans="1:19">
      <c r="A390" s="236"/>
      <c r="C390" s="330" t="s">
        <v>4291</v>
      </c>
      <c r="D390" s="231">
        <v>360</v>
      </c>
      <c r="E390" s="231">
        <v>0</v>
      </c>
      <c r="F390" s="231">
        <v>0</v>
      </c>
      <c r="G390" s="231">
        <v>20</v>
      </c>
      <c r="H390" s="231">
        <v>20</v>
      </c>
      <c r="I390" s="231">
        <f t="shared" si="657"/>
        <v>400</v>
      </c>
      <c r="J390" s="231"/>
      <c r="K390" s="231"/>
      <c r="L390" s="231"/>
      <c r="M390" s="231"/>
      <c r="N390" s="231"/>
      <c r="O390" s="231"/>
      <c r="P390" s="16"/>
      <c r="R390" s="231"/>
    </row>
    <row r="391" spans="1:19">
      <c r="A391" s="236" t="str">
        <f>アクセサリー!O244</f>
        <v>MAX</v>
      </c>
      <c r="B391" s="16" t="str">
        <f>アクセサリー!B244</f>
        <v>ア-002</v>
      </c>
      <c r="C391" s="16" t="str">
        <f>アクセサリー!C244</f>
        <v>インテリメガネ</v>
      </c>
      <c r="D391" s="16">
        <f>アクセサリー!J244</f>
        <v>500</v>
      </c>
      <c r="E391" s="16">
        <f>アクセサリー!K244</f>
        <v>0</v>
      </c>
      <c r="F391" s="16">
        <f>アクセサリー!L244</f>
        <v>30</v>
      </c>
      <c r="G391" s="16">
        <f>アクセサリー!M244</f>
        <v>30</v>
      </c>
      <c r="H391" s="16">
        <f>アクセサリー!N244</f>
        <v>0</v>
      </c>
      <c r="I391" s="16">
        <f t="shared" si="657"/>
        <v>560</v>
      </c>
      <c r="K391" s="16">
        <f>D391-D392</f>
        <v>140</v>
      </c>
      <c r="L391" s="16">
        <f t="shared" ref="L391" si="746">E391-E392</f>
        <v>0</v>
      </c>
      <c r="M391" s="16">
        <f t="shared" ref="M391" si="747">F391-F392</f>
        <v>10</v>
      </c>
      <c r="N391" s="16">
        <f t="shared" ref="N391" si="748">G391-G392</f>
        <v>10</v>
      </c>
      <c r="O391" s="16">
        <f t="shared" ref="O391" si="749">H391-H392</f>
        <v>0</v>
      </c>
      <c r="P391" s="16"/>
      <c r="Q391" s="245" t="str">
        <f>アクセサリー!O244</f>
        <v>MAX</v>
      </c>
      <c r="R391" s="243">
        <f>I391-I392</f>
        <v>160</v>
      </c>
      <c r="S391" s="241" t="str">
        <f>アクセサリー!E244</f>
        <v>☆☆</v>
      </c>
    </row>
    <row r="392" spans="1:19">
      <c r="A392" s="236"/>
      <c r="C392" s="330" t="s">
        <v>4291</v>
      </c>
      <c r="D392" s="231">
        <v>360</v>
      </c>
      <c r="E392" s="231">
        <v>0</v>
      </c>
      <c r="F392" s="231">
        <v>20</v>
      </c>
      <c r="G392" s="231">
        <v>20</v>
      </c>
      <c r="H392" s="231">
        <v>0</v>
      </c>
      <c r="I392" s="231">
        <f t="shared" si="657"/>
        <v>400</v>
      </c>
      <c r="J392" s="231"/>
      <c r="K392" s="231"/>
      <c r="L392" s="231"/>
      <c r="M392" s="231"/>
      <c r="N392" s="231"/>
      <c r="O392" s="231"/>
      <c r="P392" s="16"/>
      <c r="R392" s="231"/>
    </row>
    <row r="393" spans="1:19">
      <c r="A393" s="236" t="str">
        <f>アクセサリー!O245</f>
        <v>MAX</v>
      </c>
      <c r="B393" s="16" t="str">
        <f>アクセサリー!B245</f>
        <v>ア-001</v>
      </c>
      <c r="C393" s="16" t="str">
        <f>アクセサリー!C245</f>
        <v>ゴメちゃんバッジ</v>
      </c>
      <c r="D393" s="16">
        <f>アクセサリー!J245</f>
        <v>320</v>
      </c>
      <c r="E393" s="16">
        <f>アクセサリー!K245</f>
        <v>0</v>
      </c>
      <c r="F393" s="16">
        <f>アクセサリー!L245</f>
        <v>80</v>
      </c>
      <c r="G393" s="16">
        <f>アクセサリー!M245</f>
        <v>80</v>
      </c>
      <c r="H393" s="16">
        <f>アクセサリー!N245</f>
        <v>80</v>
      </c>
      <c r="I393" s="16">
        <f t="shared" si="657"/>
        <v>560</v>
      </c>
      <c r="K393" s="16">
        <f>D393-D394</f>
        <v>90</v>
      </c>
      <c r="L393" s="16">
        <f t="shared" ref="L393" si="750">E393-E394</f>
        <v>0</v>
      </c>
      <c r="M393" s="16">
        <f t="shared" ref="M393" si="751">F393-F394</f>
        <v>20</v>
      </c>
      <c r="N393" s="16">
        <f t="shared" ref="N393" si="752">G393-G394</f>
        <v>20</v>
      </c>
      <c r="O393" s="16">
        <f t="shared" ref="O393" si="753">H393-H394</f>
        <v>20</v>
      </c>
      <c r="P393" s="16"/>
      <c r="Q393" s="245" t="str">
        <f>アクセサリー!O245</f>
        <v>MAX</v>
      </c>
      <c r="R393" s="243">
        <f>I393-I394</f>
        <v>150</v>
      </c>
      <c r="S393" s="241" t="str">
        <f>アクセサリー!E245</f>
        <v>☆☆</v>
      </c>
    </row>
    <row r="394" spans="1:19">
      <c r="C394" s="330" t="s">
        <v>4291</v>
      </c>
      <c r="D394" s="231">
        <v>230</v>
      </c>
      <c r="E394" s="231">
        <v>0</v>
      </c>
      <c r="F394" s="231">
        <v>60</v>
      </c>
      <c r="G394" s="231">
        <v>60</v>
      </c>
      <c r="H394" s="231">
        <v>60</v>
      </c>
      <c r="I394" s="231">
        <f t="shared" si="657"/>
        <v>410</v>
      </c>
      <c r="J394" s="231"/>
      <c r="K394" s="231"/>
      <c r="L394" s="231"/>
      <c r="M394" s="231"/>
      <c r="N394" s="231"/>
      <c r="O394" s="231"/>
      <c r="P394" s="16"/>
      <c r="R394" s="231"/>
    </row>
    <row r="395" spans="1:19">
      <c r="P395" s="16"/>
    </row>
    <row r="396" spans="1:19">
      <c r="P396" s="16"/>
    </row>
    <row r="397" spans="1:19">
      <c r="P397" s="16"/>
    </row>
    <row r="398" spans="1:19">
      <c r="P398" s="16"/>
    </row>
    <row r="399" spans="1:19">
      <c r="B399" s="16" t="s">
        <v>4331</v>
      </c>
      <c r="C399" s="16" t="s">
        <v>4330</v>
      </c>
      <c r="D399" s="16">
        <f>武器!O82</f>
        <v>0</v>
      </c>
      <c r="E399" s="16">
        <f>武器!P82</f>
        <v>960</v>
      </c>
      <c r="F399" s="16">
        <f>武器!Q82</f>
        <v>1250</v>
      </c>
      <c r="G399" s="16">
        <f>武器!R82</f>
        <v>120</v>
      </c>
      <c r="H399" s="16">
        <f>武器!S82</f>
        <v>120</v>
      </c>
      <c r="I399" s="16">
        <f t="shared" ref="I399:I400" si="754">SUM(D399:H399)</f>
        <v>2450</v>
      </c>
      <c r="K399" s="16">
        <f>D399-D400</f>
        <v>0</v>
      </c>
      <c r="L399" s="16">
        <f t="shared" ref="L399" si="755">E399-E400</f>
        <v>160</v>
      </c>
      <c r="M399" s="16">
        <f t="shared" ref="M399" si="756">F399-F400</f>
        <v>200</v>
      </c>
      <c r="N399" s="16">
        <f t="shared" ref="N399" si="757">G399-G400</f>
        <v>20</v>
      </c>
      <c r="O399" s="16">
        <f t="shared" ref="O399" si="758">H399-H400</f>
        <v>20</v>
      </c>
      <c r="P399" s="16"/>
      <c r="Q399" s="245" t="str">
        <f>武器!T82</f>
        <v>MAX</v>
      </c>
      <c r="R399" s="243">
        <f>I399-I400</f>
        <v>400</v>
      </c>
    </row>
    <row r="400" spans="1:19">
      <c r="C400" s="330" t="s">
        <v>4291</v>
      </c>
      <c r="D400" s="231">
        <v>0</v>
      </c>
      <c r="E400" s="231">
        <v>800</v>
      </c>
      <c r="F400" s="231">
        <v>1050</v>
      </c>
      <c r="G400" s="231">
        <v>100</v>
      </c>
      <c r="H400" s="231">
        <v>100</v>
      </c>
      <c r="I400" s="231">
        <f t="shared" si="754"/>
        <v>2050</v>
      </c>
      <c r="J400" s="231"/>
      <c r="K400" s="231"/>
      <c r="L400" s="231"/>
      <c r="M400" s="231"/>
      <c r="N400" s="231"/>
      <c r="O400" s="231"/>
      <c r="P400" s="16"/>
      <c r="R400" s="231"/>
    </row>
    <row r="401" spans="2:18">
      <c r="B401" s="16" t="s">
        <v>4331</v>
      </c>
      <c r="C401" s="16" t="s">
        <v>4333</v>
      </c>
      <c r="D401" s="16">
        <f>盾!J58</f>
        <v>0</v>
      </c>
      <c r="E401" s="16">
        <f>盾!K58</f>
        <v>100</v>
      </c>
      <c r="F401" s="16">
        <f>盾!L58</f>
        <v>100</v>
      </c>
      <c r="G401" s="16">
        <f>盾!M58</f>
        <v>830</v>
      </c>
      <c r="H401" s="16">
        <f>盾!N58</f>
        <v>950</v>
      </c>
      <c r="I401" s="16">
        <f t="shared" ref="I401:I404" si="759">SUM(D401:H401)</f>
        <v>1980</v>
      </c>
      <c r="K401" s="16">
        <f>D401-D402</f>
        <v>0</v>
      </c>
      <c r="L401" s="16">
        <f t="shared" ref="L401" si="760">E401-E402</f>
        <v>20</v>
      </c>
      <c r="M401" s="16">
        <f t="shared" ref="M401" si="761">F401-F402</f>
        <v>20</v>
      </c>
      <c r="N401" s="16">
        <f t="shared" ref="N401" si="762">G401-G402</f>
        <v>170</v>
      </c>
      <c r="O401" s="16">
        <f t="shared" ref="O401" si="763">H401-H402</f>
        <v>190</v>
      </c>
      <c r="P401" s="16"/>
      <c r="Q401" s="245" t="str">
        <f>盾!O58</f>
        <v>MAX</v>
      </c>
      <c r="R401" s="243">
        <f>I401-I402</f>
        <v>400</v>
      </c>
    </row>
    <row r="402" spans="2:18">
      <c r="C402" s="330" t="s">
        <v>4291</v>
      </c>
      <c r="D402" s="231">
        <v>0</v>
      </c>
      <c r="E402" s="231">
        <v>80</v>
      </c>
      <c r="F402" s="231">
        <v>80</v>
      </c>
      <c r="G402" s="231">
        <v>660</v>
      </c>
      <c r="H402" s="231">
        <v>760</v>
      </c>
      <c r="I402" s="231">
        <f t="shared" si="759"/>
        <v>1580</v>
      </c>
      <c r="J402" s="231"/>
      <c r="K402" s="231"/>
      <c r="L402" s="231"/>
      <c r="M402" s="231"/>
      <c r="N402" s="231"/>
      <c r="O402" s="231"/>
      <c r="P402" s="16"/>
      <c r="R402" s="231"/>
    </row>
    <row r="403" spans="2:18">
      <c r="B403" s="16" t="s">
        <v>4331</v>
      </c>
      <c r="C403" s="16" t="s">
        <v>4332</v>
      </c>
      <c r="D403" s="16">
        <f>アクセサリー!J106</f>
        <v>790</v>
      </c>
      <c r="E403" s="16">
        <f>アクセサリー!K106</f>
        <v>0</v>
      </c>
      <c r="F403" s="16">
        <f>アクセサリー!L106</f>
        <v>0</v>
      </c>
      <c r="G403" s="16">
        <f>アクセサリー!M106</f>
        <v>150</v>
      </c>
      <c r="H403" s="16">
        <f>アクセサリー!N106</f>
        <v>100</v>
      </c>
      <c r="I403" s="16">
        <f t="shared" si="759"/>
        <v>1040</v>
      </c>
      <c r="K403" s="16">
        <f>D403-D404</f>
        <v>150</v>
      </c>
      <c r="L403" s="16">
        <f t="shared" ref="L403" si="764">E403-E404</f>
        <v>0</v>
      </c>
      <c r="M403" s="16">
        <f t="shared" ref="M403" si="765">F403-F404</f>
        <v>0</v>
      </c>
      <c r="N403" s="16">
        <f t="shared" ref="N403" si="766">G403-G404</f>
        <v>30</v>
      </c>
      <c r="O403" s="16">
        <f t="shared" ref="O403" si="767">H403-H404</f>
        <v>20</v>
      </c>
      <c r="P403" s="16"/>
      <c r="Q403" s="245" t="str">
        <f>アクセサリー!O106</f>
        <v>MAX</v>
      </c>
      <c r="R403" s="243">
        <f>I403-I404</f>
        <v>200</v>
      </c>
    </row>
    <row r="404" spans="2:18">
      <c r="C404" s="330" t="s">
        <v>4291</v>
      </c>
      <c r="D404" s="231">
        <v>640</v>
      </c>
      <c r="E404" s="231">
        <v>0</v>
      </c>
      <c r="F404" s="231">
        <v>0</v>
      </c>
      <c r="G404" s="231">
        <v>120</v>
      </c>
      <c r="H404" s="231">
        <v>80</v>
      </c>
      <c r="I404" s="231">
        <f t="shared" si="759"/>
        <v>840</v>
      </c>
      <c r="J404" s="231"/>
      <c r="K404" s="231"/>
      <c r="L404" s="231"/>
      <c r="M404" s="231"/>
      <c r="N404" s="231"/>
      <c r="O404" s="231"/>
      <c r="P404" s="16"/>
      <c r="R404" s="231"/>
    </row>
  </sheetData>
  <phoneticPr fontId="2"/>
  <conditionalFormatting sqref="K25:O25">
    <cfRule type="cellIs" dxfId="236" priority="282" operator="lessThan">
      <formula>0</formula>
    </cfRule>
  </conditionalFormatting>
  <conditionalFormatting sqref="K393:O393">
    <cfRule type="cellIs" dxfId="235" priority="83" operator="lessThan">
      <formula>0</formula>
    </cfRule>
  </conditionalFormatting>
  <conditionalFormatting sqref="K27:O27">
    <cfRule type="cellIs" dxfId="234" priority="281" operator="lessThan">
      <formula>0</formula>
    </cfRule>
  </conditionalFormatting>
  <conditionalFormatting sqref="K29:O29">
    <cfRule type="cellIs" dxfId="233" priority="280" operator="lessThan">
      <formula>0</formula>
    </cfRule>
  </conditionalFormatting>
  <conditionalFormatting sqref="K31:O31">
    <cfRule type="cellIs" dxfId="232" priority="279" operator="lessThan">
      <formula>0</formula>
    </cfRule>
  </conditionalFormatting>
  <conditionalFormatting sqref="K33:O33">
    <cfRule type="cellIs" dxfId="231" priority="278" operator="lessThan">
      <formula>0</formula>
    </cfRule>
  </conditionalFormatting>
  <conditionalFormatting sqref="K35:O35">
    <cfRule type="cellIs" dxfId="230" priority="277" operator="lessThan">
      <formula>0</formula>
    </cfRule>
  </conditionalFormatting>
  <conditionalFormatting sqref="K37:O37">
    <cfRule type="cellIs" dxfId="229" priority="276" operator="lessThan">
      <formula>0</formula>
    </cfRule>
  </conditionalFormatting>
  <conditionalFormatting sqref="K39:O39">
    <cfRule type="cellIs" dxfId="228" priority="275" operator="lessThan">
      <formula>0</formula>
    </cfRule>
  </conditionalFormatting>
  <conditionalFormatting sqref="K41:O41">
    <cfRule type="cellIs" dxfId="227" priority="274" operator="lessThan">
      <formula>0</formula>
    </cfRule>
  </conditionalFormatting>
  <conditionalFormatting sqref="K43:O43">
    <cfRule type="cellIs" dxfId="226" priority="273" operator="lessThan">
      <formula>0</formula>
    </cfRule>
  </conditionalFormatting>
  <conditionalFormatting sqref="K45:O45">
    <cfRule type="cellIs" dxfId="225" priority="272" operator="lessThan">
      <formula>0</formula>
    </cfRule>
  </conditionalFormatting>
  <conditionalFormatting sqref="K47:O47">
    <cfRule type="cellIs" dxfId="224" priority="271" operator="lessThan">
      <formula>0</formula>
    </cfRule>
  </conditionalFormatting>
  <conditionalFormatting sqref="K49:O49">
    <cfRule type="cellIs" dxfId="223" priority="270" operator="lessThan">
      <formula>0</formula>
    </cfRule>
  </conditionalFormatting>
  <conditionalFormatting sqref="K51:O51">
    <cfRule type="cellIs" dxfId="222" priority="269" operator="lessThan">
      <formula>0</formula>
    </cfRule>
  </conditionalFormatting>
  <conditionalFormatting sqref="K53:O53">
    <cfRule type="cellIs" dxfId="221" priority="268" operator="lessThan">
      <formula>0</formula>
    </cfRule>
  </conditionalFormatting>
  <conditionalFormatting sqref="K55:O55">
    <cfRule type="cellIs" dxfId="220" priority="267" operator="lessThan">
      <formula>0</formula>
    </cfRule>
  </conditionalFormatting>
  <conditionalFormatting sqref="K57:O57">
    <cfRule type="cellIs" dxfId="219" priority="266" operator="lessThan">
      <formula>0</formula>
    </cfRule>
  </conditionalFormatting>
  <conditionalFormatting sqref="K59:O59">
    <cfRule type="cellIs" dxfId="218" priority="265" operator="lessThan">
      <formula>0</formula>
    </cfRule>
  </conditionalFormatting>
  <conditionalFormatting sqref="K61:O61">
    <cfRule type="cellIs" dxfId="217" priority="264" operator="lessThan">
      <formula>0</formula>
    </cfRule>
  </conditionalFormatting>
  <conditionalFormatting sqref="K63:O63">
    <cfRule type="cellIs" dxfId="216" priority="263" operator="lessThan">
      <formula>0</formula>
    </cfRule>
  </conditionalFormatting>
  <conditionalFormatting sqref="K65:O65">
    <cfRule type="cellIs" dxfId="215" priority="262" operator="lessThan">
      <formula>0</formula>
    </cfRule>
  </conditionalFormatting>
  <conditionalFormatting sqref="K67:O67">
    <cfRule type="cellIs" dxfId="214" priority="261" operator="lessThan">
      <formula>0</formula>
    </cfRule>
  </conditionalFormatting>
  <conditionalFormatting sqref="K69:O69">
    <cfRule type="cellIs" dxfId="213" priority="260" operator="lessThan">
      <formula>0</formula>
    </cfRule>
  </conditionalFormatting>
  <conditionalFormatting sqref="K71:O71">
    <cfRule type="cellIs" dxfId="212" priority="259" operator="lessThan">
      <formula>0</formula>
    </cfRule>
  </conditionalFormatting>
  <conditionalFormatting sqref="K73:O73">
    <cfRule type="cellIs" dxfId="211" priority="258" operator="lessThan">
      <formula>0</formula>
    </cfRule>
  </conditionalFormatting>
  <conditionalFormatting sqref="K75:O75">
    <cfRule type="cellIs" dxfId="210" priority="257" operator="lessThan">
      <formula>0</formula>
    </cfRule>
  </conditionalFormatting>
  <conditionalFormatting sqref="K77:O77">
    <cfRule type="cellIs" dxfId="209" priority="256" operator="lessThan">
      <formula>0</formula>
    </cfRule>
  </conditionalFormatting>
  <conditionalFormatting sqref="K79:O79">
    <cfRule type="cellIs" dxfId="208" priority="255" operator="lessThan">
      <formula>0</formula>
    </cfRule>
  </conditionalFormatting>
  <conditionalFormatting sqref="K81:O81">
    <cfRule type="cellIs" dxfId="207" priority="254" operator="lessThan">
      <formula>0</formula>
    </cfRule>
  </conditionalFormatting>
  <conditionalFormatting sqref="K83:O83">
    <cfRule type="cellIs" dxfId="206" priority="253" operator="lessThan">
      <formula>0</formula>
    </cfRule>
  </conditionalFormatting>
  <conditionalFormatting sqref="K85:O85">
    <cfRule type="cellIs" dxfId="205" priority="252" operator="lessThan">
      <formula>0</formula>
    </cfRule>
  </conditionalFormatting>
  <conditionalFormatting sqref="K87:O87">
    <cfRule type="cellIs" dxfId="204" priority="251" operator="lessThan">
      <formula>0</formula>
    </cfRule>
  </conditionalFormatting>
  <conditionalFormatting sqref="K89:O89">
    <cfRule type="cellIs" dxfId="203" priority="250" operator="lessThan">
      <formula>0</formula>
    </cfRule>
  </conditionalFormatting>
  <conditionalFormatting sqref="K91:O91">
    <cfRule type="cellIs" dxfId="202" priority="249" operator="lessThan">
      <formula>0</formula>
    </cfRule>
  </conditionalFormatting>
  <conditionalFormatting sqref="K93:O93">
    <cfRule type="cellIs" dxfId="201" priority="248" operator="lessThan">
      <formula>0</formula>
    </cfRule>
  </conditionalFormatting>
  <conditionalFormatting sqref="K95:O95">
    <cfRule type="cellIs" dxfId="200" priority="247" operator="lessThan">
      <formula>0</formula>
    </cfRule>
  </conditionalFormatting>
  <conditionalFormatting sqref="K97:O97">
    <cfRule type="cellIs" dxfId="199" priority="246" operator="lessThan">
      <formula>0</formula>
    </cfRule>
  </conditionalFormatting>
  <conditionalFormatting sqref="K99:O99">
    <cfRule type="cellIs" dxfId="198" priority="245" operator="lessThan">
      <formula>0</formula>
    </cfRule>
  </conditionalFormatting>
  <conditionalFormatting sqref="K101:O101">
    <cfRule type="cellIs" dxfId="197" priority="244" operator="lessThan">
      <formula>0</formula>
    </cfRule>
  </conditionalFormatting>
  <conditionalFormatting sqref="K103:O103">
    <cfRule type="cellIs" dxfId="196" priority="243" operator="lessThan">
      <formula>0</formula>
    </cfRule>
  </conditionalFormatting>
  <conditionalFormatting sqref="K105:O105">
    <cfRule type="cellIs" dxfId="195" priority="242" operator="lessThan">
      <formula>0</formula>
    </cfRule>
  </conditionalFormatting>
  <conditionalFormatting sqref="K107:O107">
    <cfRule type="cellIs" dxfId="194" priority="241" operator="lessThan">
      <formula>0</formula>
    </cfRule>
  </conditionalFormatting>
  <conditionalFormatting sqref="K109:O109">
    <cfRule type="cellIs" dxfId="193" priority="240" operator="lessThan">
      <formula>0</formula>
    </cfRule>
  </conditionalFormatting>
  <conditionalFormatting sqref="K111:O111">
    <cfRule type="cellIs" dxfId="192" priority="239" operator="lessThan">
      <formula>0</formula>
    </cfRule>
  </conditionalFormatting>
  <conditionalFormatting sqref="K113:O113">
    <cfRule type="cellIs" dxfId="191" priority="238" operator="lessThan">
      <formula>0</formula>
    </cfRule>
  </conditionalFormatting>
  <conditionalFormatting sqref="K115:O115">
    <cfRule type="cellIs" dxfId="190" priority="237" operator="lessThan">
      <formula>0</formula>
    </cfRule>
  </conditionalFormatting>
  <conditionalFormatting sqref="K117:O117">
    <cfRule type="cellIs" dxfId="189" priority="236" operator="lessThan">
      <formula>0</formula>
    </cfRule>
  </conditionalFormatting>
  <conditionalFormatting sqref="K119:O119">
    <cfRule type="cellIs" dxfId="188" priority="235" operator="lessThan">
      <formula>0</formula>
    </cfRule>
  </conditionalFormatting>
  <conditionalFormatting sqref="K391:O391">
    <cfRule type="cellIs" dxfId="187" priority="84" operator="lessThan">
      <formula>0</formula>
    </cfRule>
  </conditionalFormatting>
  <conditionalFormatting sqref="K121:O121">
    <cfRule type="cellIs" dxfId="186" priority="232" operator="lessThan">
      <formula>0</formula>
    </cfRule>
  </conditionalFormatting>
  <conditionalFormatting sqref="K387:O387">
    <cfRule type="cellIs" dxfId="185" priority="86" operator="lessThan">
      <formula>0</formula>
    </cfRule>
  </conditionalFormatting>
  <conditionalFormatting sqref="K389:O389">
    <cfRule type="cellIs" dxfId="184" priority="85" operator="lessThan">
      <formula>0</formula>
    </cfRule>
  </conditionalFormatting>
  <conditionalFormatting sqref="K123:O123">
    <cfRule type="cellIs" dxfId="183" priority="227" operator="lessThan">
      <formula>0</formula>
    </cfRule>
  </conditionalFormatting>
  <conditionalFormatting sqref="K125:O125">
    <cfRule type="cellIs" dxfId="182" priority="226" operator="lessThan">
      <formula>0</formula>
    </cfRule>
  </conditionalFormatting>
  <conditionalFormatting sqref="K127:O127">
    <cfRule type="cellIs" dxfId="181" priority="225" operator="lessThan">
      <formula>0</formula>
    </cfRule>
  </conditionalFormatting>
  <conditionalFormatting sqref="K129:O129">
    <cfRule type="cellIs" dxfId="180" priority="224" operator="lessThan">
      <formula>0</formula>
    </cfRule>
  </conditionalFormatting>
  <conditionalFormatting sqref="K131:O131">
    <cfRule type="cellIs" dxfId="179" priority="223" operator="lessThan">
      <formula>0</formula>
    </cfRule>
  </conditionalFormatting>
  <conditionalFormatting sqref="K134:O134">
    <cfRule type="cellIs" dxfId="178" priority="222" operator="lessThan">
      <formula>0</formula>
    </cfRule>
  </conditionalFormatting>
  <conditionalFormatting sqref="K136:O136">
    <cfRule type="cellIs" dxfId="177" priority="221" operator="lessThan">
      <formula>0</formula>
    </cfRule>
  </conditionalFormatting>
  <conditionalFormatting sqref="K138:O138">
    <cfRule type="cellIs" dxfId="176" priority="220" operator="lessThan">
      <formula>0</formula>
    </cfRule>
  </conditionalFormatting>
  <conditionalFormatting sqref="K140:O140">
    <cfRule type="cellIs" dxfId="175" priority="219" operator="lessThan">
      <formula>0</formula>
    </cfRule>
  </conditionalFormatting>
  <conditionalFormatting sqref="K142:O142">
    <cfRule type="cellIs" dxfId="174" priority="218" operator="lessThan">
      <formula>0</formula>
    </cfRule>
  </conditionalFormatting>
  <conditionalFormatting sqref="K144:O144">
    <cfRule type="cellIs" dxfId="173" priority="217" operator="lessThan">
      <formula>0</formula>
    </cfRule>
  </conditionalFormatting>
  <conditionalFormatting sqref="K146:O146">
    <cfRule type="cellIs" dxfId="172" priority="216" operator="lessThan">
      <formula>0</formula>
    </cfRule>
  </conditionalFormatting>
  <conditionalFormatting sqref="K148:O148">
    <cfRule type="cellIs" dxfId="171" priority="215" operator="lessThan">
      <formula>0</formula>
    </cfRule>
  </conditionalFormatting>
  <conditionalFormatting sqref="K150:O150">
    <cfRule type="cellIs" dxfId="170" priority="214" operator="lessThan">
      <formula>0</formula>
    </cfRule>
  </conditionalFormatting>
  <conditionalFormatting sqref="K152:O152">
    <cfRule type="cellIs" dxfId="169" priority="213" operator="lessThan">
      <formula>0</formula>
    </cfRule>
  </conditionalFormatting>
  <conditionalFormatting sqref="K154:O154">
    <cfRule type="cellIs" dxfId="168" priority="212" operator="lessThan">
      <formula>0</formula>
    </cfRule>
  </conditionalFormatting>
  <conditionalFormatting sqref="K156:O156">
    <cfRule type="cellIs" dxfId="167" priority="211" operator="lessThan">
      <formula>0</formula>
    </cfRule>
  </conditionalFormatting>
  <conditionalFormatting sqref="K158:O158">
    <cfRule type="cellIs" dxfId="166" priority="210" operator="lessThan">
      <formula>0</formula>
    </cfRule>
  </conditionalFormatting>
  <conditionalFormatting sqref="K160:O160">
    <cfRule type="cellIs" dxfId="165" priority="209" operator="lessThan">
      <formula>0</formula>
    </cfRule>
  </conditionalFormatting>
  <conditionalFormatting sqref="K162:O162">
    <cfRule type="cellIs" dxfId="164" priority="208" operator="lessThan">
      <formula>0</formula>
    </cfRule>
  </conditionalFormatting>
  <conditionalFormatting sqref="K164:O164">
    <cfRule type="cellIs" dxfId="163" priority="207" operator="lessThan">
      <formula>0</formula>
    </cfRule>
  </conditionalFormatting>
  <conditionalFormatting sqref="K166:O166">
    <cfRule type="cellIs" dxfId="162" priority="206" operator="lessThan">
      <formula>0</formula>
    </cfRule>
  </conditionalFormatting>
  <conditionalFormatting sqref="K168:O168">
    <cfRule type="cellIs" dxfId="161" priority="205" operator="lessThan">
      <formula>0</formula>
    </cfRule>
  </conditionalFormatting>
  <conditionalFormatting sqref="K170:O170">
    <cfRule type="cellIs" dxfId="160" priority="204" operator="lessThan">
      <formula>0</formula>
    </cfRule>
  </conditionalFormatting>
  <conditionalFormatting sqref="K172:O172">
    <cfRule type="cellIs" dxfId="159" priority="203" operator="lessThan">
      <formula>0</formula>
    </cfRule>
  </conditionalFormatting>
  <conditionalFormatting sqref="K174:O174">
    <cfRule type="cellIs" dxfId="158" priority="202" operator="lessThan">
      <formula>0</formula>
    </cfRule>
  </conditionalFormatting>
  <conditionalFormatting sqref="K176:O176">
    <cfRule type="cellIs" dxfId="157" priority="201" operator="lessThan">
      <formula>0</formula>
    </cfRule>
  </conditionalFormatting>
  <conditionalFormatting sqref="K178:O178">
    <cfRule type="cellIs" dxfId="156" priority="200" operator="lessThan">
      <formula>0</formula>
    </cfRule>
  </conditionalFormatting>
  <conditionalFormatting sqref="K180:O180">
    <cfRule type="cellIs" dxfId="155" priority="199" operator="lessThan">
      <formula>0</formula>
    </cfRule>
  </conditionalFormatting>
  <conditionalFormatting sqref="K182:O182">
    <cfRule type="cellIs" dxfId="154" priority="198" operator="lessThan">
      <formula>0</formula>
    </cfRule>
  </conditionalFormatting>
  <conditionalFormatting sqref="K184:O184">
    <cfRule type="cellIs" dxfId="153" priority="197" operator="lessThan">
      <formula>0</formula>
    </cfRule>
  </conditionalFormatting>
  <conditionalFormatting sqref="K186:O186">
    <cfRule type="cellIs" dxfId="152" priority="196" operator="lessThan">
      <formula>0</formula>
    </cfRule>
  </conditionalFormatting>
  <conditionalFormatting sqref="K188:O188">
    <cfRule type="cellIs" dxfId="151" priority="195" operator="lessThan">
      <formula>0</formula>
    </cfRule>
  </conditionalFormatting>
  <conditionalFormatting sqref="K190:O190">
    <cfRule type="cellIs" dxfId="150" priority="194" operator="lessThan">
      <formula>0</formula>
    </cfRule>
  </conditionalFormatting>
  <conditionalFormatting sqref="K192:O192">
    <cfRule type="cellIs" dxfId="149" priority="193" operator="lessThan">
      <formula>0</formula>
    </cfRule>
  </conditionalFormatting>
  <conditionalFormatting sqref="K194:O194">
    <cfRule type="cellIs" dxfId="148" priority="192" operator="lessThan">
      <formula>0</formula>
    </cfRule>
  </conditionalFormatting>
  <conditionalFormatting sqref="K196:O196">
    <cfRule type="cellIs" dxfId="147" priority="191" operator="lessThan">
      <formula>0</formula>
    </cfRule>
  </conditionalFormatting>
  <conditionalFormatting sqref="K198:O198">
    <cfRule type="cellIs" dxfId="146" priority="187" operator="lessThan">
      <formula>0</formula>
    </cfRule>
  </conditionalFormatting>
  <conditionalFormatting sqref="K200:O200">
    <cfRule type="cellIs" dxfId="145" priority="186" operator="lessThan">
      <formula>0</formula>
    </cfRule>
  </conditionalFormatting>
  <conditionalFormatting sqref="K202:O202">
    <cfRule type="cellIs" dxfId="144" priority="185" operator="lessThan">
      <formula>0</formula>
    </cfRule>
  </conditionalFormatting>
  <conditionalFormatting sqref="K204:O204">
    <cfRule type="cellIs" dxfId="143" priority="184" operator="lessThan">
      <formula>0</formula>
    </cfRule>
  </conditionalFormatting>
  <conditionalFormatting sqref="K206:O206">
    <cfRule type="cellIs" dxfId="142" priority="183" operator="lessThan">
      <formula>0</formula>
    </cfRule>
  </conditionalFormatting>
  <conditionalFormatting sqref="K209:O209">
    <cfRule type="cellIs" dxfId="141" priority="182" operator="lessThan">
      <formula>0</formula>
    </cfRule>
  </conditionalFormatting>
  <conditionalFormatting sqref="K211:O211">
    <cfRule type="cellIs" dxfId="140" priority="181" operator="lessThan">
      <formula>0</formula>
    </cfRule>
  </conditionalFormatting>
  <conditionalFormatting sqref="K213:O213">
    <cfRule type="cellIs" dxfId="139" priority="180" operator="lessThan">
      <formula>0</formula>
    </cfRule>
  </conditionalFormatting>
  <conditionalFormatting sqref="K215:O215">
    <cfRule type="cellIs" dxfId="138" priority="179" operator="lessThan">
      <formula>0</formula>
    </cfRule>
  </conditionalFormatting>
  <conditionalFormatting sqref="K217:O217">
    <cfRule type="cellIs" dxfId="137" priority="178" operator="lessThan">
      <formula>0</formula>
    </cfRule>
  </conditionalFormatting>
  <conditionalFormatting sqref="K219:O219">
    <cfRule type="cellIs" dxfId="136" priority="177" operator="lessThan">
      <formula>0</formula>
    </cfRule>
  </conditionalFormatting>
  <conditionalFormatting sqref="K221:O221">
    <cfRule type="cellIs" dxfId="135" priority="176" operator="lessThan">
      <formula>0</formula>
    </cfRule>
  </conditionalFormatting>
  <conditionalFormatting sqref="K223:O223">
    <cfRule type="cellIs" dxfId="134" priority="175" operator="lessThan">
      <formula>0</formula>
    </cfRule>
  </conditionalFormatting>
  <conditionalFormatting sqref="K225:O225">
    <cfRule type="cellIs" dxfId="133" priority="174" operator="lessThan">
      <formula>0</formula>
    </cfRule>
  </conditionalFormatting>
  <conditionalFormatting sqref="K227:O227">
    <cfRule type="cellIs" dxfId="132" priority="173" operator="lessThan">
      <formula>0</formula>
    </cfRule>
  </conditionalFormatting>
  <conditionalFormatting sqref="K229:O229">
    <cfRule type="cellIs" dxfId="131" priority="172" operator="lessThan">
      <formula>0</formula>
    </cfRule>
  </conditionalFormatting>
  <conditionalFormatting sqref="K231:O231">
    <cfRule type="cellIs" dxfId="130" priority="171" operator="lessThan">
      <formula>0</formula>
    </cfRule>
  </conditionalFormatting>
  <conditionalFormatting sqref="K233:O233">
    <cfRule type="cellIs" dxfId="129" priority="170" operator="lessThan">
      <formula>0</formula>
    </cfRule>
  </conditionalFormatting>
  <conditionalFormatting sqref="K235:O235">
    <cfRule type="cellIs" dxfId="128" priority="169" operator="lessThan">
      <formula>0</formula>
    </cfRule>
  </conditionalFormatting>
  <conditionalFormatting sqref="K237:O237">
    <cfRule type="cellIs" dxfId="127" priority="168" operator="lessThan">
      <formula>0</formula>
    </cfRule>
  </conditionalFormatting>
  <conditionalFormatting sqref="K239:O239">
    <cfRule type="cellIs" dxfId="126" priority="167" operator="lessThan">
      <formula>0</formula>
    </cfRule>
  </conditionalFormatting>
  <conditionalFormatting sqref="K241:O241">
    <cfRule type="cellIs" dxfId="125" priority="166" operator="lessThan">
      <formula>0</formula>
    </cfRule>
  </conditionalFormatting>
  <conditionalFormatting sqref="K243:O243">
    <cfRule type="cellIs" dxfId="124" priority="165" operator="lessThan">
      <formula>0</formula>
    </cfRule>
  </conditionalFormatting>
  <conditionalFormatting sqref="K245:O245">
    <cfRule type="cellIs" dxfId="123" priority="164" operator="lessThan">
      <formula>0</formula>
    </cfRule>
  </conditionalFormatting>
  <conditionalFormatting sqref="K247:O247">
    <cfRule type="cellIs" dxfId="122" priority="163" operator="lessThan">
      <formula>0</formula>
    </cfRule>
  </conditionalFormatting>
  <conditionalFormatting sqref="K249:O249">
    <cfRule type="cellIs" dxfId="121" priority="162" operator="lessThan">
      <formula>0</formula>
    </cfRule>
  </conditionalFormatting>
  <conditionalFormatting sqref="K251:O251">
    <cfRule type="cellIs" dxfId="120" priority="161" operator="lessThan">
      <formula>0</formula>
    </cfRule>
  </conditionalFormatting>
  <conditionalFormatting sqref="K253:O253">
    <cfRule type="cellIs" dxfId="119" priority="160" operator="lessThan">
      <formula>0</formula>
    </cfRule>
  </conditionalFormatting>
  <conditionalFormatting sqref="K255:O255">
    <cfRule type="cellIs" dxfId="118" priority="159" operator="lessThan">
      <formula>0</formula>
    </cfRule>
  </conditionalFormatting>
  <conditionalFormatting sqref="K257:O257">
    <cfRule type="cellIs" dxfId="117" priority="158" operator="lessThan">
      <formula>0</formula>
    </cfRule>
  </conditionalFormatting>
  <conditionalFormatting sqref="K259:O259">
    <cfRule type="cellIs" dxfId="116" priority="157" operator="lessThan">
      <formula>0</formula>
    </cfRule>
  </conditionalFormatting>
  <conditionalFormatting sqref="K261:O261">
    <cfRule type="cellIs" dxfId="115" priority="156" operator="lessThan">
      <formula>0</formula>
    </cfRule>
  </conditionalFormatting>
  <conditionalFormatting sqref="K263:O263">
    <cfRule type="cellIs" dxfId="114" priority="155" operator="lessThan">
      <formula>0</formula>
    </cfRule>
  </conditionalFormatting>
  <conditionalFormatting sqref="K265:O265">
    <cfRule type="cellIs" dxfId="113" priority="154" operator="lessThan">
      <formula>0</formula>
    </cfRule>
  </conditionalFormatting>
  <conditionalFormatting sqref="K267:O267">
    <cfRule type="cellIs" dxfId="112" priority="153" operator="lessThan">
      <formula>0</formula>
    </cfRule>
  </conditionalFormatting>
  <conditionalFormatting sqref="K269:O269">
    <cfRule type="cellIs" dxfId="111" priority="152" operator="lessThan">
      <formula>0</formula>
    </cfRule>
  </conditionalFormatting>
  <conditionalFormatting sqref="K271:O271">
    <cfRule type="cellIs" dxfId="110" priority="151" operator="lessThan">
      <formula>0</formula>
    </cfRule>
  </conditionalFormatting>
  <conditionalFormatting sqref="K273:O273">
    <cfRule type="cellIs" dxfId="109" priority="150" operator="lessThan">
      <formula>0</formula>
    </cfRule>
  </conditionalFormatting>
  <conditionalFormatting sqref="K275:O275">
    <cfRule type="cellIs" dxfId="108" priority="149" operator="lessThan">
      <formula>0</formula>
    </cfRule>
  </conditionalFormatting>
  <conditionalFormatting sqref="K277:O277">
    <cfRule type="cellIs" dxfId="107" priority="148" operator="lessThan">
      <formula>0</formula>
    </cfRule>
  </conditionalFormatting>
  <conditionalFormatting sqref="K279:O279">
    <cfRule type="cellIs" dxfId="106" priority="147" operator="lessThan">
      <formula>0</formula>
    </cfRule>
  </conditionalFormatting>
  <conditionalFormatting sqref="K281:O281">
    <cfRule type="cellIs" dxfId="105" priority="146" operator="lessThan">
      <formula>0</formula>
    </cfRule>
  </conditionalFormatting>
  <conditionalFormatting sqref="K283:O283">
    <cfRule type="cellIs" dxfId="104" priority="145" operator="lessThan">
      <formula>0</formula>
    </cfRule>
  </conditionalFormatting>
  <conditionalFormatting sqref="K285:O285">
    <cfRule type="cellIs" dxfId="103" priority="144" operator="lessThan">
      <formula>0</formula>
    </cfRule>
  </conditionalFormatting>
  <conditionalFormatting sqref="K287:O287">
    <cfRule type="cellIs" dxfId="102" priority="143" operator="lessThan">
      <formula>0</formula>
    </cfRule>
  </conditionalFormatting>
  <conditionalFormatting sqref="K289:O289">
    <cfRule type="cellIs" dxfId="101" priority="142" operator="lessThan">
      <formula>0</formula>
    </cfRule>
  </conditionalFormatting>
  <conditionalFormatting sqref="K291:O291">
    <cfRule type="cellIs" dxfId="100" priority="141" operator="lessThan">
      <formula>0</formula>
    </cfRule>
  </conditionalFormatting>
  <conditionalFormatting sqref="K293:O293">
    <cfRule type="cellIs" dxfId="99" priority="140" operator="lessThan">
      <formula>0</formula>
    </cfRule>
  </conditionalFormatting>
  <conditionalFormatting sqref="K295:O295">
    <cfRule type="cellIs" dxfId="98" priority="139" operator="lessThan">
      <formula>0</formula>
    </cfRule>
  </conditionalFormatting>
  <conditionalFormatting sqref="K297:O297">
    <cfRule type="cellIs" dxfId="97" priority="138" operator="lessThan">
      <formula>0</formula>
    </cfRule>
  </conditionalFormatting>
  <conditionalFormatting sqref="K299:O299">
    <cfRule type="cellIs" dxfId="96" priority="137" operator="lessThan">
      <formula>0</formula>
    </cfRule>
  </conditionalFormatting>
  <conditionalFormatting sqref="K301:O301">
    <cfRule type="cellIs" dxfId="95" priority="136" operator="lessThan">
      <formula>0</formula>
    </cfRule>
  </conditionalFormatting>
  <conditionalFormatting sqref="K303:O303">
    <cfRule type="cellIs" dxfId="94" priority="135" operator="lessThan">
      <formula>0</formula>
    </cfRule>
  </conditionalFormatting>
  <conditionalFormatting sqref="K305:O305">
    <cfRule type="cellIs" dxfId="93" priority="134" operator="lessThan">
      <formula>0</formula>
    </cfRule>
  </conditionalFormatting>
  <conditionalFormatting sqref="K307:O307">
    <cfRule type="cellIs" dxfId="92" priority="133" operator="lessThan">
      <formula>0</formula>
    </cfRule>
  </conditionalFormatting>
  <conditionalFormatting sqref="K309:O309">
    <cfRule type="cellIs" dxfId="91" priority="132" operator="lessThan">
      <formula>0</formula>
    </cfRule>
  </conditionalFormatting>
  <conditionalFormatting sqref="K311:O311">
    <cfRule type="cellIs" dxfId="90" priority="131" operator="lessThan">
      <formula>0</formula>
    </cfRule>
  </conditionalFormatting>
  <conditionalFormatting sqref="K313:O313">
    <cfRule type="cellIs" dxfId="89" priority="130" operator="lessThan">
      <formula>0</formula>
    </cfRule>
  </conditionalFormatting>
  <conditionalFormatting sqref="K315:O315">
    <cfRule type="cellIs" dxfId="88" priority="129" operator="lessThan">
      <formula>0</formula>
    </cfRule>
  </conditionalFormatting>
  <conditionalFormatting sqref="K317:O317">
    <cfRule type="cellIs" dxfId="87" priority="128" operator="lessThan">
      <formula>0</formula>
    </cfRule>
  </conditionalFormatting>
  <conditionalFormatting sqref="K319:O319">
    <cfRule type="cellIs" dxfId="86" priority="127" operator="lessThan">
      <formula>0</formula>
    </cfRule>
  </conditionalFormatting>
  <conditionalFormatting sqref="K321:O321">
    <cfRule type="cellIs" dxfId="85" priority="126" operator="lessThan">
      <formula>0</formula>
    </cfRule>
  </conditionalFormatting>
  <conditionalFormatting sqref="K323:O323">
    <cfRule type="cellIs" dxfId="84" priority="125" operator="lessThan">
      <formula>0</formula>
    </cfRule>
  </conditionalFormatting>
  <conditionalFormatting sqref="K325:O325">
    <cfRule type="cellIs" dxfId="83" priority="124" operator="lessThan">
      <formula>0</formula>
    </cfRule>
  </conditionalFormatting>
  <conditionalFormatting sqref="K327:O327">
    <cfRule type="cellIs" dxfId="82" priority="123" operator="lessThan">
      <formula>0</formula>
    </cfRule>
  </conditionalFormatting>
  <conditionalFormatting sqref="K329:O329">
    <cfRule type="cellIs" dxfId="81" priority="122" operator="lessThan">
      <formula>0</formula>
    </cfRule>
  </conditionalFormatting>
  <conditionalFormatting sqref="K331:O331">
    <cfRule type="cellIs" dxfId="80" priority="121" operator="lessThan">
      <formula>0</formula>
    </cfRule>
  </conditionalFormatting>
  <conditionalFormatting sqref="K333:O333">
    <cfRule type="cellIs" dxfId="79" priority="120" operator="lessThan">
      <formula>0</formula>
    </cfRule>
  </conditionalFormatting>
  <conditionalFormatting sqref="K335:O335">
    <cfRule type="cellIs" dxfId="78" priority="119" operator="lessThan">
      <formula>0</formula>
    </cfRule>
  </conditionalFormatting>
  <conditionalFormatting sqref="K337:O337">
    <cfRule type="cellIs" dxfId="77" priority="118" operator="lessThan">
      <formula>0</formula>
    </cfRule>
  </conditionalFormatting>
  <conditionalFormatting sqref="K339:O339">
    <cfRule type="cellIs" dxfId="76" priority="117" operator="lessThan">
      <formula>0</formula>
    </cfRule>
  </conditionalFormatting>
  <conditionalFormatting sqref="K341:O341">
    <cfRule type="cellIs" dxfId="75" priority="116" operator="lessThan">
      <formula>0</formula>
    </cfRule>
  </conditionalFormatting>
  <conditionalFormatting sqref="K343:O343">
    <cfRule type="cellIs" dxfId="74" priority="115" operator="lessThan">
      <formula>0</formula>
    </cfRule>
  </conditionalFormatting>
  <conditionalFormatting sqref="K345:O345">
    <cfRule type="cellIs" dxfId="73" priority="114" operator="lessThan">
      <formula>0</formula>
    </cfRule>
  </conditionalFormatting>
  <conditionalFormatting sqref="K347:O347">
    <cfRule type="cellIs" dxfId="72" priority="113" operator="lessThan">
      <formula>0</formula>
    </cfRule>
  </conditionalFormatting>
  <conditionalFormatting sqref="K349:O349">
    <cfRule type="cellIs" dxfId="71" priority="112" operator="lessThan">
      <formula>0</formula>
    </cfRule>
  </conditionalFormatting>
  <conditionalFormatting sqref="K351:O351">
    <cfRule type="cellIs" dxfId="70" priority="111" operator="lessThan">
      <formula>0</formula>
    </cfRule>
  </conditionalFormatting>
  <conditionalFormatting sqref="K353:O353">
    <cfRule type="cellIs" dxfId="69" priority="110" operator="lessThan">
      <formula>0</formula>
    </cfRule>
  </conditionalFormatting>
  <conditionalFormatting sqref="K355:O355">
    <cfRule type="cellIs" dxfId="68" priority="109" operator="lessThan">
      <formula>0</formula>
    </cfRule>
  </conditionalFormatting>
  <conditionalFormatting sqref="K357:O357">
    <cfRule type="cellIs" dxfId="67" priority="108" operator="lessThan">
      <formula>0</formula>
    </cfRule>
  </conditionalFormatting>
  <conditionalFormatting sqref="K359:O359">
    <cfRule type="cellIs" dxfId="66" priority="107" operator="lessThan">
      <formula>0</formula>
    </cfRule>
  </conditionalFormatting>
  <conditionalFormatting sqref="K361:O361">
    <cfRule type="cellIs" dxfId="65" priority="106" operator="lessThan">
      <formula>0</formula>
    </cfRule>
  </conditionalFormatting>
  <conditionalFormatting sqref="K363:O363">
    <cfRule type="cellIs" dxfId="64" priority="105" operator="lessThan">
      <formula>0</formula>
    </cfRule>
  </conditionalFormatting>
  <conditionalFormatting sqref="K365:O365">
    <cfRule type="cellIs" dxfId="63" priority="104" operator="lessThan">
      <formula>0</formula>
    </cfRule>
  </conditionalFormatting>
  <conditionalFormatting sqref="K367:O367">
    <cfRule type="cellIs" dxfId="62" priority="103" operator="lessThan">
      <formula>0</formula>
    </cfRule>
  </conditionalFormatting>
  <conditionalFormatting sqref="K369:O369">
    <cfRule type="cellIs" dxfId="61" priority="102" operator="lessThan">
      <formula>0</formula>
    </cfRule>
  </conditionalFormatting>
  <conditionalFormatting sqref="K371:O371">
    <cfRule type="cellIs" dxfId="60" priority="101" operator="lessThan">
      <formula>0</formula>
    </cfRule>
  </conditionalFormatting>
  <conditionalFormatting sqref="K373:O373">
    <cfRule type="cellIs" dxfId="59" priority="100" operator="lessThan">
      <formula>0</formula>
    </cfRule>
  </conditionalFormatting>
  <conditionalFormatting sqref="K375:O375">
    <cfRule type="cellIs" dxfId="58" priority="99" operator="lessThan">
      <formula>0</formula>
    </cfRule>
  </conditionalFormatting>
  <conditionalFormatting sqref="K377:O377">
    <cfRule type="cellIs" dxfId="57" priority="98" operator="lessThan">
      <formula>0</formula>
    </cfRule>
  </conditionalFormatting>
  <conditionalFormatting sqref="K379:O379">
    <cfRule type="cellIs" dxfId="56" priority="97" operator="lessThan">
      <formula>0</formula>
    </cfRule>
  </conditionalFormatting>
  <conditionalFormatting sqref="K381:O381">
    <cfRule type="cellIs" dxfId="55" priority="96" operator="lessThan">
      <formula>0</formula>
    </cfRule>
  </conditionalFormatting>
  <conditionalFormatting sqref="K383:O383">
    <cfRule type="cellIs" dxfId="54" priority="92" operator="lessThan">
      <formula>0</formula>
    </cfRule>
  </conditionalFormatting>
  <conditionalFormatting sqref="K385:O385">
    <cfRule type="cellIs" dxfId="53" priority="87" operator="lessThan">
      <formula>0</formula>
    </cfRule>
  </conditionalFormatting>
  <conditionalFormatting sqref="D25:H25">
    <cfRule type="expression" dxfId="52" priority="81">
      <formula>$A25&lt;&gt;"MAX"</formula>
    </cfRule>
  </conditionalFormatting>
  <conditionalFormatting sqref="D27:H27">
    <cfRule type="expression" dxfId="51" priority="80">
      <formula>$A27&lt;&gt;"MAX"</formula>
    </cfRule>
  </conditionalFormatting>
  <conditionalFormatting sqref="D29:H29">
    <cfRule type="expression" dxfId="50" priority="79">
      <formula>$A29&lt;&gt;"MAX"</formula>
    </cfRule>
  </conditionalFormatting>
  <conditionalFormatting sqref="D31:H31">
    <cfRule type="expression" dxfId="49" priority="78">
      <formula>$A31&lt;&gt;"MAX"</formula>
    </cfRule>
  </conditionalFormatting>
  <conditionalFormatting sqref="D33:H33">
    <cfRule type="expression" dxfId="48" priority="77">
      <formula>$A33&lt;&gt;"MAX"</formula>
    </cfRule>
  </conditionalFormatting>
  <conditionalFormatting sqref="D35:H35">
    <cfRule type="expression" dxfId="47" priority="76">
      <formula>$A35&lt;&gt;"MAX"</formula>
    </cfRule>
  </conditionalFormatting>
  <conditionalFormatting sqref="D131:H131 D129:H129 D127:H127 D125:H125 D123:H123 D121:H121 D119:H119 D117:H117 D115:H115 D113:H113 D111:H111 D109:H109 D107:H107 D105:H105 D103:H103 D101:H101 D99:H99 D97:H97 D95:H95 D93:H93 D91:H91 D89:H89 D87:H87 D85:H85 D83:H83 D81:H81 D79:H79 D77:H77 D75:H75 D73:H73 D71:H71 D69:H69 D67:H67 D65:H65 D63:H63 D61:H61 D59:H59 D57:H57 D55:H55 D53:H53 D51:H51 D49:H49 D47:H47 D45:H45 D43:H43 D41:H41 D39:H39 D37:H37">
    <cfRule type="expression" dxfId="46" priority="75">
      <formula>$A37&lt;&gt;"MAX"</formula>
    </cfRule>
  </conditionalFormatting>
  <conditionalFormatting sqref="D134:H134">
    <cfRule type="expression" dxfId="45" priority="74">
      <formula>$A134&lt;&gt;"MAX"</formula>
    </cfRule>
  </conditionalFormatting>
  <conditionalFormatting sqref="D206:H206 D204:H204 D202:H202 D200:H200 D198:H198 D196:H196 D194:H194 D192:H192 D190:H190 D188:H188 D186:H186 D184:H184 D182:H182 D180:H180 D178:H178 D176:H176 D174:H174 D172:H172 D170:H170 D168:H168 D166:H166 D164:H164 D162:H162 D160:H160 D158:H158 D156:H156 D154:H154 D152:H152 D150:H150 D148:H148 D146:H146 D144:H144 D142:H142 D140:H140 D138:H138 D136:H136">
    <cfRule type="expression" dxfId="44" priority="73">
      <formula>$A136&lt;&gt;"MAX"</formula>
    </cfRule>
  </conditionalFormatting>
  <conditionalFormatting sqref="D393:H393 D391:H391 D389:H389 D387:H387 D385:H385 D383:H383 D381:H381 D379:H379 D377:H377 D375:H375 D373:H373 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cfRule type="expression" dxfId="43" priority="72">
      <formula>$A209&lt;&gt;"MAX"</formula>
    </cfRule>
  </conditionalFormatting>
  <conditionalFormatting sqref="Q25 Q27 Q29 Q31 Q33 Q35 Q37 Q39 Q41 Q43 Q45 Q47 Q49 Q51 Q53 Q55 Q57 Q59 Q61 Q63 Q65 Q67 Q69 Q71 Q73 Q75 Q77 Q79 Q81 Q206 Q204 Q202 Q200 Q198 Q196 Q194 Q192 Q190 Q188 Q186 Q184 Q182 Q180 Q178 Q176 Q174 Q172 Q170 Q168 Q166 Q164 Q162 Q160 Q158 Q156 Q154 Q152 Q150 Q148 Q146 Q144 Q142 Q140 Q138 Q136 Q134 Q131 Q129 Q127 Q125 Q123 Q121 Q119 Q117 Q115 Q113 Q111 Q109 Q107 Q105 Q103 Q101 Q99 Q97 Q95 Q93 Q91 Q89 Q87 Q85 Q83">
    <cfRule type="cellIs" dxfId="42" priority="70" operator="equal">
      <formula>"MAX"</formula>
    </cfRule>
  </conditionalFormatting>
  <conditionalFormatting sqref="Q39 Q41 Q43 Q45 Q47 Q49 Q51 Q53 Q55 Q57 Q59 Q61 Q63 Q65 Q67 Q69 Q71 Q73 Q75 Q77 Q79 Q81 Q134">
    <cfRule type="cellIs" dxfId="41" priority="71" operator="lessThan">
      <formula>0</formula>
    </cfRule>
  </conditionalFormatting>
  <conditionalFormatting sqref="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cfRule type="cellIs" dxfId="40" priority="69" operator="lessThan">
      <formula>0</formula>
    </cfRule>
  </conditionalFormatting>
  <conditionalFormatting sqref="Q209 Q211 Q213 Q215 Q217 Q219 Q221 Q223 Q225 Q227 Q229 Q231 Q233 Q235 Q237 Q239 Q241 Q243 Q245 Q393 Q391 Q389 Q387 Q385 Q383 Q381 Q379 Q377 Q375 Q373 Q371 Q369 Q367 Q365 Q363 Q361 Q359 Q357 Q355 Q353 Q351 Q349 Q347 Q247 Q249 Q251 Q253 Q255 Q257 Q259 Q261 Q263 Q265 Q267 Q269 Q271 Q273 Q275 Q277 Q279 Q281 Q283 Q285 Q287 Q289 Q291 Q293 Q295 Q297 Q299 Q301 Q303 Q305 Q307 Q309 Q311 Q313 Q315 Q317 Q319 Q345 Q343 Q341 Q339 Q337 Q335 Q333 Q331 Q329 Q327 Q325 Q323 Q321">
    <cfRule type="cellIs" dxfId="39" priority="68" operator="equal">
      <formula>"MAX"</formula>
    </cfRule>
  </conditionalFormatting>
  <conditionalFormatting sqref="K399:O399">
    <cfRule type="cellIs" dxfId="38" priority="67" operator="lessThan">
      <formula>0</formula>
    </cfRule>
  </conditionalFormatting>
  <conditionalFormatting sqref="D399:H399">
    <cfRule type="expression" dxfId="37" priority="66">
      <formula>$A399&lt;&gt;"MAX"</formula>
    </cfRule>
  </conditionalFormatting>
  <conditionalFormatting sqref="Q399">
    <cfRule type="cellIs" dxfId="36" priority="65" operator="lessThan">
      <formula>0</formula>
    </cfRule>
  </conditionalFormatting>
  <conditionalFormatting sqref="Q399">
    <cfRule type="cellIs" dxfId="35" priority="64" operator="equal">
      <formula>"MAX"</formula>
    </cfRule>
  </conditionalFormatting>
  <conditionalFormatting sqref="K401:O401">
    <cfRule type="cellIs" dxfId="34" priority="63" operator="lessThan">
      <formula>0</formula>
    </cfRule>
  </conditionalFormatting>
  <conditionalFormatting sqref="D401:H401">
    <cfRule type="expression" dxfId="33" priority="62">
      <formula>$A401&lt;&gt;"MAX"</formula>
    </cfRule>
  </conditionalFormatting>
  <conditionalFormatting sqref="K403:O403">
    <cfRule type="cellIs" dxfId="32" priority="59" operator="lessThan">
      <formula>0</formula>
    </cfRule>
  </conditionalFormatting>
  <conditionalFormatting sqref="D403:H403">
    <cfRule type="expression" dxfId="31" priority="58">
      <formula>$A403&lt;&gt;"MAX"</formula>
    </cfRule>
  </conditionalFormatting>
  <conditionalFormatting sqref="Q401">
    <cfRule type="cellIs" dxfId="30" priority="53" operator="lessThan">
      <formula>0</formula>
    </cfRule>
  </conditionalFormatting>
  <conditionalFormatting sqref="Q401">
    <cfRule type="cellIs" dxfId="29" priority="52" operator="equal">
      <formula>"MAX"</formula>
    </cfRule>
  </conditionalFormatting>
  <conditionalFormatting sqref="Q403">
    <cfRule type="cellIs" dxfId="28" priority="51" operator="lessThan">
      <formula>0</formula>
    </cfRule>
  </conditionalFormatting>
  <conditionalFormatting sqref="Q403">
    <cfRule type="cellIs" dxfId="27" priority="50" operator="equal">
      <formula>"MAX"</formula>
    </cfRule>
  </conditionalFormatting>
  <conditionalFormatting sqref="Q9 Q11 Q13">
    <cfRule type="cellIs" dxfId="26" priority="26" operator="lessThan">
      <formula>0</formula>
    </cfRule>
  </conditionalFormatting>
  <conditionalFormatting sqref="Q9 Q11 Q13">
    <cfRule type="cellIs" dxfId="25" priority="25" operator="equal">
      <formula>"MAX"</formula>
    </cfRule>
  </conditionalFormatting>
  <conditionalFormatting sqref="K3:O3">
    <cfRule type="cellIs" dxfId="24" priority="24" operator="lessThan">
      <formula>0</formula>
    </cfRule>
  </conditionalFormatting>
  <conditionalFormatting sqref="D3:H3">
    <cfRule type="expression" dxfId="23" priority="23">
      <formula>$Q7&lt;&gt;"MAX"</formula>
    </cfRule>
  </conditionalFormatting>
  <conditionalFormatting sqref="Q3">
    <cfRule type="cellIs" dxfId="22" priority="22" operator="lessThan">
      <formula>0</formula>
    </cfRule>
  </conditionalFormatting>
  <conditionalFormatting sqref="Q3">
    <cfRule type="cellIs" dxfId="21" priority="21" operator="equal">
      <formula>"MAX"</formula>
    </cfRule>
  </conditionalFormatting>
  <conditionalFormatting sqref="K5:O5">
    <cfRule type="cellIs" dxfId="20" priority="20" operator="lessThan">
      <formula>0</formula>
    </cfRule>
  </conditionalFormatting>
  <conditionalFormatting sqref="D5:H5">
    <cfRule type="expression" dxfId="19" priority="19">
      <formula>$Q5&lt;&gt;"MAX"</formula>
    </cfRule>
  </conditionalFormatting>
  <conditionalFormatting sqref="K7:O7">
    <cfRule type="cellIs" dxfId="18" priority="18" operator="lessThan">
      <formula>0</formula>
    </cfRule>
  </conditionalFormatting>
  <conditionalFormatting sqref="D7:H7">
    <cfRule type="expression" dxfId="17" priority="17">
      <formula>$Q3&lt;&gt;"MAX"</formula>
    </cfRule>
  </conditionalFormatting>
  <conditionalFormatting sqref="Q5">
    <cfRule type="cellIs" dxfId="16" priority="16" operator="lessThan">
      <formula>0</formula>
    </cfRule>
  </conditionalFormatting>
  <conditionalFormatting sqref="Q5">
    <cfRule type="cellIs" dxfId="15" priority="15" operator="equal">
      <formula>"MAX"</formula>
    </cfRule>
  </conditionalFormatting>
  <conditionalFormatting sqref="Q7">
    <cfRule type="cellIs" dxfId="14" priority="14" operator="lessThan">
      <formula>0</formula>
    </cfRule>
  </conditionalFormatting>
  <conditionalFormatting sqref="Q7">
    <cfRule type="cellIs" dxfId="13" priority="13" operator="equal">
      <formula>"MAX"</formula>
    </cfRule>
  </conditionalFormatting>
  <conditionalFormatting sqref="K9:O9">
    <cfRule type="cellIs" dxfId="12" priority="12" operator="lessThan">
      <formula>0</formula>
    </cfRule>
  </conditionalFormatting>
  <conditionalFormatting sqref="K11:O11">
    <cfRule type="cellIs" dxfId="11" priority="11" operator="lessThan">
      <formula>0</formula>
    </cfRule>
  </conditionalFormatting>
  <conditionalFormatting sqref="K13:O13">
    <cfRule type="cellIs" dxfId="10" priority="10" operator="lessThan">
      <formula>0</formula>
    </cfRule>
  </conditionalFormatting>
  <conditionalFormatting sqref="Q17">
    <cfRule type="cellIs" dxfId="9" priority="9" operator="lessThan">
      <formula>0</formula>
    </cfRule>
  </conditionalFormatting>
  <conditionalFormatting sqref="Q17">
    <cfRule type="cellIs" dxfId="8" priority="8" operator="equal">
      <formula>"MAX"</formula>
    </cfRule>
  </conditionalFormatting>
  <conditionalFormatting sqref="K17:O17">
    <cfRule type="cellIs" dxfId="7" priority="7" operator="lessThan">
      <formula>0</formula>
    </cfRule>
  </conditionalFormatting>
  <conditionalFormatting sqref="Q19">
    <cfRule type="cellIs" dxfId="6" priority="6" operator="lessThan">
      <formula>0</formula>
    </cfRule>
  </conditionalFormatting>
  <conditionalFormatting sqref="Q19">
    <cfRule type="cellIs" dxfId="5" priority="5" operator="equal">
      <formula>"MAX"</formula>
    </cfRule>
  </conditionalFormatting>
  <conditionalFormatting sqref="K19:O19">
    <cfRule type="cellIs" dxfId="4" priority="4" operator="lessThan">
      <formula>0</formula>
    </cfRule>
  </conditionalFormatting>
  <conditionalFormatting sqref="Q15">
    <cfRule type="cellIs" dxfId="3" priority="3" operator="lessThan">
      <formula>0</formula>
    </cfRule>
  </conditionalFormatting>
  <conditionalFormatting sqref="Q15">
    <cfRule type="cellIs" dxfId="2" priority="2" operator="equal">
      <formula>"MAX"</formula>
    </cfRule>
  </conditionalFormatting>
  <conditionalFormatting sqref="K15:O15">
    <cfRule type="cellIs" dxfId="1" priority="1" operator="lessThan">
      <formula>0</formula>
    </cfRule>
  </conditionalFormatting>
  <pageMargins left="0.7" right="0.7" top="0.75" bottom="0.75" header="0.3" footer="0.3"/>
  <pageSetup paperSize="9" orientation="portrait" r:id="rId1"/>
  <ignoredErrors>
    <ignoredError sqref="K27:O27 K35:O35 K393:O393 K29:O29 K31:O31 K33:O33 K37:O37 K39:O39 K41:O41 K43:O43 K45:O45 K47:O47 K49:O49 K51:O51 K53:O53 K55:O55 K57:O57 K59:O59 K61:O61 K63:O63 K65:O65 K67:O67 K69:O69 K71:O71 K73:O73 K75:O75 K77:O77 K79:O79 K81:O81 K83:O83 K85:O85 K87:O87 K89:O89 K91:O91 K93:O93 K95:O95 K97:O97 K99:O99 K101:O101 K103:O103 K105:O105 K107:O107 K109:O109 K111:O111 K113:O113 K115:O115 K117:O117 K119:O119 K121:O121 K123:O123 K125:O125 K127:O127 K129:O129 K131:O131 K134:O134 K136:O136 K138:O138 K140:O140 K142:O142 K144:O144 K146:O146 K148:O148 K150:O150 K152:O152 K154:O154 K156:O156 K158:O158 K160:O160 K162:O162 K164:O164 K166:O166 K168:O168 K170:O170 K172:O172 K174:O174 K176:O176 K178:O178 K180:O180 K182:O182 K184:O184 K186:O186 K188:O188 K190:O190 K192:O192 K194:O194 K196:O196 K198:O198 K200:O200 K202:O202 K204:O204 K206:O206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K371:O371 K373:O373 K375:O375 K377:O377 K379:O379 K381:O381 K383:O383 K385:O385 K387:O387 K389:O389 K391:O39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B1:O35"/>
  <sheetViews>
    <sheetView zoomScaleNormal="100" workbookViewId="0">
      <selection activeCell="C5" sqref="C5"/>
    </sheetView>
  </sheetViews>
  <sheetFormatPr defaultColWidth="8.875" defaultRowHeight="13.5"/>
  <cols>
    <col min="1" max="1" width="4.5" style="16" customWidth="1"/>
    <col min="2" max="6" width="8.875" style="16"/>
    <col min="7" max="7" width="3.25" style="16" customWidth="1"/>
    <col min="8" max="15" width="8.625" style="16" customWidth="1"/>
    <col min="16" max="16384" width="8.875" style="16"/>
  </cols>
  <sheetData>
    <row r="1" spans="2:15">
      <c r="B1" s="16" t="s">
        <v>5429</v>
      </c>
      <c r="D1" s="16" t="s">
        <v>5427</v>
      </c>
      <c r="E1" s="16" t="s">
        <v>5428</v>
      </c>
      <c r="F1" s="16" t="s">
        <v>5435</v>
      </c>
      <c r="G1" s="236"/>
      <c r="H1" s="236" t="s">
        <v>5425</v>
      </c>
      <c r="I1" s="236" t="s">
        <v>5426</v>
      </c>
      <c r="J1" s="236" t="s">
        <v>4630</v>
      </c>
      <c r="K1" s="236" t="s">
        <v>3</v>
      </c>
    </row>
    <row r="2" spans="2:15">
      <c r="D2" s="699" t="s">
        <v>5451</v>
      </c>
      <c r="E2" s="699" t="s">
        <v>5556</v>
      </c>
      <c r="F2" s="699" t="s">
        <v>5436</v>
      </c>
      <c r="G2" s="236">
        <v>14</v>
      </c>
      <c r="H2" s="698">
        <f>IF(D2="〇",0.15,0)</f>
        <v>0.15</v>
      </c>
      <c r="I2" s="698">
        <f>IF(E2="〇",0.15,0)</f>
        <v>0</v>
      </c>
      <c r="J2" s="698">
        <f>IF(D2="〇",0.1,0)</f>
        <v>0.1</v>
      </c>
      <c r="K2" s="698">
        <f>IF(E2="〇",0.2,0)</f>
        <v>0</v>
      </c>
    </row>
    <row r="3" spans="2:15">
      <c r="B3" s="16" t="s">
        <v>4611</v>
      </c>
      <c r="H3" s="16" t="s">
        <v>4714</v>
      </c>
    </row>
    <row r="4" spans="2:15">
      <c r="C4" s="16" t="s">
        <v>7</v>
      </c>
      <c r="D4" s="16" t="s">
        <v>14</v>
      </c>
      <c r="E4" s="16" t="s">
        <v>4708</v>
      </c>
      <c r="F4" s="16" t="s">
        <v>39</v>
      </c>
      <c r="H4" s="17" t="s">
        <v>7</v>
      </c>
      <c r="I4" s="17" t="s">
        <v>14</v>
      </c>
      <c r="J4" s="17" t="s">
        <v>39</v>
      </c>
      <c r="K4" s="17" t="s">
        <v>5430</v>
      </c>
      <c r="L4" s="17" t="s">
        <v>5431</v>
      </c>
      <c r="M4" s="17" t="s">
        <v>5432</v>
      </c>
      <c r="N4" s="17" t="s">
        <v>5433</v>
      </c>
      <c r="O4" s="17"/>
    </row>
    <row r="5" spans="2:15">
      <c r="C5" s="479">
        <v>1800</v>
      </c>
      <c r="D5" s="479">
        <v>1500</v>
      </c>
      <c r="E5" s="423">
        <f>IF(INT(F5/2)&lt;1,1,INT(F5/2))</f>
        <v>25</v>
      </c>
      <c r="F5" s="423">
        <f>IF(INT((C5*(1+$H$2+H5)/2-D5*(1+$I$2+I5)/4)/($G$2)*(1+$J$2+J5)*((1-$K$2)*(1-K5)*(1-L5)*(1-M5)*(1-N5)))&lt;1,1,INT(($C5*(1+$H$2+H5)/2-D5*(1+$I$2+I5)/4)/($G$2)*(1+$J$2+J5)*((1-$K$2)*(1-K5)*(1-L5)*(1-M5)*(1-N5))))</f>
        <v>51</v>
      </c>
      <c r="H5" s="478">
        <v>0.87</v>
      </c>
      <c r="I5" s="478">
        <v>0.21</v>
      </c>
      <c r="J5" s="478">
        <v>0</v>
      </c>
      <c r="K5" s="478">
        <v>0.31</v>
      </c>
      <c r="L5" s="478">
        <v>0.31</v>
      </c>
      <c r="M5" s="478">
        <v>0</v>
      </c>
      <c r="N5" s="478">
        <v>0</v>
      </c>
    </row>
    <row r="6" spans="2:15">
      <c r="C6" s="16" t="s">
        <v>4615</v>
      </c>
      <c r="E6" s="16">
        <f>E5*15</f>
        <v>375</v>
      </c>
      <c r="F6" s="16">
        <f>F5*15</f>
        <v>765</v>
      </c>
    </row>
    <row r="7" spans="2:15">
      <c r="B7" s="16" t="s">
        <v>4612</v>
      </c>
    </row>
    <row r="8" spans="2:15">
      <c r="C8" s="16" t="s">
        <v>8</v>
      </c>
      <c r="E8" s="16" t="s">
        <v>4708</v>
      </c>
      <c r="F8" s="16" t="s">
        <v>39</v>
      </c>
      <c r="H8" s="17" t="s">
        <v>8</v>
      </c>
      <c r="I8" s="17"/>
      <c r="J8" s="17" t="s">
        <v>39</v>
      </c>
      <c r="K8" s="17" t="s">
        <v>5430</v>
      </c>
      <c r="L8" s="17" t="s">
        <v>5431</v>
      </c>
      <c r="M8" s="17" t="s">
        <v>5432</v>
      </c>
      <c r="N8" s="17" t="s">
        <v>5433</v>
      </c>
    </row>
    <row r="9" spans="2:15">
      <c r="C9" s="479">
        <v>1610</v>
      </c>
      <c r="D9" s="424"/>
      <c r="E9" s="423">
        <f>IF(INT(F9/2)&lt;1,1,INT(F9/2))</f>
        <v>25</v>
      </c>
      <c r="F9" s="423">
        <f>IF(INT((C9*(1+$H$2+H9)/4+180)/($G$2)*(1+$J$2+J9)*((1-$K$2)*(1-K9)*(1-L9)*(1-M9)*(1-N9)))&lt;1,1,INT(($C9*(1+$H$2+H9)/4+180)/($G$2)*(1+$J$2+J9)*((1-$K$2)*(1-K9)*(1-L9)*(1-M9)*(1-N9))))</f>
        <v>50</v>
      </c>
      <c r="H9" s="478">
        <v>0</v>
      </c>
      <c r="I9" s="425"/>
      <c r="J9" s="478">
        <v>0</v>
      </c>
      <c r="K9" s="478">
        <v>0</v>
      </c>
      <c r="L9" s="478">
        <v>0</v>
      </c>
      <c r="M9" s="478">
        <v>0</v>
      </c>
      <c r="N9" s="478">
        <v>0</v>
      </c>
    </row>
    <row r="10" spans="2:15">
      <c r="C10" s="16" t="s">
        <v>4615</v>
      </c>
      <c r="E10" s="16">
        <f>E9*15</f>
        <v>375</v>
      </c>
      <c r="F10" s="16">
        <f>F9*15</f>
        <v>750</v>
      </c>
    </row>
    <row r="11" spans="2:15">
      <c r="B11" s="16" t="s">
        <v>4613</v>
      </c>
    </row>
    <row r="12" spans="2:15">
      <c r="C12" s="16" t="s">
        <v>4614</v>
      </c>
      <c r="D12" s="16" t="s">
        <v>14</v>
      </c>
      <c r="E12" s="16" t="s">
        <v>4708</v>
      </c>
      <c r="F12" s="16" t="s">
        <v>39</v>
      </c>
      <c r="H12" s="17" t="s">
        <v>4614</v>
      </c>
      <c r="I12" s="17" t="s">
        <v>14</v>
      </c>
      <c r="J12" s="17" t="s">
        <v>39</v>
      </c>
      <c r="K12" s="17" t="s">
        <v>5430</v>
      </c>
      <c r="L12" s="17" t="s">
        <v>5431</v>
      </c>
      <c r="M12" s="17" t="s">
        <v>5432</v>
      </c>
      <c r="N12" s="17" t="s">
        <v>5433</v>
      </c>
    </row>
    <row r="13" spans="2:15">
      <c r="C13" s="479">
        <v>1720</v>
      </c>
      <c r="D13" s="479">
        <v>1060</v>
      </c>
      <c r="E13" s="423">
        <f>IF(INT(F13/2)&lt;1,1,INT(F13/2))</f>
        <v>19</v>
      </c>
      <c r="F13" s="423">
        <f>IF(INT((C13*(1+$H$2+H13)/2-D13*(1+$H$2+I13)/4)/($G$2)*(1+$J$2+J13-$K$2-K13))&lt;1,1,INT((C13*(1+$H$2+H13)/2-D13*(1+$H$2+I13)/4)/($G$2)*(1+$J$2+J13-$K$2-K13)))</f>
        <v>38</v>
      </c>
      <c r="H13" s="478">
        <v>0</v>
      </c>
      <c r="I13" s="478">
        <v>0</v>
      </c>
      <c r="J13" s="478">
        <v>0</v>
      </c>
      <c r="K13" s="478">
        <v>0.31</v>
      </c>
      <c r="L13" s="478">
        <v>0</v>
      </c>
      <c r="M13" s="478">
        <v>0</v>
      </c>
      <c r="N13" s="478">
        <v>0</v>
      </c>
    </row>
    <row r="14" spans="2:15">
      <c r="C14" s="16" t="s">
        <v>4615</v>
      </c>
      <c r="E14" s="16">
        <f>E13*15</f>
        <v>285</v>
      </c>
      <c r="F14" s="16">
        <f>F13*15</f>
        <v>570</v>
      </c>
    </row>
    <row r="15" spans="2:15">
      <c r="B15" s="16" t="s">
        <v>5434</v>
      </c>
    </row>
    <row r="16" spans="2:15">
      <c r="C16" s="16" t="s">
        <v>14</v>
      </c>
      <c r="E16" s="16" t="s">
        <v>4708</v>
      </c>
      <c r="F16" s="16" t="s">
        <v>39</v>
      </c>
      <c r="H16" s="17" t="s">
        <v>14</v>
      </c>
      <c r="I16" s="17"/>
      <c r="J16" s="17" t="s">
        <v>39</v>
      </c>
      <c r="K16" s="17" t="s">
        <v>5430</v>
      </c>
      <c r="L16" s="17" t="s">
        <v>5431</v>
      </c>
      <c r="M16" s="17" t="s">
        <v>5432</v>
      </c>
      <c r="N16" s="17" t="s">
        <v>5433</v>
      </c>
    </row>
    <row r="17" spans="2:14">
      <c r="C17" s="479">
        <v>1790</v>
      </c>
      <c r="D17" s="424"/>
      <c r="E17" s="423">
        <f>IF(INT(F17/2)&lt;1,1,INT(F17/2))</f>
        <v>21</v>
      </c>
      <c r="F17" s="423">
        <f>IF(INT((C17*(1+$H$2+H17)/4+180)/($G$2)*(1+$J$2+J17)*((1-$K$2)*(1-K17)*(1-L17)*(1-M17)*(1-N17)))&lt;1,1,INT(($C17*(1+$H$2+H17)/4*1.57)/($G$2)*(1+$J$2+J17)*((1-$K$2)*(1-K17)*(1-L17)*(1-M17)*(1-N17))))</f>
        <v>43</v>
      </c>
      <c r="H17" s="478">
        <v>0</v>
      </c>
      <c r="I17" s="425"/>
      <c r="J17" s="478">
        <v>0</v>
      </c>
      <c r="K17" s="478">
        <v>0.31</v>
      </c>
      <c r="L17" s="478">
        <v>0</v>
      </c>
      <c r="M17" s="478">
        <v>0</v>
      </c>
      <c r="N17" s="478">
        <v>0</v>
      </c>
    </row>
    <row r="18" spans="2:14">
      <c r="C18" s="16" t="s">
        <v>4615</v>
      </c>
      <c r="E18" s="16">
        <f>E17*15</f>
        <v>315</v>
      </c>
      <c r="F18" s="16">
        <f>F17*15</f>
        <v>645</v>
      </c>
    </row>
    <row r="20" spans="2:14">
      <c r="B20" s="242" t="s">
        <v>5445</v>
      </c>
    </row>
    <row r="21" spans="2:14">
      <c r="B21" s="242" t="s">
        <v>5446</v>
      </c>
    </row>
    <row r="23" spans="2:14">
      <c r="B23" s="16" t="s">
        <v>5440</v>
      </c>
    </row>
    <row r="24" spans="2:14">
      <c r="C24" s="16" t="s">
        <v>5437</v>
      </c>
      <c r="D24" s="697">
        <v>0.15</v>
      </c>
      <c r="E24" s="700" t="s">
        <v>5442</v>
      </c>
    </row>
    <row r="25" spans="2:14">
      <c r="C25" s="16" t="s">
        <v>5438</v>
      </c>
      <c r="D25" s="697">
        <v>0.31</v>
      </c>
      <c r="E25" s="700" t="s">
        <v>5443</v>
      </c>
    </row>
    <row r="26" spans="2:14">
      <c r="C26" s="16" t="s">
        <v>5439</v>
      </c>
      <c r="D26" s="697">
        <v>0.6</v>
      </c>
      <c r="E26" s="700" t="s">
        <v>5444</v>
      </c>
    </row>
    <row r="27" spans="2:14">
      <c r="B27" s="242" t="s">
        <v>5441</v>
      </c>
    </row>
    <row r="28" spans="2:14">
      <c r="B28" s="242"/>
    </row>
    <row r="30" spans="2:14">
      <c r="B30" s="16" t="s">
        <v>5544</v>
      </c>
    </row>
    <row r="31" spans="2:14">
      <c r="B31" s="741" t="s">
        <v>5546</v>
      </c>
    </row>
    <row r="32" spans="2:14">
      <c r="C32" s="16" t="s">
        <v>7</v>
      </c>
      <c r="D32" s="16" t="s">
        <v>14</v>
      </c>
      <c r="E32" s="16" t="s">
        <v>4708</v>
      </c>
      <c r="F32" s="16" t="s">
        <v>39</v>
      </c>
      <c r="H32" s="17" t="s">
        <v>7</v>
      </c>
      <c r="I32" s="17" t="s">
        <v>14</v>
      </c>
      <c r="J32" s="17" t="s">
        <v>39</v>
      </c>
      <c r="K32" s="17" t="s">
        <v>5430</v>
      </c>
      <c r="L32" s="17" t="s">
        <v>5431</v>
      </c>
    </row>
    <row r="33" spans="3:12">
      <c r="C33" s="742">
        <v>1710</v>
      </c>
      <c r="D33" s="742">
        <v>1500</v>
      </c>
      <c r="E33" s="743">
        <f>IF(INT(F33/2)&lt;1,1,INT(F33/2))</f>
        <v>41</v>
      </c>
      <c r="F33" s="743">
        <f>IF(INT((C33*(1+$H$2+H33)/2-D33*(1+$I$2+I33)/4)/($G$2)*(1+$J$2+J33)*((1-$K$2)*(1-K33)*(1-L33)*(1-M33)*(1-N33)))&lt;1,1,INT(($C33*(1+$H$2+H33)/2-D33*(1+$I$2+I33)/4)/($G$2)*(1+$J$2+J33)*((1-$K$2)*(1-K33)*(1-L33)*(1-M33)*(1-N33))))</f>
        <v>82</v>
      </c>
      <c r="G33" s="744"/>
      <c r="H33" s="745">
        <v>1.07</v>
      </c>
      <c r="I33" s="745">
        <v>0</v>
      </c>
      <c r="J33" s="745">
        <v>0</v>
      </c>
      <c r="K33" s="745">
        <v>0.31</v>
      </c>
      <c r="L33" s="745">
        <v>0</v>
      </c>
    </row>
    <row r="34" spans="3:12">
      <c r="C34" s="16" t="s">
        <v>4615</v>
      </c>
      <c r="E34" s="16">
        <f>E33*15</f>
        <v>615</v>
      </c>
      <c r="F34" s="16">
        <f>F33*15</f>
        <v>1230</v>
      </c>
      <c r="H34" s="16" t="s">
        <v>5545</v>
      </c>
    </row>
    <row r="35" spans="3:12">
      <c r="H35" s="746" t="s">
        <v>5547</v>
      </c>
    </row>
  </sheetData>
  <sheetProtection password="CCE3" sheet="1" objects="1" scenarios="1" selectLockedCells="1" autoFilter="0"/>
  <phoneticPr fontId="2"/>
  <conditionalFormatting sqref="M4:N17">
    <cfRule type="expression" dxfId="0" priority="1">
      <formula>$F$2="しない"</formula>
    </cfRule>
  </conditionalFormatting>
  <dataValidations count="2">
    <dataValidation type="list" allowBlank="1" showInputMessage="1" showErrorMessage="1" sqref="D2:E2">
      <formula1>"〇,×"</formula1>
    </dataValidation>
    <dataValidation type="list" allowBlank="1" showInputMessage="1" showErrorMessage="1" sqref="F2">
      <formula1>"する,しない"</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カード情報</vt:lpstr>
      <vt:lpstr>EXカード</vt:lpstr>
      <vt:lpstr>武器</vt:lpstr>
      <vt:lpstr>盾</vt:lpstr>
      <vt:lpstr>アクセサリー</vt:lpstr>
      <vt:lpstr>パーティー作成</vt:lpstr>
      <vt:lpstr>装備ランク</vt:lpstr>
      <vt:lpstr>ダメージ計算β2</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2023-09-30T06:16:35Z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e07f84-0b99-4b68-a117-0af48dfa769c_Enabled">
    <vt:lpwstr>true</vt:lpwstr>
  </property>
  <property fmtid="{D5CDD505-2E9C-101B-9397-08002B2CF9AE}" pid="3" name="MSIP_Label_e0e07f84-0b99-4b68-a117-0af48dfa769c_SetDate">
    <vt:lpwstr>2023-09-11T03:35:34Z</vt:lpwstr>
  </property>
  <property fmtid="{D5CDD505-2E9C-101B-9397-08002B2CF9AE}" pid="4" name="MSIP_Label_e0e07f84-0b99-4b68-a117-0af48dfa769c_Method">
    <vt:lpwstr>Privileged</vt:lpwstr>
  </property>
  <property fmtid="{D5CDD505-2E9C-101B-9397-08002B2CF9AE}" pid="5" name="MSIP_Label_e0e07f84-0b99-4b68-a117-0af48dfa769c_Name">
    <vt:lpwstr>Public</vt:lpwstr>
  </property>
  <property fmtid="{D5CDD505-2E9C-101B-9397-08002B2CF9AE}" pid="6" name="MSIP_Label_e0e07f84-0b99-4b68-a117-0af48dfa769c_SiteId">
    <vt:lpwstr>afff1096-7fd8-4cdd-879a-7db50a47287a</vt:lpwstr>
  </property>
  <property fmtid="{D5CDD505-2E9C-101B-9397-08002B2CF9AE}" pid="7" name="MSIP_Label_e0e07f84-0b99-4b68-a117-0af48dfa769c_ActionId">
    <vt:lpwstr>3a1773a1-0fcd-4a42-8062-45ffc77d0eac</vt:lpwstr>
  </property>
  <property fmtid="{D5CDD505-2E9C-101B-9397-08002B2CF9AE}" pid="8" name="MSIP_Label_e0e07f84-0b99-4b68-a117-0af48dfa769c_ContentBits">
    <vt:lpwstr>0</vt:lpwstr>
  </property>
</Properties>
</file>